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785" yWindow="-45" windowWidth="15120" windowHeight="8010" tabRatio="683" firstSheet="1" activeTab="1"/>
  </bookViews>
  <sheets>
    <sheet name="Свод ОКК, БУ, Жилфонд " sheetId="4" state="hidden" r:id="rId1"/>
    <sheet name="Свод ОКК, БУ, Жилфонд (печать)" sheetId="6" r:id="rId2"/>
    <sheet name="2 приложение (печать)" sheetId="2" r:id="rId3"/>
    <sheet name="3 приложение (печать)" sheetId="3" r:id="rId4"/>
    <sheet name="3 приложение (1)" sheetId="7" state="hidden" r:id="rId5"/>
    <sheet name="4 приложение (печать)" sheetId="5" r:id="rId6"/>
  </sheets>
  <definedNames>
    <definedName name="_xlnm.Print_Titles" localSheetId="2">'2 приложение (печать)'!$5:$6</definedName>
    <definedName name="_xlnm.Print_Titles" localSheetId="4">'3 приложение (1)'!$4:$6</definedName>
    <definedName name="_xlnm.Print_Titles" localSheetId="3">'3 приложение (печать)'!$4:$6</definedName>
    <definedName name="_xlnm.Print_Titles" localSheetId="0">'Свод ОКК, БУ, Жилфонд '!$5:$6</definedName>
    <definedName name="_xlnm.Print_Titles" localSheetId="1">'Свод ОКК, БУ, Жилфонд (печать)'!$5:$6</definedName>
    <definedName name="_xlnm.Print_Area" localSheetId="2">'2 приложение (печать)'!$A$1:$Q$1644</definedName>
    <definedName name="_xlnm.Print_Area" localSheetId="4">'3 приложение (1)'!$A$1:$Q$156</definedName>
    <definedName name="_xlnm.Print_Area" localSheetId="3">'3 приложение (печать)'!$A$1:$Q$156</definedName>
    <definedName name="_xlnm.Print_Area" localSheetId="5">'4 приложение (печать)'!$A$1:$Q$114</definedName>
    <definedName name="_xlnm.Print_Area" localSheetId="0">'Свод ОКК, БУ, Жилфонд '!$A$1:$Q$1960</definedName>
    <definedName name="_xlnm.Print_Area" localSheetId="1">'Свод ОКК, БУ, Жилфонд (печать)'!$A$1:$Q$1971</definedName>
  </definedNames>
  <calcPr calcId="124519"/>
</workbook>
</file>

<file path=xl/calcChain.xml><?xml version="1.0" encoding="utf-8"?>
<calcChain xmlns="http://schemas.openxmlformats.org/spreadsheetml/2006/main">
  <c r="Q10" i="2"/>
  <c r="E795"/>
  <c r="E210" l="1"/>
  <c r="A38" i="6"/>
  <c r="A26"/>
  <c r="A25"/>
  <c r="A24"/>
  <c r="A23"/>
  <c r="A22"/>
  <c r="A21"/>
  <c r="A20"/>
  <c r="A19"/>
  <c r="A18"/>
  <c r="H1763"/>
  <c r="H1762"/>
  <c r="G1762"/>
  <c r="G55" i="3" s="1"/>
  <c r="G56" l="1"/>
  <c r="E892" i="2"/>
  <c r="E961" i="6"/>
  <c r="E1005" i="2"/>
  <c r="E1180" i="6" l="1"/>
  <c r="E1112"/>
  <c r="E904" i="2" l="1"/>
  <c r="E973" i="6"/>
  <c r="E277"/>
  <c r="E281"/>
  <c r="E248" i="2" l="1"/>
  <c r="E318" i="6"/>
  <c r="E160"/>
  <c r="E148"/>
  <c r="E78" i="2"/>
  <c r="E90"/>
  <c r="E180" i="6" l="1"/>
  <c r="E1903"/>
  <c r="E96" i="3" l="1"/>
  <c r="E57"/>
  <c r="E110" i="2"/>
  <c r="E46" i="5"/>
  <c r="E94" i="3"/>
  <c r="E55" l="1"/>
  <c r="E1762" i="6"/>
  <c r="E1801"/>
  <c r="I126" i="3"/>
  <c r="I27" s="1"/>
  <c r="H27"/>
  <c r="I1833" i="6"/>
  <c r="E33" i="3"/>
  <c r="E1802" i="6" l="1"/>
  <c r="E75" i="3"/>
  <c r="E1799" i="6"/>
  <c r="E855" i="2"/>
  <c r="E546" i="6"/>
  <c r="E924"/>
  <c r="E900"/>
  <c r="E831" i="2"/>
  <c r="E443"/>
  <c r="E437"/>
  <c r="E507" i="6"/>
  <c r="F107" i="3"/>
  <c r="E1764" i="6" l="1"/>
  <c r="E32" i="3"/>
  <c r="E1743" i="6"/>
  <c r="E1739" s="1"/>
  <c r="I1762"/>
  <c r="H56" i="3"/>
  <c r="H55"/>
  <c r="F54"/>
  <c r="F53" s="1"/>
  <c r="M1782" i="6" l="1"/>
  <c r="L1780"/>
  <c r="L1644" i="2"/>
  <c r="H108" i="3" l="1"/>
  <c r="I108"/>
  <c r="H107"/>
  <c r="I107"/>
  <c r="H69"/>
  <c r="H68"/>
  <c r="I63"/>
  <c r="I55"/>
  <c r="I102"/>
  <c r="I69" s="1"/>
  <c r="I1561" i="2"/>
  <c r="I1560" s="1"/>
  <c r="I336"/>
  <c r="I312"/>
  <c r="I1801" i="6"/>
  <c r="I94" i="3" s="1"/>
  <c r="O145"/>
  <c r="O146"/>
  <c r="O102"/>
  <c r="O63"/>
  <c r="O1179" i="6"/>
  <c r="O1769"/>
  <c r="O62" i="3" s="1"/>
  <c r="O1851" i="6"/>
  <c r="O1850" s="1"/>
  <c r="O143" i="3" s="1"/>
  <c r="O1808" i="6"/>
  <c r="O101" i="3" s="1"/>
  <c r="O1807" i="6"/>
  <c r="O100" i="3" s="1"/>
  <c r="O1806" i="6"/>
  <c r="O99" i="3" s="1"/>
  <c r="O1805" i="6"/>
  <c r="O98" i="3" s="1"/>
  <c r="O1804" i="6"/>
  <c r="O97" i="3" s="1"/>
  <c r="O1803" i="6"/>
  <c r="O96" i="3" s="1"/>
  <c r="O1802" i="6"/>
  <c r="O95" i="3" s="1"/>
  <c r="O1801" i="6"/>
  <c r="O94" i="3" s="1"/>
  <c r="O1768" i="6"/>
  <c r="O61" i="3" s="1"/>
  <c r="O1767" i="6"/>
  <c r="O60" i="3" s="1"/>
  <c r="O1766" i="6"/>
  <c r="O59" i="3" s="1"/>
  <c r="O1765" i="6"/>
  <c r="O58" i="3" s="1"/>
  <c r="O1764" i="6"/>
  <c r="O57" i="3" s="1"/>
  <c r="O1762" i="6"/>
  <c r="O55" i="3" s="1"/>
  <c r="O1763" i="6"/>
  <c r="O56" i="3" s="1"/>
  <c r="N63"/>
  <c r="N102"/>
  <c r="N145"/>
  <c r="N146"/>
  <c r="N147"/>
  <c r="N148"/>
  <c r="N1851" i="6"/>
  <c r="N1850" s="1"/>
  <c r="N143" i="3" s="1"/>
  <c r="N1808" i="6"/>
  <c r="N101" i="3" s="1"/>
  <c r="N1807" i="6"/>
  <c r="N100" i="3" s="1"/>
  <c r="N1806" i="6"/>
  <c r="N99" i="3" s="1"/>
  <c r="N1805" i="6"/>
  <c r="N98" i="3" s="1"/>
  <c r="N1804" i="6"/>
  <c r="N97" i="3" s="1"/>
  <c r="N1803" i="6"/>
  <c r="N96" i="3" s="1"/>
  <c r="N1802" i="6"/>
  <c r="N95" i="3" s="1"/>
  <c r="N1801" i="6"/>
  <c r="N94" i="3" s="1"/>
  <c r="N1769" i="6"/>
  <c r="N62" i="3" s="1"/>
  <c r="N1767" i="6"/>
  <c r="N60" i="3" s="1"/>
  <c r="N1765" i="6"/>
  <c r="N58" i="3" s="1"/>
  <c r="N1763" i="6"/>
  <c r="N56" i="3" s="1"/>
  <c r="N1768" i="6"/>
  <c r="N61" i="3" s="1"/>
  <c r="N1766" i="6"/>
  <c r="N59" i="3" s="1"/>
  <c r="N1764" i="6"/>
  <c r="N57" i="3" s="1"/>
  <c r="N1762" i="6"/>
  <c r="N55" i="3" s="1"/>
  <c r="M145"/>
  <c r="M146"/>
  <c r="M147"/>
  <c r="M148"/>
  <c r="M102"/>
  <c r="M63"/>
  <c r="M1762" i="6"/>
  <c r="M55" i="3" s="1"/>
  <c r="L83" i="6"/>
  <c r="L82" s="1"/>
  <c r="M83"/>
  <c r="M82" s="1"/>
  <c r="M1851"/>
  <c r="M1850" s="1"/>
  <c r="M143" i="3" s="1"/>
  <c r="M1808" i="6"/>
  <c r="M101" i="3" s="1"/>
  <c r="M1807" i="6"/>
  <c r="M100" i="3" s="1"/>
  <c r="M1806" i="6"/>
  <c r="M99" i="3" s="1"/>
  <c r="M1805" i="6"/>
  <c r="M98" i="3" s="1"/>
  <c r="M1804" i="6"/>
  <c r="M97" i="3" s="1"/>
  <c r="M1803" i="6"/>
  <c r="M96" i="3" s="1"/>
  <c r="M1802" i="6"/>
  <c r="M95" i="3" s="1"/>
  <c r="M1801" i="6"/>
  <c r="M94" i="3" s="1"/>
  <c r="M1769" i="6"/>
  <c r="M62" i="3" s="1"/>
  <c r="M1768" i="6"/>
  <c r="M61" i="3" s="1"/>
  <c r="M1767" i="6"/>
  <c r="M60" i="3" s="1"/>
  <c r="M1766" i="6"/>
  <c r="M59" i="3" s="1"/>
  <c r="M1765" i="6"/>
  <c r="M58" i="3" s="1"/>
  <c r="M1764" i="6"/>
  <c r="M57" i="3" s="1"/>
  <c r="M1763" i="6"/>
  <c r="M56" i="3" s="1"/>
  <c r="L145"/>
  <c r="L146"/>
  <c r="L147"/>
  <c r="L148"/>
  <c r="L101"/>
  <c r="L102"/>
  <c r="L63"/>
  <c r="L1808" i="6"/>
  <c r="L1807"/>
  <c r="L100" i="3" s="1"/>
  <c r="L1801" i="6"/>
  <c r="L94" i="3" s="1"/>
  <c r="L1768" i="6"/>
  <c r="L61" i="3" s="1"/>
  <c r="L1767" i="6"/>
  <c r="L60" i="3" s="1"/>
  <c r="L1765" i="6"/>
  <c r="L58" i="3" s="1"/>
  <c r="L1763" i="6"/>
  <c r="L56" i="3" s="1"/>
  <c r="K1851" i="6"/>
  <c r="K1850" s="1"/>
  <c r="K143" i="3" s="1"/>
  <c r="L1851" i="6"/>
  <c r="L1850" s="1"/>
  <c r="L143" i="3" s="1"/>
  <c r="L1806" i="6"/>
  <c r="L99" i="3" s="1"/>
  <c r="L1805" i="6"/>
  <c r="L98" i="3" s="1"/>
  <c r="L1804" i="6"/>
  <c r="L97" i="3" s="1"/>
  <c r="L1803" i="6"/>
  <c r="L96" i="3" s="1"/>
  <c r="L1802" i="6"/>
  <c r="L95" i="3" s="1"/>
  <c r="L1769" i="6"/>
  <c r="L62" i="3" s="1"/>
  <c r="L1766" i="6"/>
  <c r="L59" i="3" s="1"/>
  <c r="L1764" i="6"/>
  <c r="L57" i="3" s="1"/>
  <c r="L1762" i="6"/>
  <c r="L55" i="3" s="1"/>
  <c r="K145"/>
  <c r="K146"/>
  <c r="K147"/>
  <c r="K148"/>
  <c r="K149"/>
  <c r="K150"/>
  <c r="K151"/>
  <c r="K152"/>
  <c r="K153"/>
  <c r="K102"/>
  <c r="K63"/>
  <c r="K1801" i="6"/>
  <c r="K94" i="3" s="1"/>
  <c r="K1808" i="6"/>
  <c r="K101" i="3" s="1"/>
  <c r="K1806" i="6"/>
  <c r="K99" i="3" s="1"/>
  <c r="K1804" i="6"/>
  <c r="K97" i="3" s="1"/>
  <c r="K1802" i="6"/>
  <c r="K95" i="3" s="1"/>
  <c r="K1807" i="6"/>
  <c r="K100" i="3" s="1"/>
  <c r="K1805" i="6"/>
  <c r="K98" i="3" s="1"/>
  <c r="K1803" i="6"/>
  <c r="K96" i="3" s="1"/>
  <c r="K1764" i="6"/>
  <c r="K57" i="3" s="1"/>
  <c r="K1763" i="6"/>
  <c r="K56" i="3" s="1"/>
  <c r="K1769" i="6"/>
  <c r="K62" i="3" s="1"/>
  <c r="K1768" i="6"/>
  <c r="K61" i="3" s="1"/>
  <c r="K1767" i="6"/>
  <c r="K60" i="3" s="1"/>
  <c r="K1766" i="6"/>
  <c r="K59" i="3" s="1"/>
  <c r="K1765" i="6"/>
  <c r="K58" i="3" s="1"/>
  <c r="K1762" i="6"/>
  <c r="K55" i="3" s="1"/>
  <c r="H1769" i="6"/>
  <c r="H62" i="3" s="1"/>
  <c r="H1768" i="6"/>
  <c r="H61" i="3" s="1"/>
  <c r="H1767" i="6"/>
  <c r="H60" i="3" s="1"/>
  <c r="H1766" i="6"/>
  <c r="H59" i="3" s="1"/>
  <c r="H1765" i="6"/>
  <c r="H58" i="3" s="1"/>
  <c r="H1764" i="6"/>
  <c r="H57" i="3" s="1"/>
  <c r="G1769" i="6"/>
  <c r="G62" i="3" s="1"/>
  <c r="G1768" i="6"/>
  <c r="G61" i="3" s="1"/>
  <c r="G1767" i="6"/>
  <c r="G60" i="3" s="1"/>
  <c r="G1766" i="6"/>
  <c r="G59" i="3" s="1"/>
  <c r="G1765" i="6"/>
  <c r="G58" i="3" s="1"/>
  <c r="G1764" i="6"/>
  <c r="G57" i="3" s="1"/>
  <c r="G1763" i="6"/>
  <c r="I1802"/>
  <c r="I95" i="3" s="1"/>
  <c r="I1769" i="6"/>
  <c r="I62" i="3" s="1"/>
  <c r="I1768" i="6"/>
  <c r="I61" i="3" s="1"/>
  <c r="I1767" i="6"/>
  <c r="I60" i="3" s="1"/>
  <c r="I1766" i="6"/>
  <c r="I59" i="3" s="1"/>
  <c r="I1765" i="6"/>
  <c r="I58" i="3" s="1"/>
  <c r="I1764" i="6"/>
  <c r="I57" i="3" s="1"/>
  <c r="I1763" i="6"/>
  <c r="I56" i="3" s="1"/>
  <c r="I1808" i="6"/>
  <c r="I101" i="3" s="1"/>
  <c r="I1807" i="6"/>
  <c r="I100" i="3" s="1"/>
  <c r="I1806" i="6"/>
  <c r="I99" i="3" s="1"/>
  <c r="I1805" i="6"/>
  <c r="I98" i="3" s="1"/>
  <c r="I1804" i="6"/>
  <c r="I97" i="3" s="1"/>
  <c r="I1803" i="6"/>
  <c r="I96" i="3" s="1"/>
  <c r="I1739" i="6"/>
  <c r="G54" i="3" l="1"/>
  <c r="G53" s="1"/>
  <c r="H54"/>
  <c r="H53" s="1"/>
  <c r="H29" s="1"/>
  <c r="I54"/>
  <c r="I53" s="1"/>
  <c r="N144"/>
  <c r="O144"/>
  <c r="K144"/>
  <c r="M144"/>
  <c r="L144"/>
  <c r="I405" i="6"/>
  <c r="H52" i="3"/>
  <c r="H28" s="1"/>
  <c r="G1761" i="6"/>
  <c r="G1760" s="1"/>
  <c r="H1761"/>
  <c r="H1760" s="1"/>
  <c r="F336" i="2"/>
  <c r="H1740" i="6"/>
  <c r="H1741"/>
  <c r="H1742"/>
  <c r="H1743"/>
  <c r="H1744"/>
  <c r="H1745"/>
  <c r="H1746"/>
  <c r="H1747"/>
  <c r="H1748"/>
  <c r="G1739"/>
  <c r="H1739" s="1"/>
  <c r="P156" i="7"/>
  <c r="J156"/>
  <c r="Q156" s="1"/>
  <c r="P155"/>
  <c r="J155"/>
  <c r="Q155" s="1"/>
  <c r="O154"/>
  <c r="P154" s="1"/>
  <c r="N154"/>
  <c r="M154"/>
  <c r="L154"/>
  <c r="K154"/>
  <c r="I154"/>
  <c r="J154" s="1"/>
  <c r="H154"/>
  <c r="G154"/>
  <c r="F154"/>
  <c r="E154"/>
  <c r="D154"/>
  <c r="P153"/>
  <c r="J153"/>
  <c r="Q153" s="1"/>
  <c r="P152"/>
  <c r="I152"/>
  <c r="J152" s="1"/>
  <c r="Q152" s="1"/>
  <c r="P151"/>
  <c r="I151"/>
  <c r="J151" s="1"/>
  <c r="Q151" s="1"/>
  <c r="P150"/>
  <c r="I150"/>
  <c r="J150" s="1"/>
  <c r="Q150" s="1"/>
  <c r="P149"/>
  <c r="I149"/>
  <c r="J149" s="1"/>
  <c r="Q149" s="1"/>
  <c r="P148"/>
  <c r="I148"/>
  <c r="J148" s="1"/>
  <c r="Q148" s="1"/>
  <c r="P147"/>
  <c r="I147"/>
  <c r="J147" s="1"/>
  <c r="Q147" s="1"/>
  <c r="P146"/>
  <c r="I146"/>
  <c r="J146" s="1"/>
  <c r="Q146" s="1"/>
  <c r="P145"/>
  <c r="I145"/>
  <c r="J145" s="1"/>
  <c r="Q145" s="1"/>
  <c r="P144"/>
  <c r="I144"/>
  <c r="J144" s="1"/>
  <c r="Q144" s="1"/>
  <c r="P143"/>
  <c r="I143"/>
  <c r="J143" s="1"/>
  <c r="Q143" s="1"/>
  <c r="O142"/>
  <c r="N142"/>
  <c r="P142" s="1"/>
  <c r="M142"/>
  <c r="L142"/>
  <c r="K142"/>
  <c r="H142"/>
  <c r="G142"/>
  <c r="F142"/>
  <c r="E142"/>
  <c r="D142"/>
  <c r="P141"/>
  <c r="J141"/>
  <c r="Q141" s="1"/>
  <c r="P140"/>
  <c r="J140"/>
  <c r="Q140" s="1"/>
  <c r="O139"/>
  <c r="N139"/>
  <c r="P139" s="1"/>
  <c r="M139"/>
  <c r="L139"/>
  <c r="K139"/>
  <c r="I139"/>
  <c r="H139"/>
  <c r="J139" s="1"/>
  <c r="G139"/>
  <c r="F139"/>
  <c r="E139"/>
  <c r="D139"/>
  <c r="P138"/>
  <c r="J138"/>
  <c r="Q138" s="1"/>
  <c r="P137"/>
  <c r="J137"/>
  <c r="Q137" s="1"/>
  <c r="O136"/>
  <c r="N136"/>
  <c r="P136" s="1"/>
  <c r="M136"/>
  <c r="L136"/>
  <c r="K136"/>
  <c r="I136"/>
  <c r="H136"/>
  <c r="J136" s="1"/>
  <c r="Q136" s="1"/>
  <c r="G136"/>
  <c r="F136"/>
  <c r="E136"/>
  <c r="D136"/>
  <c r="P135"/>
  <c r="J135"/>
  <c r="Q135" s="1"/>
  <c r="P134"/>
  <c r="J134"/>
  <c r="Q134" s="1"/>
  <c r="O133"/>
  <c r="N133"/>
  <c r="P133" s="1"/>
  <c r="M133"/>
  <c r="L133"/>
  <c r="K133"/>
  <c r="I133"/>
  <c r="H133"/>
  <c r="J133" s="1"/>
  <c r="G133"/>
  <c r="F133"/>
  <c r="E133"/>
  <c r="D133"/>
  <c r="P132"/>
  <c r="J132"/>
  <c r="Q132" s="1"/>
  <c r="P131"/>
  <c r="J131"/>
  <c r="Q131" s="1"/>
  <c r="O130"/>
  <c r="N130"/>
  <c r="P130" s="1"/>
  <c r="M130"/>
  <c r="L130"/>
  <c r="K130"/>
  <c r="J130"/>
  <c r="Q130" s="1"/>
  <c r="E130"/>
  <c r="D130"/>
  <c r="O129"/>
  <c r="N129"/>
  <c r="M129"/>
  <c r="L129"/>
  <c r="P129" s="1"/>
  <c r="K129"/>
  <c r="I129"/>
  <c r="H129"/>
  <c r="J129" s="1"/>
  <c r="Q129" s="1"/>
  <c r="G129"/>
  <c r="F129"/>
  <c r="E129"/>
  <c r="D129"/>
  <c r="O128"/>
  <c r="N128"/>
  <c r="M128"/>
  <c r="L128"/>
  <c r="P128" s="1"/>
  <c r="K128"/>
  <c r="I128"/>
  <c r="H128"/>
  <c r="J128" s="1"/>
  <c r="G128"/>
  <c r="F128"/>
  <c r="E128"/>
  <c r="D128"/>
  <c r="O127"/>
  <c r="N127"/>
  <c r="P127" s="1"/>
  <c r="M127"/>
  <c r="L127"/>
  <c r="K127"/>
  <c r="H127"/>
  <c r="H164" s="1"/>
  <c r="G127"/>
  <c r="F127"/>
  <c r="E127"/>
  <c r="D127"/>
  <c r="P126"/>
  <c r="J126"/>
  <c r="Q126" s="1"/>
  <c r="P125"/>
  <c r="J125"/>
  <c r="Q125" s="1"/>
  <c r="O124"/>
  <c r="N124"/>
  <c r="P124" s="1"/>
  <c r="M124"/>
  <c r="L124"/>
  <c r="K124"/>
  <c r="I124"/>
  <c r="G124"/>
  <c r="J124" s="1"/>
  <c r="Q124" s="1"/>
  <c r="F124"/>
  <c r="E124"/>
  <c r="D124"/>
  <c r="P123"/>
  <c r="J123"/>
  <c r="Q123" s="1"/>
  <c r="P122"/>
  <c r="J122"/>
  <c r="Q122" s="1"/>
  <c r="O121"/>
  <c r="P121" s="1"/>
  <c r="N121"/>
  <c r="M121"/>
  <c r="L121"/>
  <c r="K121"/>
  <c r="G121"/>
  <c r="J121" s="1"/>
  <c r="F121"/>
  <c r="E121"/>
  <c r="D121"/>
  <c r="P120"/>
  <c r="J120"/>
  <c r="Q120" s="1"/>
  <c r="P119"/>
  <c r="J119"/>
  <c r="Q119" s="1"/>
  <c r="O118"/>
  <c r="P118" s="1"/>
  <c r="N118"/>
  <c r="M118"/>
  <c r="L118"/>
  <c r="K118"/>
  <c r="G118"/>
  <c r="J118" s="1"/>
  <c r="Q118" s="1"/>
  <c r="F118"/>
  <c r="E118"/>
  <c r="D118"/>
  <c r="P117"/>
  <c r="J117"/>
  <c r="Q117" s="1"/>
  <c r="P116"/>
  <c r="J116"/>
  <c r="Q116" s="1"/>
  <c r="O115"/>
  <c r="P115" s="1"/>
  <c r="N115"/>
  <c r="M115"/>
  <c r="L115"/>
  <c r="K115"/>
  <c r="I115"/>
  <c r="J115" s="1"/>
  <c r="H115"/>
  <c r="G115"/>
  <c r="F115"/>
  <c r="E115"/>
  <c r="D115"/>
  <c r="P114"/>
  <c r="J114"/>
  <c r="Q114" s="1"/>
  <c r="P113"/>
  <c r="J113"/>
  <c r="Q113" s="1"/>
  <c r="O112"/>
  <c r="P112" s="1"/>
  <c r="N112"/>
  <c r="M112"/>
  <c r="L112"/>
  <c r="K112"/>
  <c r="G112"/>
  <c r="J112" s="1"/>
  <c r="Q112" s="1"/>
  <c r="F112"/>
  <c r="E112"/>
  <c r="D112"/>
  <c r="P111"/>
  <c r="J111"/>
  <c r="Q111" s="1"/>
  <c r="P110"/>
  <c r="J110"/>
  <c r="Q110" s="1"/>
  <c r="O109"/>
  <c r="P109" s="1"/>
  <c r="N109"/>
  <c r="M109"/>
  <c r="L109"/>
  <c r="K109"/>
  <c r="G109"/>
  <c r="J109" s="1"/>
  <c r="F109"/>
  <c r="E109"/>
  <c r="D109"/>
  <c r="O108"/>
  <c r="N108"/>
  <c r="M108"/>
  <c r="L108"/>
  <c r="K108"/>
  <c r="P108" s="1"/>
  <c r="G108"/>
  <c r="J108" s="1"/>
  <c r="Q108" s="1"/>
  <c r="F108"/>
  <c r="E108"/>
  <c r="D108"/>
  <c r="O107"/>
  <c r="N107"/>
  <c r="M107"/>
  <c r="L107"/>
  <c r="K107"/>
  <c r="P107" s="1"/>
  <c r="G107"/>
  <c r="J107" s="1"/>
  <c r="F107"/>
  <c r="E107"/>
  <c r="D107"/>
  <c r="O106"/>
  <c r="P106" s="1"/>
  <c r="N106"/>
  <c r="M106"/>
  <c r="L106"/>
  <c r="K106"/>
  <c r="G106"/>
  <c r="J106" s="1"/>
  <c r="Q106" s="1"/>
  <c r="F106"/>
  <c r="E106"/>
  <c r="D106"/>
  <c r="P105"/>
  <c r="J105"/>
  <c r="Q105" s="1"/>
  <c r="P104"/>
  <c r="J104"/>
  <c r="O103"/>
  <c r="N103"/>
  <c r="P103" s="1"/>
  <c r="M103"/>
  <c r="L103"/>
  <c r="K103"/>
  <c r="G103"/>
  <c r="F103"/>
  <c r="J103" s="1"/>
  <c r="Q103" s="1"/>
  <c r="E103"/>
  <c r="D103"/>
  <c r="P102"/>
  <c r="J102"/>
  <c r="Q102" s="1"/>
  <c r="P101"/>
  <c r="J101"/>
  <c r="Q101" s="1"/>
  <c r="P100"/>
  <c r="J100"/>
  <c r="Q100" s="1"/>
  <c r="P99"/>
  <c r="J99"/>
  <c r="Q99" s="1"/>
  <c r="P98"/>
  <c r="J98"/>
  <c r="Q98" s="1"/>
  <c r="P97"/>
  <c r="J97"/>
  <c r="Q97" s="1"/>
  <c r="P96"/>
  <c r="J96"/>
  <c r="Q96" s="1"/>
  <c r="P95"/>
  <c r="J95"/>
  <c r="Q95" s="1"/>
  <c r="P94"/>
  <c r="J94"/>
  <c r="Q94" s="1"/>
  <c r="O93"/>
  <c r="P93" s="1"/>
  <c r="N93"/>
  <c r="M93"/>
  <c r="L93"/>
  <c r="K93"/>
  <c r="G93"/>
  <c r="J93" s="1"/>
  <c r="Q93" s="1"/>
  <c r="E93"/>
  <c r="P92"/>
  <c r="J92"/>
  <c r="Q92" s="1"/>
  <c r="E92"/>
  <c r="O91"/>
  <c r="P91" s="1"/>
  <c r="N91"/>
  <c r="M91"/>
  <c r="L91"/>
  <c r="K91"/>
  <c r="I91"/>
  <c r="J91" s="1"/>
  <c r="H91"/>
  <c r="G91"/>
  <c r="F91"/>
  <c r="E91"/>
  <c r="D91"/>
  <c r="P90"/>
  <c r="J90"/>
  <c r="Q90" s="1"/>
  <c r="P89"/>
  <c r="J89"/>
  <c r="Q89" s="1"/>
  <c r="O88"/>
  <c r="P88" s="1"/>
  <c r="N88"/>
  <c r="M88"/>
  <c r="L88"/>
  <c r="K88"/>
  <c r="I88"/>
  <c r="J88" s="1"/>
  <c r="H88"/>
  <c r="G88"/>
  <c r="F88"/>
  <c r="E88"/>
  <c r="D88"/>
  <c r="P87"/>
  <c r="J87"/>
  <c r="Q87" s="1"/>
  <c r="P86"/>
  <c r="J86"/>
  <c r="Q86" s="1"/>
  <c r="O85"/>
  <c r="P85" s="1"/>
  <c r="N85"/>
  <c r="M85"/>
  <c r="L85"/>
  <c r="K85"/>
  <c r="G85"/>
  <c r="J85" s="1"/>
  <c r="Q85" s="1"/>
  <c r="F85"/>
  <c r="E85"/>
  <c r="D85"/>
  <c r="P84"/>
  <c r="J84"/>
  <c r="Q84" s="1"/>
  <c r="P83"/>
  <c r="J83"/>
  <c r="Q83" s="1"/>
  <c r="P82"/>
  <c r="J82"/>
  <c r="Q82" s="1"/>
  <c r="P81"/>
  <c r="J81"/>
  <c r="Q81" s="1"/>
  <c r="P80"/>
  <c r="J80"/>
  <c r="Q80" s="1"/>
  <c r="P79"/>
  <c r="J79"/>
  <c r="Q79" s="1"/>
  <c r="P78"/>
  <c r="J78"/>
  <c r="Q78" s="1"/>
  <c r="P77"/>
  <c r="J77"/>
  <c r="Q77" s="1"/>
  <c r="P76"/>
  <c r="J76"/>
  <c r="Q76" s="1"/>
  <c r="P75"/>
  <c r="E75"/>
  <c r="J75" s="1"/>
  <c r="Q75" s="1"/>
  <c r="P74"/>
  <c r="E74"/>
  <c r="J74" s="1"/>
  <c r="Q74" s="1"/>
  <c r="O73"/>
  <c r="N73"/>
  <c r="P73" s="1"/>
  <c r="M73"/>
  <c r="L73"/>
  <c r="K73"/>
  <c r="G73"/>
  <c r="F73"/>
  <c r="D73"/>
  <c r="P72"/>
  <c r="J72"/>
  <c r="Q72" s="1"/>
  <c r="P71"/>
  <c r="J71"/>
  <c r="Q71" s="1"/>
  <c r="O70"/>
  <c r="N70"/>
  <c r="P70" s="1"/>
  <c r="M70"/>
  <c r="L70"/>
  <c r="K70"/>
  <c r="G70"/>
  <c r="F70"/>
  <c r="J70" s="1"/>
  <c r="Q70" s="1"/>
  <c r="E70"/>
  <c r="D70"/>
  <c r="O69"/>
  <c r="N69"/>
  <c r="M69"/>
  <c r="L69"/>
  <c r="P69" s="1"/>
  <c r="K69"/>
  <c r="G69"/>
  <c r="F69"/>
  <c r="J69" s="1"/>
  <c r="E69"/>
  <c r="D69"/>
  <c r="O68"/>
  <c r="N68"/>
  <c r="P68" s="1"/>
  <c r="M68"/>
  <c r="L68"/>
  <c r="K68"/>
  <c r="G68"/>
  <c r="F68"/>
  <c r="J68" s="1"/>
  <c r="Q68" s="1"/>
  <c r="E68"/>
  <c r="D68"/>
  <c r="O67"/>
  <c r="N67"/>
  <c r="P67" s="1"/>
  <c r="M67"/>
  <c r="L67"/>
  <c r="K67"/>
  <c r="G67"/>
  <c r="F67"/>
  <c r="D67"/>
  <c r="P66"/>
  <c r="Q66" s="1"/>
  <c r="J66"/>
  <c r="P65"/>
  <c r="J65"/>
  <c r="Q65" s="1"/>
  <c r="O64"/>
  <c r="N64"/>
  <c r="P64" s="1"/>
  <c r="Q64" s="1"/>
  <c r="M64"/>
  <c r="L64"/>
  <c r="K64"/>
  <c r="G64"/>
  <c r="F64"/>
  <c r="J64" s="1"/>
  <c r="E64"/>
  <c r="D64"/>
  <c r="P63"/>
  <c r="J63"/>
  <c r="Q63" s="1"/>
  <c r="P62"/>
  <c r="J62"/>
  <c r="Q62" s="1"/>
  <c r="P61"/>
  <c r="J61"/>
  <c r="Q61" s="1"/>
  <c r="P60"/>
  <c r="J60"/>
  <c r="Q60" s="1"/>
  <c r="P59"/>
  <c r="E59"/>
  <c r="J59" s="1"/>
  <c r="Q59" s="1"/>
  <c r="P58"/>
  <c r="J58"/>
  <c r="Q58" s="1"/>
  <c r="P57"/>
  <c r="J57"/>
  <c r="Q57" s="1"/>
  <c r="E57"/>
  <c r="P56"/>
  <c r="J56"/>
  <c r="Q56" s="1"/>
  <c r="E56"/>
  <c r="P55"/>
  <c r="G55"/>
  <c r="E55"/>
  <c r="J55" s="1"/>
  <c r="Q55" s="1"/>
  <c r="O54"/>
  <c r="N54"/>
  <c r="P54" s="1"/>
  <c r="M54"/>
  <c r="L54"/>
  <c r="K54"/>
  <c r="G54"/>
  <c r="E54"/>
  <c r="J54" s="1"/>
  <c r="P53"/>
  <c r="E53"/>
  <c r="J53" s="1"/>
  <c r="Q53" s="1"/>
  <c r="O52"/>
  <c r="N52"/>
  <c r="P52" s="1"/>
  <c r="M52"/>
  <c r="L52"/>
  <c r="K52"/>
  <c r="G52"/>
  <c r="F52"/>
  <c r="D52"/>
  <c r="P51"/>
  <c r="J51"/>
  <c r="Q51" s="1"/>
  <c r="P50"/>
  <c r="J50"/>
  <c r="Q50" s="1"/>
  <c r="O49"/>
  <c r="N49"/>
  <c r="P49" s="1"/>
  <c r="M49"/>
  <c r="L49"/>
  <c r="K49"/>
  <c r="G49"/>
  <c r="F49"/>
  <c r="J49" s="1"/>
  <c r="Q49" s="1"/>
  <c r="E49"/>
  <c r="D49"/>
  <c r="P48"/>
  <c r="J48"/>
  <c r="Q48" s="1"/>
  <c r="P47"/>
  <c r="J47"/>
  <c r="Q47" s="1"/>
  <c r="O46"/>
  <c r="N46"/>
  <c r="P46" s="1"/>
  <c r="M46"/>
  <c r="L46"/>
  <c r="K46"/>
  <c r="G46"/>
  <c r="F46"/>
  <c r="J46" s="1"/>
  <c r="E46"/>
  <c r="D46"/>
  <c r="P45"/>
  <c r="E45"/>
  <c r="J45" s="1"/>
  <c r="Q45" s="1"/>
  <c r="P44"/>
  <c r="Q44" s="1"/>
  <c r="J44"/>
  <c r="O43"/>
  <c r="N43"/>
  <c r="P43" s="1"/>
  <c r="M43"/>
  <c r="L43"/>
  <c r="K43"/>
  <c r="G43"/>
  <c r="F43"/>
  <c r="D43"/>
  <c r="P42"/>
  <c r="J42"/>
  <c r="Q42" s="1"/>
  <c r="P41"/>
  <c r="P40"/>
  <c r="P39"/>
  <c r="P38"/>
  <c r="P37"/>
  <c r="P36"/>
  <c r="E36"/>
  <c r="P35"/>
  <c r="P34"/>
  <c r="P33"/>
  <c r="W32"/>
  <c r="W42" s="1"/>
  <c r="W43" s="1"/>
  <c r="P32"/>
  <c r="J32"/>
  <c r="Q32" s="1"/>
  <c r="O31"/>
  <c r="N31"/>
  <c r="P31" s="1"/>
  <c r="M31"/>
  <c r="L31"/>
  <c r="K31"/>
  <c r="G31"/>
  <c r="F31"/>
  <c r="J31" s="1"/>
  <c r="E31"/>
  <c r="D31"/>
  <c r="O30"/>
  <c r="N30"/>
  <c r="M30"/>
  <c r="L30"/>
  <c r="P30" s="1"/>
  <c r="K30"/>
  <c r="G30"/>
  <c r="F30"/>
  <c r="J30" s="1"/>
  <c r="Q30" s="1"/>
  <c r="E30"/>
  <c r="D30"/>
  <c r="O29"/>
  <c r="N29"/>
  <c r="P29" s="1"/>
  <c r="M29"/>
  <c r="L29"/>
  <c r="K29"/>
  <c r="G29"/>
  <c r="F29"/>
  <c r="J29" s="1"/>
  <c r="E29"/>
  <c r="D29"/>
  <c r="O28"/>
  <c r="O164" s="1"/>
  <c r="N28"/>
  <c r="N164" s="1"/>
  <c r="M28"/>
  <c r="M164" s="1"/>
  <c r="L28"/>
  <c r="L164" s="1"/>
  <c r="K28"/>
  <c r="K164" s="1"/>
  <c r="G28"/>
  <c r="G164" s="1"/>
  <c r="F28"/>
  <c r="F164" s="1"/>
  <c r="D28"/>
  <c r="O27"/>
  <c r="N27"/>
  <c r="P27" s="1"/>
  <c r="M27"/>
  <c r="L27"/>
  <c r="K27"/>
  <c r="G27"/>
  <c r="F27"/>
  <c r="J27" s="1"/>
  <c r="Q27" s="1"/>
  <c r="E27"/>
  <c r="D27"/>
  <c r="O26"/>
  <c r="N26"/>
  <c r="P26" s="1"/>
  <c r="M26"/>
  <c r="L26"/>
  <c r="K26"/>
  <c r="G26"/>
  <c r="F26"/>
  <c r="J26" s="1"/>
  <c r="E26"/>
  <c r="D26"/>
  <c r="O25"/>
  <c r="N25"/>
  <c r="P25" s="1"/>
  <c r="M25"/>
  <c r="L25"/>
  <c r="K25"/>
  <c r="G25"/>
  <c r="F25"/>
  <c r="J25" s="1"/>
  <c r="Q25" s="1"/>
  <c r="E25"/>
  <c r="D25"/>
  <c r="O24"/>
  <c r="N24"/>
  <c r="P24" s="1"/>
  <c r="M24"/>
  <c r="L24"/>
  <c r="K24"/>
  <c r="I24"/>
  <c r="H24"/>
  <c r="J24" s="1"/>
  <c r="G24"/>
  <c r="F24"/>
  <c r="E24"/>
  <c r="D24"/>
  <c r="O23"/>
  <c r="N23"/>
  <c r="P23" s="1"/>
  <c r="M23"/>
  <c r="L23"/>
  <c r="K23"/>
  <c r="I23"/>
  <c r="H23"/>
  <c r="J23" s="1"/>
  <c r="G23"/>
  <c r="F23"/>
  <c r="E23"/>
  <c r="D23"/>
  <c r="O22"/>
  <c r="N22"/>
  <c r="P22" s="1"/>
  <c r="M22"/>
  <c r="L22"/>
  <c r="K22"/>
  <c r="H22"/>
  <c r="G22"/>
  <c r="F22"/>
  <c r="D22"/>
  <c r="O21"/>
  <c r="N21"/>
  <c r="P21" s="1"/>
  <c r="M21"/>
  <c r="L21"/>
  <c r="K21"/>
  <c r="G21"/>
  <c r="F21"/>
  <c r="J21" s="1"/>
  <c r="E21"/>
  <c r="D21"/>
  <c r="O20"/>
  <c r="N20"/>
  <c r="P20" s="1"/>
  <c r="M20"/>
  <c r="L20"/>
  <c r="K20"/>
  <c r="G20"/>
  <c r="F20"/>
  <c r="J20" s="1"/>
  <c r="E20"/>
  <c r="D20"/>
  <c r="O19"/>
  <c r="N19"/>
  <c r="P19" s="1"/>
  <c r="M19"/>
  <c r="L19"/>
  <c r="K19"/>
  <c r="I19"/>
  <c r="H19"/>
  <c r="J19" s="1"/>
  <c r="G19"/>
  <c r="F19"/>
  <c r="E19"/>
  <c r="D19"/>
  <c r="O18"/>
  <c r="N18"/>
  <c r="P18" s="1"/>
  <c r="M18"/>
  <c r="L18"/>
  <c r="K18"/>
  <c r="I18"/>
  <c r="H18"/>
  <c r="J18" s="1"/>
  <c r="Q18" s="1"/>
  <c r="G18"/>
  <c r="F18"/>
  <c r="E18"/>
  <c r="D18"/>
  <c r="O17"/>
  <c r="N17"/>
  <c r="P17" s="1"/>
  <c r="Q17" s="1"/>
  <c r="M17"/>
  <c r="L17"/>
  <c r="K17"/>
  <c r="G17"/>
  <c r="F17"/>
  <c r="J17" s="1"/>
  <c r="E17"/>
  <c r="D17"/>
  <c r="O16"/>
  <c r="N16"/>
  <c r="P16" s="1"/>
  <c r="M16"/>
  <c r="L16"/>
  <c r="K16"/>
  <c r="I16"/>
  <c r="H16"/>
  <c r="J16" s="1"/>
  <c r="Q16" s="1"/>
  <c r="G16"/>
  <c r="F16"/>
  <c r="E16"/>
  <c r="D16"/>
  <c r="O15"/>
  <c r="N15"/>
  <c r="P15" s="1"/>
  <c r="M15"/>
  <c r="L15"/>
  <c r="K15"/>
  <c r="I15"/>
  <c r="H15"/>
  <c r="J15" s="1"/>
  <c r="G15"/>
  <c r="F15"/>
  <c r="E15"/>
  <c r="D15"/>
  <c r="O14"/>
  <c r="N14"/>
  <c r="P14" s="1"/>
  <c r="M14"/>
  <c r="K14"/>
  <c r="I14"/>
  <c r="H14"/>
  <c r="G14"/>
  <c r="F14"/>
  <c r="D14"/>
  <c r="O13"/>
  <c r="P13" s="1"/>
  <c r="N13"/>
  <c r="M13"/>
  <c r="L13"/>
  <c r="K13"/>
  <c r="I13"/>
  <c r="H13"/>
  <c r="G13"/>
  <c r="F13"/>
  <c r="D13"/>
  <c r="O12"/>
  <c r="P12" s="1"/>
  <c r="N12"/>
  <c r="M12"/>
  <c r="L12"/>
  <c r="K12"/>
  <c r="I12"/>
  <c r="J12" s="1"/>
  <c r="Q12" s="1"/>
  <c r="H12"/>
  <c r="G12"/>
  <c r="F12"/>
  <c r="E12"/>
  <c r="D12"/>
  <c r="O11"/>
  <c r="P11" s="1"/>
  <c r="N11"/>
  <c r="M11"/>
  <c r="L11"/>
  <c r="K11"/>
  <c r="I11"/>
  <c r="J11" s="1"/>
  <c r="H11"/>
  <c r="G11"/>
  <c r="F11"/>
  <c r="E11"/>
  <c r="D11"/>
  <c r="O10"/>
  <c r="P10" s="1"/>
  <c r="N10"/>
  <c r="M10"/>
  <c r="L10"/>
  <c r="K10"/>
  <c r="I10"/>
  <c r="J10" s="1"/>
  <c r="Q10" s="1"/>
  <c r="H10"/>
  <c r="G10"/>
  <c r="F10"/>
  <c r="E10"/>
  <c r="D10"/>
  <c r="O9"/>
  <c r="N9"/>
  <c r="M9"/>
  <c r="L9"/>
  <c r="K9"/>
  <c r="P9" s="1"/>
  <c r="I9"/>
  <c r="J9" s="1"/>
  <c r="H9"/>
  <c r="G9"/>
  <c r="F9"/>
  <c r="E9"/>
  <c r="D9"/>
  <c r="O8"/>
  <c r="N8"/>
  <c r="M8"/>
  <c r="L8"/>
  <c r="K8"/>
  <c r="P8" s="1"/>
  <c r="I8"/>
  <c r="H8"/>
  <c r="G8"/>
  <c r="F8"/>
  <c r="D8"/>
  <c r="O7"/>
  <c r="P7" s="1"/>
  <c r="N7"/>
  <c r="M7"/>
  <c r="L7"/>
  <c r="K7"/>
  <c r="H7"/>
  <c r="G7"/>
  <c r="F7"/>
  <c r="D7"/>
  <c r="B6"/>
  <c r="G1145" i="6"/>
  <c r="F544"/>
  <c r="P1971"/>
  <c r="I1971"/>
  <c r="J1971" s="1"/>
  <c r="O1970"/>
  <c r="N1970"/>
  <c r="M1970"/>
  <c r="M1960" s="1"/>
  <c r="L1970"/>
  <c r="K1970"/>
  <c r="H1970"/>
  <c r="G1970"/>
  <c r="F1970"/>
  <c r="E1970"/>
  <c r="D1970"/>
  <c r="P1969"/>
  <c r="J1969"/>
  <c r="P1968"/>
  <c r="E1968"/>
  <c r="J1968" s="1"/>
  <c r="D1968"/>
  <c r="P1967"/>
  <c r="J1967"/>
  <c r="P1966"/>
  <c r="E1966"/>
  <c r="J1966" s="1"/>
  <c r="D1966"/>
  <c r="N1965"/>
  <c r="N1961" s="1"/>
  <c r="K1965"/>
  <c r="H1965"/>
  <c r="G1965"/>
  <c r="G1961" s="1"/>
  <c r="E1965"/>
  <c r="E1961" s="1"/>
  <c r="D1965"/>
  <c r="D1961" s="1"/>
  <c r="N1964"/>
  <c r="K1964"/>
  <c r="H1964"/>
  <c r="G1964"/>
  <c r="P1963"/>
  <c r="J1963"/>
  <c r="P1962"/>
  <c r="F1962"/>
  <c r="F1960" s="1"/>
  <c r="E1962"/>
  <c r="D1962"/>
  <c r="O1961"/>
  <c r="M1961"/>
  <c r="L1961"/>
  <c r="I1961"/>
  <c r="H1961"/>
  <c r="F1961"/>
  <c r="O1960"/>
  <c r="L1960"/>
  <c r="P1959"/>
  <c r="I1959"/>
  <c r="J1959" s="1"/>
  <c r="O1958"/>
  <c r="N1958"/>
  <c r="M1958"/>
  <c r="L1958"/>
  <c r="H1958"/>
  <c r="G1958"/>
  <c r="F1958"/>
  <c r="E1958"/>
  <c r="D1958"/>
  <c r="P1957"/>
  <c r="J1957"/>
  <c r="P1956"/>
  <c r="E1956"/>
  <c r="J1956" s="1"/>
  <c r="D1956"/>
  <c r="P1955"/>
  <c r="J1955"/>
  <c r="P1954"/>
  <c r="E1954"/>
  <c r="J1954" s="1"/>
  <c r="D1954"/>
  <c r="O1953"/>
  <c r="O1949" s="1"/>
  <c r="N1953"/>
  <c r="N1949" s="1"/>
  <c r="M1953"/>
  <c r="L1953"/>
  <c r="L1949" s="1"/>
  <c r="K1953"/>
  <c r="K1949" s="1"/>
  <c r="I1953"/>
  <c r="H1953"/>
  <c r="H1949" s="1"/>
  <c r="G1953"/>
  <c r="G1949" s="1"/>
  <c r="F1953"/>
  <c r="F1949" s="1"/>
  <c r="E1953"/>
  <c r="E1949" s="1"/>
  <c r="D1953"/>
  <c r="D1949" s="1"/>
  <c r="O1952"/>
  <c r="N1952"/>
  <c r="M1952"/>
  <c r="L1952"/>
  <c r="K1952"/>
  <c r="K1948" s="1"/>
  <c r="I1952"/>
  <c r="H1952"/>
  <c r="H1948" s="1"/>
  <c r="G1952"/>
  <c r="G1948" s="1"/>
  <c r="F1952"/>
  <c r="P1951"/>
  <c r="J1951"/>
  <c r="P1950"/>
  <c r="F1950"/>
  <c r="E1950"/>
  <c r="D1950"/>
  <c r="M1949"/>
  <c r="P1947"/>
  <c r="I1947"/>
  <c r="J1947" s="1"/>
  <c r="O1946"/>
  <c r="N1946"/>
  <c r="M1946"/>
  <c r="L1946"/>
  <c r="K1946"/>
  <c r="H1946"/>
  <c r="G1946"/>
  <c r="F1946"/>
  <c r="E1946"/>
  <c r="D1946"/>
  <c r="P1945"/>
  <c r="J1945"/>
  <c r="P1944"/>
  <c r="E1944"/>
  <c r="J1944" s="1"/>
  <c r="D1944"/>
  <c r="P1943"/>
  <c r="J1943"/>
  <c r="P1942"/>
  <c r="E1942"/>
  <c r="J1942" s="1"/>
  <c r="D1942"/>
  <c r="O1941"/>
  <c r="O1937" s="1"/>
  <c r="N1941"/>
  <c r="N1937" s="1"/>
  <c r="M1941"/>
  <c r="M1937" s="1"/>
  <c r="L1941"/>
  <c r="L1937" s="1"/>
  <c r="K1941"/>
  <c r="K1937" s="1"/>
  <c r="I1941"/>
  <c r="H1941"/>
  <c r="H1937" s="1"/>
  <c r="G1941"/>
  <c r="G1937" s="1"/>
  <c r="F1941"/>
  <c r="F1937" s="1"/>
  <c r="E1941"/>
  <c r="E1937" s="1"/>
  <c r="D1941"/>
  <c r="D1937" s="1"/>
  <c r="O1940"/>
  <c r="N1940"/>
  <c r="M1940"/>
  <c r="L1940"/>
  <c r="K1940"/>
  <c r="I1940"/>
  <c r="H1940"/>
  <c r="H1936" s="1"/>
  <c r="G1940"/>
  <c r="G1936" s="1"/>
  <c r="F1940"/>
  <c r="P1939"/>
  <c r="J1939"/>
  <c r="P1938"/>
  <c r="F1938"/>
  <c r="E1938"/>
  <c r="D1938"/>
  <c r="P1935"/>
  <c r="I1935"/>
  <c r="J1935" s="1"/>
  <c r="O1934"/>
  <c r="N1934"/>
  <c r="M1934"/>
  <c r="L1934"/>
  <c r="K1934"/>
  <c r="H1934"/>
  <c r="G1934"/>
  <c r="F1934"/>
  <c r="E1934"/>
  <c r="D1934"/>
  <c r="P1933"/>
  <c r="J1933"/>
  <c r="P1932"/>
  <c r="E1932"/>
  <c r="J1932" s="1"/>
  <c r="D1932"/>
  <c r="P1931"/>
  <c r="J1931"/>
  <c r="P1930"/>
  <c r="E1930"/>
  <c r="J1930" s="1"/>
  <c r="D1930"/>
  <c r="O1929"/>
  <c r="O1925" s="1"/>
  <c r="N1929"/>
  <c r="N1925" s="1"/>
  <c r="M1929"/>
  <c r="M1925" s="1"/>
  <c r="L1929"/>
  <c r="L1925" s="1"/>
  <c r="K1929"/>
  <c r="K1925" s="1"/>
  <c r="I1929"/>
  <c r="H1929"/>
  <c r="H1925" s="1"/>
  <c r="G1929"/>
  <c r="G1925" s="1"/>
  <c r="F1929"/>
  <c r="F1925" s="1"/>
  <c r="E1929"/>
  <c r="E1925" s="1"/>
  <c r="D1929"/>
  <c r="D1925" s="1"/>
  <c r="O1928"/>
  <c r="N1928"/>
  <c r="M1928"/>
  <c r="L1928"/>
  <c r="K1928"/>
  <c r="I1928"/>
  <c r="H1928"/>
  <c r="H1924" s="1"/>
  <c r="G1928"/>
  <c r="G1924" s="1"/>
  <c r="F1928"/>
  <c r="P1927"/>
  <c r="J1927"/>
  <c r="P1926"/>
  <c r="F1926"/>
  <c r="E1926"/>
  <c r="D1926"/>
  <c r="O1923"/>
  <c r="O1922" s="1"/>
  <c r="M1923"/>
  <c r="M1922" s="1"/>
  <c r="L1923"/>
  <c r="L1922" s="1"/>
  <c r="K1923"/>
  <c r="I1923"/>
  <c r="J1923" s="1"/>
  <c r="N1922"/>
  <c r="K1922"/>
  <c r="H1922"/>
  <c r="G1922"/>
  <c r="F1922"/>
  <c r="E1922"/>
  <c r="D1922"/>
  <c r="P1921"/>
  <c r="J1921"/>
  <c r="P1920"/>
  <c r="E1920"/>
  <c r="J1920" s="1"/>
  <c r="D1920"/>
  <c r="P1919"/>
  <c r="J1919"/>
  <c r="P1918"/>
  <c r="E1918"/>
  <c r="J1918" s="1"/>
  <c r="D1918"/>
  <c r="O1917"/>
  <c r="N1917"/>
  <c r="N1913" s="1"/>
  <c r="M1917"/>
  <c r="M1913" s="1"/>
  <c r="L1917"/>
  <c r="K1917"/>
  <c r="K1913" s="1"/>
  <c r="I1917"/>
  <c r="H1917"/>
  <c r="H1913" s="1"/>
  <c r="G1917"/>
  <c r="G1913" s="1"/>
  <c r="E1917"/>
  <c r="E1913" s="1"/>
  <c r="D1917"/>
  <c r="D1913" s="1"/>
  <c r="O1916"/>
  <c r="N1916"/>
  <c r="M1916"/>
  <c r="L1916"/>
  <c r="K1916"/>
  <c r="I1916"/>
  <c r="H1916"/>
  <c r="G1916"/>
  <c r="P1915"/>
  <c r="J1915"/>
  <c r="P1914"/>
  <c r="F1914"/>
  <c r="E1914"/>
  <c r="D1914"/>
  <c r="F1913"/>
  <c r="P1911"/>
  <c r="I1911"/>
  <c r="J1911" s="1"/>
  <c r="O1910"/>
  <c r="N1910"/>
  <c r="M1910"/>
  <c r="L1910"/>
  <c r="K1910"/>
  <c r="H1910"/>
  <c r="G1910"/>
  <c r="F1910"/>
  <c r="E1910"/>
  <c r="D1910"/>
  <c r="P1909"/>
  <c r="J1909"/>
  <c r="P1908"/>
  <c r="E1908"/>
  <c r="J1908" s="1"/>
  <c r="D1908"/>
  <c r="P1907"/>
  <c r="J1907"/>
  <c r="P1906"/>
  <c r="E1906"/>
  <c r="J1906" s="1"/>
  <c r="D1906"/>
  <c r="O1905"/>
  <c r="O1901" s="1"/>
  <c r="N1905"/>
  <c r="N1901" s="1"/>
  <c r="M1905"/>
  <c r="M1901" s="1"/>
  <c r="L1905"/>
  <c r="L1901" s="1"/>
  <c r="K1905"/>
  <c r="K1901" s="1"/>
  <c r="I1905"/>
  <c r="H1905"/>
  <c r="H1901" s="1"/>
  <c r="G1905"/>
  <c r="G1901" s="1"/>
  <c r="E1905"/>
  <c r="E1901" s="1"/>
  <c r="D1905"/>
  <c r="O1904"/>
  <c r="N1904"/>
  <c r="M1904"/>
  <c r="L1904"/>
  <c r="K1904"/>
  <c r="I1904"/>
  <c r="H1904"/>
  <c r="G1904"/>
  <c r="P1903"/>
  <c r="J1903"/>
  <c r="P1902"/>
  <c r="F1902"/>
  <c r="E1902"/>
  <c r="D1902"/>
  <c r="F1901"/>
  <c r="D1901"/>
  <c r="P1899"/>
  <c r="J1899"/>
  <c r="P1898"/>
  <c r="I1898"/>
  <c r="H1898"/>
  <c r="G1898"/>
  <c r="F1898"/>
  <c r="E1898"/>
  <c r="D1898"/>
  <c r="P1897"/>
  <c r="J1897"/>
  <c r="P1896"/>
  <c r="E1896"/>
  <c r="J1896" s="1"/>
  <c r="D1896"/>
  <c r="P1895"/>
  <c r="J1895"/>
  <c r="P1894"/>
  <c r="E1894"/>
  <c r="J1894" s="1"/>
  <c r="D1894"/>
  <c r="O1893"/>
  <c r="O1889" s="1"/>
  <c r="N1893"/>
  <c r="M1893"/>
  <c r="M1889" s="1"/>
  <c r="L1893"/>
  <c r="L1889" s="1"/>
  <c r="K1893"/>
  <c r="K1889" s="1"/>
  <c r="I1893"/>
  <c r="I1889" s="1"/>
  <c r="H1893"/>
  <c r="H1889" s="1"/>
  <c r="G1893"/>
  <c r="G1889" s="1"/>
  <c r="E1893"/>
  <c r="E1889" s="1"/>
  <c r="D1893"/>
  <c r="D1889" s="1"/>
  <c r="O1892"/>
  <c r="O1888" s="1"/>
  <c r="N1892"/>
  <c r="N1888" s="1"/>
  <c r="M1892"/>
  <c r="M1888" s="1"/>
  <c r="L1892"/>
  <c r="L1888" s="1"/>
  <c r="K1892"/>
  <c r="K1888" s="1"/>
  <c r="I1892"/>
  <c r="H1892"/>
  <c r="G1892"/>
  <c r="F1892"/>
  <c r="P1891"/>
  <c r="J1891"/>
  <c r="P1890"/>
  <c r="F1890"/>
  <c r="E1890"/>
  <c r="D1890"/>
  <c r="F1889"/>
  <c r="P1887"/>
  <c r="I1887"/>
  <c r="J1887" s="1"/>
  <c r="O1886"/>
  <c r="M1886"/>
  <c r="L1886"/>
  <c r="K1886"/>
  <c r="H1886"/>
  <c r="G1886"/>
  <c r="F1886"/>
  <c r="E1886"/>
  <c r="D1886"/>
  <c r="P1885"/>
  <c r="J1885"/>
  <c r="P1884"/>
  <c r="E1884"/>
  <c r="J1884" s="1"/>
  <c r="D1884"/>
  <c r="P1883"/>
  <c r="J1883"/>
  <c r="P1882"/>
  <c r="E1882"/>
  <c r="J1882" s="1"/>
  <c r="D1882"/>
  <c r="O1881"/>
  <c r="N1881"/>
  <c r="N1877" s="1"/>
  <c r="M1881"/>
  <c r="M1877" s="1"/>
  <c r="L1881"/>
  <c r="L1877" s="1"/>
  <c r="K1881"/>
  <c r="K1877" s="1"/>
  <c r="I1881"/>
  <c r="H1881"/>
  <c r="H1877" s="1"/>
  <c r="G1881"/>
  <c r="G1877" s="1"/>
  <c r="F1881"/>
  <c r="F1877" s="1"/>
  <c r="E1881"/>
  <c r="E1877" s="1"/>
  <c r="D1881"/>
  <c r="D1877" s="1"/>
  <c r="O1880"/>
  <c r="N1880"/>
  <c r="N1876" s="1"/>
  <c r="M1880"/>
  <c r="L1880"/>
  <c r="K1880"/>
  <c r="I1880"/>
  <c r="H1880"/>
  <c r="H1876" s="1"/>
  <c r="G1880"/>
  <c r="G1876" s="1"/>
  <c r="F1880"/>
  <c r="P1879"/>
  <c r="J1879"/>
  <c r="P1878"/>
  <c r="F1878"/>
  <c r="E1878"/>
  <c r="D1878"/>
  <c r="O1875"/>
  <c r="N1875"/>
  <c r="M1875"/>
  <c r="L1875"/>
  <c r="K1875"/>
  <c r="H1875"/>
  <c r="G1875"/>
  <c r="F1875"/>
  <c r="E1875"/>
  <c r="D1875"/>
  <c r="O1873"/>
  <c r="N1873"/>
  <c r="M1873"/>
  <c r="L1873"/>
  <c r="K1873"/>
  <c r="I1873"/>
  <c r="H1873"/>
  <c r="G1873"/>
  <c r="F1873"/>
  <c r="E1873"/>
  <c r="O1872"/>
  <c r="N1872"/>
  <c r="M1872"/>
  <c r="L1872"/>
  <c r="K1872"/>
  <c r="I1872"/>
  <c r="H1872"/>
  <c r="G1872"/>
  <c r="F1872"/>
  <c r="D1872"/>
  <c r="O1871"/>
  <c r="N1871"/>
  <c r="M1871"/>
  <c r="L1871"/>
  <c r="K1871"/>
  <c r="I1871"/>
  <c r="H1871"/>
  <c r="G1871"/>
  <c r="F1871"/>
  <c r="E1871"/>
  <c r="O1870"/>
  <c r="N1870"/>
  <c r="M1870"/>
  <c r="L1870"/>
  <c r="K1870"/>
  <c r="I1870"/>
  <c r="H1870"/>
  <c r="G1870"/>
  <c r="F1870"/>
  <c r="D1870"/>
  <c r="O1867"/>
  <c r="N1867"/>
  <c r="M1867"/>
  <c r="L1867"/>
  <c r="K1867"/>
  <c r="I1867"/>
  <c r="H1867"/>
  <c r="G1867"/>
  <c r="F1867"/>
  <c r="E1867"/>
  <c r="D1867"/>
  <c r="O1866"/>
  <c r="N1866"/>
  <c r="M1866"/>
  <c r="L1866"/>
  <c r="K1866"/>
  <c r="I1866"/>
  <c r="H1866"/>
  <c r="G1866"/>
  <c r="P1863"/>
  <c r="J1863"/>
  <c r="P1862"/>
  <c r="J1862"/>
  <c r="O1861"/>
  <c r="N1861"/>
  <c r="M1861"/>
  <c r="L1861"/>
  <c r="K1861"/>
  <c r="I1861"/>
  <c r="H1861"/>
  <c r="G1861"/>
  <c r="F1861"/>
  <c r="E1861"/>
  <c r="D1861"/>
  <c r="P1860"/>
  <c r="J1860"/>
  <c r="P1859"/>
  <c r="I1859"/>
  <c r="J1859" s="1"/>
  <c r="P1858"/>
  <c r="I1858"/>
  <c r="J1858" s="1"/>
  <c r="P1857"/>
  <c r="I1857"/>
  <c r="J1857" s="1"/>
  <c r="P1856"/>
  <c r="I1856"/>
  <c r="J1856" s="1"/>
  <c r="P1855"/>
  <c r="I1855"/>
  <c r="J1855" s="1"/>
  <c r="P1854"/>
  <c r="I1854"/>
  <c r="J1854" s="1"/>
  <c r="P1853"/>
  <c r="I1853"/>
  <c r="P1852"/>
  <c r="I1852"/>
  <c r="P1851"/>
  <c r="I1851"/>
  <c r="P1850"/>
  <c r="I1850"/>
  <c r="O1849"/>
  <c r="N1849"/>
  <c r="M1849"/>
  <c r="L1849"/>
  <c r="K1849"/>
  <c r="H1849"/>
  <c r="G1849"/>
  <c r="F1849"/>
  <c r="E1849"/>
  <c r="D1849"/>
  <c r="P1848"/>
  <c r="J1848"/>
  <c r="P1847"/>
  <c r="J1847"/>
  <c r="O1846"/>
  <c r="N1846"/>
  <c r="M1846"/>
  <c r="L1846"/>
  <c r="K1846"/>
  <c r="I1846"/>
  <c r="H1846"/>
  <c r="G1846"/>
  <c r="F1846"/>
  <c r="E1846"/>
  <c r="D1846"/>
  <c r="P1845"/>
  <c r="J1845"/>
  <c r="P1844"/>
  <c r="J1844"/>
  <c r="O1843"/>
  <c r="N1843"/>
  <c r="M1843"/>
  <c r="L1843"/>
  <c r="K1843"/>
  <c r="I1843"/>
  <c r="H1843"/>
  <c r="G1843"/>
  <c r="F1843"/>
  <c r="E1843"/>
  <c r="D1843"/>
  <c r="P1842"/>
  <c r="J1842"/>
  <c r="P1841"/>
  <c r="J1841"/>
  <c r="O1840"/>
  <c r="N1840"/>
  <c r="M1840"/>
  <c r="L1840"/>
  <c r="K1840"/>
  <c r="I1840"/>
  <c r="H1840"/>
  <c r="G1840"/>
  <c r="F1840"/>
  <c r="E1840"/>
  <c r="D1840"/>
  <c r="P1839"/>
  <c r="J1839"/>
  <c r="P1838"/>
  <c r="J1838"/>
  <c r="O1837"/>
  <c r="N1837"/>
  <c r="M1837"/>
  <c r="L1837"/>
  <c r="K1837"/>
  <c r="I1837"/>
  <c r="H1837"/>
  <c r="G1837"/>
  <c r="E1837"/>
  <c r="D1837"/>
  <c r="O1836"/>
  <c r="N1836"/>
  <c r="M1836"/>
  <c r="L1836"/>
  <c r="K1836"/>
  <c r="I1836"/>
  <c r="H1836"/>
  <c r="G1836"/>
  <c r="F1836"/>
  <c r="E1836"/>
  <c r="D1836"/>
  <c r="O1835"/>
  <c r="N1835"/>
  <c r="M1835"/>
  <c r="L1835"/>
  <c r="K1835"/>
  <c r="H1835"/>
  <c r="G1835"/>
  <c r="F1835"/>
  <c r="E1835"/>
  <c r="D1835"/>
  <c r="P1833"/>
  <c r="J1833"/>
  <c r="P1832"/>
  <c r="J1832"/>
  <c r="O1831"/>
  <c r="N1831"/>
  <c r="M1831"/>
  <c r="L1831"/>
  <c r="K1831"/>
  <c r="I1831"/>
  <c r="H1831"/>
  <c r="G1831"/>
  <c r="F1831"/>
  <c r="E1831"/>
  <c r="D1831"/>
  <c r="P1830"/>
  <c r="J1830"/>
  <c r="P1829"/>
  <c r="J1829"/>
  <c r="O1828"/>
  <c r="N1828"/>
  <c r="M1828"/>
  <c r="L1828"/>
  <c r="K1828"/>
  <c r="I1828"/>
  <c r="H1828"/>
  <c r="G1828"/>
  <c r="F1828"/>
  <c r="E1828"/>
  <c r="D1828"/>
  <c r="P1827"/>
  <c r="J1827"/>
  <c r="P1826"/>
  <c r="J1826"/>
  <c r="O1825"/>
  <c r="N1825"/>
  <c r="M1825"/>
  <c r="L1825"/>
  <c r="K1825"/>
  <c r="I1825"/>
  <c r="H1825"/>
  <c r="G1825"/>
  <c r="F1825"/>
  <c r="E1825"/>
  <c r="D1825"/>
  <c r="P1824"/>
  <c r="J1824"/>
  <c r="P1823"/>
  <c r="J1823"/>
  <c r="O1822"/>
  <c r="N1822"/>
  <c r="M1822"/>
  <c r="L1822"/>
  <c r="K1822"/>
  <c r="I1822"/>
  <c r="H1822"/>
  <c r="G1822"/>
  <c r="F1822"/>
  <c r="E1822"/>
  <c r="D1822"/>
  <c r="P1821"/>
  <c r="J1821"/>
  <c r="P1820"/>
  <c r="J1820"/>
  <c r="O1819"/>
  <c r="N1819"/>
  <c r="M1819"/>
  <c r="L1819"/>
  <c r="K1819"/>
  <c r="I1819"/>
  <c r="H1819"/>
  <c r="G1819"/>
  <c r="F1819"/>
  <c r="E1819"/>
  <c r="D1819"/>
  <c r="P1818"/>
  <c r="J1818"/>
  <c r="P1817"/>
  <c r="J1817"/>
  <c r="O1816"/>
  <c r="N1816"/>
  <c r="M1816"/>
  <c r="L1816"/>
  <c r="K1816"/>
  <c r="I1816"/>
  <c r="H1816"/>
  <c r="G1816"/>
  <c r="F1816"/>
  <c r="E1816"/>
  <c r="D1816"/>
  <c r="O1815"/>
  <c r="N1815"/>
  <c r="M1815"/>
  <c r="L1815"/>
  <c r="K1815"/>
  <c r="I1815"/>
  <c r="H1815"/>
  <c r="G1815"/>
  <c r="F1815"/>
  <c r="E1815"/>
  <c r="D1815"/>
  <c r="O1814"/>
  <c r="N1814"/>
  <c r="M1814"/>
  <c r="L1814"/>
  <c r="K1814"/>
  <c r="I1814"/>
  <c r="H1814"/>
  <c r="G1814"/>
  <c r="F1814"/>
  <c r="E1814"/>
  <c r="D1814"/>
  <c r="P1812"/>
  <c r="J1812"/>
  <c r="P1811"/>
  <c r="J1811"/>
  <c r="O1810"/>
  <c r="N1810"/>
  <c r="M1810"/>
  <c r="L1810"/>
  <c r="K1810"/>
  <c r="I1810"/>
  <c r="H1810"/>
  <c r="G1810"/>
  <c r="F1810"/>
  <c r="E1810"/>
  <c r="D1810"/>
  <c r="P1809"/>
  <c r="J1809"/>
  <c r="P1808"/>
  <c r="J1808"/>
  <c r="P1807"/>
  <c r="J1807"/>
  <c r="P1806"/>
  <c r="J1806"/>
  <c r="P1805"/>
  <c r="J1805"/>
  <c r="P1804"/>
  <c r="J1804"/>
  <c r="P1803"/>
  <c r="F1803"/>
  <c r="J1803" s="1"/>
  <c r="P1802"/>
  <c r="J1802"/>
  <c r="P1801"/>
  <c r="J1801"/>
  <c r="O1800"/>
  <c r="N1800"/>
  <c r="M1800"/>
  <c r="L1800"/>
  <c r="K1800"/>
  <c r="I1800"/>
  <c r="H1800"/>
  <c r="G1800"/>
  <c r="E1798"/>
  <c r="H1798"/>
  <c r="G1798"/>
  <c r="D1798"/>
  <c r="P1797"/>
  <c r="J1797"/>
  <c r="P1796"/>
  <c r="J1796"/>
  <c r="O1795"/>
  <c r="N1795"/>
  <c r="M1795"/>
  <c r="L1795"/>
  <c r="K1795"/>
  <c r="I1795"/>
  <c r="H1795"/>
  <c r="G1795"/>
  <c r="F1795"/>
  <c r="E1795"/>
  <c r="D1795"/>
  <c r="P1794"/>
  <c r="J1794"/>
  <c r="P1793"/>
  <c r="J1793"/>
  <c r="O1792"/>
  <c r="N1792"/>
  <c r="M1792"/>
  <c r="L1792"/>
  <c r="K1792"/>
  <c r="I1792"/>
  <c r="H1792"/>
  <c r="G1792"/>
  <c r="F1792"/>
  <c r="E1792"/>
  <c r="D1792"/>
  <c r="P1791"/>
  <c r="J1791"/>
  <c r="P1790"/>
  <c r="J1790"/>
  <c r="P1789"/>
  <c r="J1789"/>
  <c r="P1788"/>
  <c r="J1788"/>
  <c r="P1787"/>
  <c r="J1787"/>
  <c r="P1786"/>
  <c r="J1786"/>
  <c r="P1785"/>
  <c r="J1785"/>
  <c r="P1784"/>
  <c r="J1784"/>
  <c r="P1783"/>
  <c r="J1783"/>
  <c r="O1782"/>
  <c r="N1782"/>
  <c r="L1782"/>
  <c r="K1782"/>
  <c r="I1782"/>
  <c r="H1782"/>
  <c r="G1782"/>
  <c r="E1782"/>
  <c r="E1781" s="1"/>
  <c r="E1721" s="1"/>
  <c r="P1781"/>
  <c r="O1780"/>
  <c r="N1780"/>
  <c r="M1780"/>
  <c r="K1780"/>
  <c r="I1780"/>
  <c r="H1780"/>
  <c r="G1780"/>
  <c r="F1780"/>
  <c r="D1780"/>
  <c r="P1779"/>
  <c r="J1779"/>
  <c r="P1778"/>
  <c r="J1778"/>
  <c r="O1777"/>
  <c r="N1777"/>
  <c r="M1777"/>
  <c r="L1777"/>
  <c r="K1777"/>
  <c r="I1777"/>
  <c r="H1777"/>
  <c r="G1777"/>
  <c r="F1777"/>
  <c r="E1777"/>
  <c r="D1777"/>
  <c r="O1776"/>
  <c r="N1776"/>
  <c r="M1776"/>
  <c r="L1776"/>
  <c r="K1776"/>
  <c r="I1776"/>
  <c r="H1776"/>
  <c r="G1776"/>
  <c r="F1776"/>
  <c r="E1776"/>
  <c r="D1776"/>
  <c r="H1775"/>
  <c r="G1775"/>
  <c r="D1775"/>
  <c r="P1773"/>
  <c r="J1773"/>
  <c r="P1772"/>
  <c r="J1772"/>
  <c r="O1771"/>
  <c r="N1771"/>
  <c r="M1771"/>
  <c r="L1771"/>
  <c r="K1771"/>
  <c r="I1771"/>
  <c r="H1771"/>
  <c r="G1771"/>
  <c r="F1771"/>
  <c r="E1771"/>
  <c r="D1771"/>
  <c r="P1770"/>
  <c r="J1770"/>
  <c r="P1769"/>
  <c r="J1769"/>
  <c r="P1768"/>
  <c r="F1768"/>
  <c r="J1768" s="1"/>
  <c r="P1767"/>
  <c r="J1767"/>
  <c r="P1766"/>
  <c r="E1766"/>
  <c r="J1766" s="1"/>
  <c r="P1765"/>
  <c r="J1765"/>
  <c r="P1764"/>
  <c r="J1764"/>
  <c r="P1763"/>
  <c r="F1763"/>
  <c r="E1763"/>
  <c r="P1762"/>
  <c r="J1762"/>
  <c r="O1761"/>
  <c r="N1761"/>
  <c r="M1761"/>
  <c r="L1761"/>
  <c r="K1761"/>
  <c r="I1761"/>
  <c r="F1761"/>
  <c r="F1760" s="1"/>
  <c r="F1736" s="1"/>
  <c r="H1759"/>
  <c r="G1759"/>
  <c r="D1759"/>
  <c r="P1758"/>
  <c r="J1758"/>
  <c r="P1757"/>
  <c r="J1757"/>
  <c r="O1756"/>
  <c r="N1756"/>
  <c r="M1756"/>
  <c r="L1756"/>
  <c r="K1756"/>
  <c r="I1756"/>
  <c r="H1756"/>
  <c r="G1756"/>
  <c r="F1756"/>
  <c r="E1756"/>
  <c r="D1756"/>
  <c r="P1755"/>
  <c r="J1755"/>
  <c r="P1754"/>
  <c r="J1754"/>
  <c r="O1753"/>
  <c r="N1753"/>
  <c r="M1753"/>
  <c r="L1753"/>
  <c r="K1753"/>
  <c r="I1753"/>
  <c r="H1753"/>
  <c r="G1753"/>
  <c r="F1753"/>
  <c r="E1753"/>
  <c r="D1753"/>
  <c r="P1752"/>
  <c r="E1752"/>
  <c r="J1752" s="1"/>
  <c r="P1751"/>
  <c r="J1751"/>
  <c r="O1750"/>
  <c r="N1750"/>
  <c r="M1750"/>
  <c r="L1750"/>
  <c r="K1750"/>
  <c r="I1750"/>
  <c r="H1750"/>
  <c r="G1750"/>
  <c r="F1750"/>
  <c r="E1750"/>
  <c r="D1750"/>
  <c r="P1749"/>
  <c r="J1749"/>
  <c r="P1748"/>
  <c r="P1747"/>
  <c r="P1746"/>
  <c r="P1745"/>
  <c r="P1744"/>
  <c r="P1743"/>
  <c r="P1742"/>
  <c r="P1741"/>
  <c r="P1740"/>
  <c r="W1739"/>
  <c r="W1749" s="1"/>
  <c r="W1750" s="1"/>
  <c r="P1739"/>
  <c r="O1738"/>
  <c r="N1738"/>
  <c r="M1738"/>
  <c r="L1738"/>
  <c r="K1738"/>
  <c r="I1738"/>
  <c r="G1738"/>
  <c r="F1738"/>
  <c r="E1738"/>
  <c r="D1738"/>
  <c r="O1737"/>
  <c r="N1737"/>
  <c r="M1737"/>
  <c r="L1737"/>
  <c r="K1737"/>
  <c r="I1737"/>
  <c r="H1737"/>
  <c r="G1737"/>
  <c r="F1737"/>
  <c r="E1737"/>
  <c r="D1737"/>
  <c r="G1736"/>
  <c r="D1736"/>
  <c r="O1734"/>
  <c r="N1734"/>
  <c r="N67" s="1"/>
  <c r="M1734"/>
  <c r="L1734"/>
  <c r="L1732" s="1"/>
  <c r="K1734"/>
  <c r="I1734"/>
  <c r="I67" s="1"/>
  <c r="H1734"/>
  <c r="G1734"/>
  <c r="G67" s="1"/>
  <c r="F1734"/>
  <c r="E1734"/>
  <c r="E67" s="1"/>
  <c r="D1734"/>
  <c r="O1733"/>
  <c r="N1733"/>
  <c r="M1733"/>
  <c r="K1733"/>
  <c r="I1733"/>
  <c r="I1732" s="1"/>
  <c r="H1733"/>
  <c r="H1732" s="1"/>
  <c r="G1733"/>
  <c r="F1733"/>
  <c r="E1733"/>
  <c r="D1733"/>
  <c r="O1731"/>
  <c r="O64" s="1"/>
  <c r="N1731"/>
  <c r="M1731"/>
  <c r="M64" s="1"/>
  <c r="L1731"/>
  <c r="K1731"/>
  <c r="K64" s="1"/>
  <c r="I1731"/>
  <c r="H1731"/>
  <c r="H64" s="1"/>
  <c r="G1731"/>
  <c r="F1731"/>
  <c r="F64" s="1"/>
  <c r="E1731"/>
  <c r="H1730"/>
  <c r="G1730"/>
  <c r="D1730"/>
  <c r="D1729" s="1"/>
  <c r="O1728"/>
  <c r="N1728"/>
  <c r="M1728"/>
  <c r="L1728"/>
  <c r="K1728"/>
  <c r="I1728"/>
  <c r="H1728"/>
  <c r="G1728"/>
  <c r="F1728"/>
  <c r="E1728"/>
  <c r="D1728"/>
  <c r="O1727"/>
  <c r="N1727"/>
  <c r="M1727"/>
  <c r="L1727"/>
  <c r="K1727"/>
  <c r="I1727"/>
  <c r="H1727"/>
  <c r="G1727"/>
  <c r="F1727"/>
  <c r="E1727"/>
  <c r="D1727"/>
  <c r="O1725"/>
  <c r="N1725"/>
  <c r="N61" s="1"/>
  <c r="M1725"/>
  <c r="L1725"/>
  <c r="L61" s="1"/>
  <c r="K1725"/>
  <c r="I1725"/>
  <c r="I61" s="1"/>
  <c r="H1725"/>
  <c r="G1725"/>
  <c r="G61" s="1"/>
  <c r="F1725"/>
  <c r="E1725"/>
  <c r="E61" s="1"/>
  <c r="D1725"/>
  <c r="O1724"/>
  <c r="N1724"/>
  <c r="M1724"/>
  <c r="L1724"/>
  <c r="K1724"/>
  <c r="I1724"/>
  <c r="H1724"/>
  <c r="G1724"/>
  <c r="F1724"/>
  <c r="E1724"/>
  <c r="D1724"/>
  <c r="O1722"/>
  <c r="N1722"/>
  <c r="N55" s="1"/>
  <c r="M1722"/>
  <c r="L1722"/>
  <c r="L55" s="1"/>
  <c r="K1722"/>
  <c r="I1722"/>
  <c r="I55" s="1"/>
  <c r="H1722"/>
  <c r="G1722"/>
  <c r="G55" s="1"/>
  <c r="F1722"/>
  <c r="D1722"/>
  <c r="O1721"/>
  <c r="N1721"/>
  <c r="M1721"/>
  <c r="L1721"/>
  <c r="K1721"/>
  <c r="I1721"/>
  <c r="H1721"/>
  <c r="G1721"/>
  <c r="F1721"/>
  <c r="D1721"/>
  <c r="O1719"/>
  <c r="O52" s="1"/>
  <c r="N1719"/>
  <c r="M1719"/>
  <c r="M52" s="1"/>
  <c r="L1719"/>
  <c r="K1719"/>
  <c r="K52" s="1"/>
  <c r="I1719"/>
  <c r="H1719"/>
  <c r="H52" s="1"/>
  <c r="G1719"/>
  <c r="F1719"/>
  <c r="F52" s="1"/>
  <c r="E1719"/>
  <c r="D1719"/>
  <c r="D52" s="1"/>
  <c r="O1718"/>
  <c r="N1718"/>
  <c r="N51" s="1"/>
  <c r="M1718"/>
  <c r="L1718"/>
  <c r="L51" s="1"/>
  <c r="K1718"/>
  <c r="I1718"/>
  <c r="I51" s="1"/>
  <c r="G1718"/>
  <c r="F1718"/>
  <c r="F51" s="1"/>
  <c r="E1718"/>
  <c r="E51" s="1"/>
  <c r="D1718"/>
  <c r="D51" s="1"/>
  <c r="N1713"/>
  <c r="P1713" s="1"/>
  <c r="J1713"/>
  <c r="L1711"/>
  <c r="L45" s="1"/>
  <c r="K1711"/>
  <c r="F1711"/>
  <c r="E1711"/>
  <c r="D1711"/>
  <c r="D45" s="1"/>
  <c r="P1710"/>
  <c r="J1710"/>
  <c r="O1709"/>
  <c r="N1709"/>
  <c r="M1709"/>
  <c r="L1709"/>
  <c r="K1709"/>
  <c r="I1709"/>
  <c r="H1709"/>
  <c r="G1709"/>
  <c r="F1709"/>
  <c r="E1709"/>
  <c r="P1708"/>
  <c r="J1708"/>
  <c r="P1707"/>
  <c r="J1707"/>
  <c r="O1706"/>
  <c r="N1706"/>
  <c r="M1706"/>
  <c r="L1706"/>
  <c r="K1706"/>
  <c r="I1706"/>
  <c r="H1706"/>
  <c r="G1706"/>
  <c r="F1706"/>
  <c r="E1706"/>
  <c r="P1705"/>
  <c r="J1705"/>
  <c r="P1704"/>
  <c r="J1704"/>
  <c r="O1703"/>
  <c r="N1703"/>
  <c r="M1703"/>
  <c r="L1703"/>
  <c r="K1703"/>
  <c r="I1703"/>
  <c r="H1703"/>
  <c r="G1703"/>
  <c r="F1703"/>
  <c r="E1703"/>
  <c r="P1702"/>
  <c r="J1702"/>
  <c r="P1701"/>
  <c r="J1701"/>
  <c r="O1700"/>
  <c r="N1700"/>
  <c r="M1700"/>
  <c r="L1700"/>
  <c r="K1700"/>
  <c r="I1700"/>
  <c r="H1700"/>
  <c r="G1700"/>
  <c r="F1700"/>
  <c r="E1700"/>
  <c r="P1699"/>
  <c r="J1699"/>
  <c r="O1698"/>
  <c r="N1698"/>
  <c r="M1698"/>
  <c r="L1698"/>
  <c r="K1698"/>
  <c r="I1698"/>
  <c r="H1698"/>
  <c r="G1698"/>
  <c r="F1698"/>
  <c r="E1698"/>
  <c r="P1697"/>
  <c r="J1697"/>
  <c r="P1696"/>
  <c r="J1696"/>
  <c r="O1695"/>
  <c r="N1695"/>
  <c r="M1695"/>
  <c r="L1695"/>
  <c r="K1695"/>
  <c r="I1695"/>
  <c r="H1695"/>
  <c r="G1695"/>
  <c r="F1695"/>
  <c r="E1695"/>
  <c r="P1694"/>
  <c r="J1694"/>
  <c r="P1693"/>
  <c r="J1693"/>
  <c r="P1692"/>
  <c r="J1692"/>
  <c r="O1691"/>
  <c r="N1691"/>
  <c r="M1691"/>
  <c r="L1691"/>
  <c r="K1691"/>
  <c r="I1691"/>
  <c r="H1691"/>
  <c r="G1691"/>
  <c r="F1691"/>
  <c r="E1691"/>
  <c r="P1690"/>
  <c r="J1690"/>
  <c r="P1689"/>
  <c r="J1689"/>
  <c r="P1688"/>
  <c r="J1688"/>
  <c r="O1687"/>
  <c r="N1687"/>
  <c r="M1687"/>
  <c r="L1687"/>
  <c r="K1687"/>
  <c r="I1687"/>
  <c r="H1687"/>
  <c r="G1687"/>
  <c r="F1687"/>
  <c r="E1687"/>
  <c r="P1686"/>
  <c r="J1686"/>
  <c r="P1685"/>
  <c r="J1685"/>
  <c r="P1684"/>
  <c r="J1684"/>
  <c r="P1683"/>
  <c r="J1683"/>
  <c r="P1682"/>
  <c r="J1682"/>
  <c r="P1681"/>
  <c r="J1681"/>
  <c r="P1680"/>
  <c r="J1680"/>
  <c r="P1679"/>
  <c r="J1679"/>
  <c r="P1678"/>
  <c r="J1678"/>
  <c r="P1677"/>
  <c r="J1677"/>
  <c r="P1676"/>
  <c r="J1676"/>
  <c r="P1675"/>
  <c r="J1675"/>
  <c r="P1674"/>
  <c r="J1674"/>
  <c r="P1673"/>
  <c r="J1673"/>
  <c r="P1672"/>
  <c r="J1672"/>
  <c r="P1671"/>
  <c r="J1671"/>
  <c r="P1670"/>
  <c r="J1670"/>
  <c r="P1669"/>
  <c r="J1669"/>
  <c r="P1668"/>
  <c r="J1668"/>
  <c r="P1667"/>
  <c r="J1667"/>
  <c r="P1666"/>
  <c r="J1666"/>
  <c r="P1665"/>
  <c r="J1665"/>
  <c r="P1664"/>
  <c r="J1664"/>
  <c r="P1663"/>
  <c r="J1663"/>
  <c r="P1662"/>
  <c r="J1662"/>
  <c r="P1661"/>
  <c r="J1661"/>
  <c r="P1660"/>
  <c r="J1660"/>
  <c r="P1659"/>
  <c r="J1659"/>
  <c r="P1658"/>
  <c r="J1658"/>
  <c r="P1657"/>
  <c r="J1657"/>
  <c r="P1656"/>
  <c r="J1656"/>
  <c r="P1655"/>
  <c r="J1655"/>
  <c r="P1654"/>
  <c r="J1654"/>
  <c r="P1653"/>
  <c r="J1653"/>
  <c r="P1652"/>
  <c r="J1652"/>
  <c r="P1651"/>
  <c r="J1651"/>
  <c r="P1650"/>
  <c r="J1650"/>
  <c r="P1649"/>
  <c r="J1649"/>
  <c r="P1648"/>
  <c r="J1648"/>
  <c r="P1647"/>
  <c r="J1647"/>
  <c r="P1646"/>
  <c r="J1646"/>
  <c r="P1645"/>
  <c r="J1645"/>
  <c r="P1644"/>
  <c r="J1644"/>
  <c r="P1643"/>
  <c r="J1643"/>
  <c r="P1642"/>
  <c r="J1642"/>
  <c r="P1641"/>
  <c r="J1641"/>
  <c r="P1640"/>
  <c r="J1640"/>
  <c r="P1639"/>
  <c r="J1639"/>
  <c r="P1638"/>
  <c r="J1638"/>
  <c r="P1637"/>
  <c r="J1637"/>
  <c r="P1636"/>
  <c r="J1636"/>
  <c r="P1635"/>
  <c r="J1635"/>
  <c r="P1634"/>
  <c r="J1634"/>
  <c r="P1633"/>
  <c r="J1633"/>
  <c r="P1632"/>
  <c r="J1632"/>
  <c r="P1631"/>
  <c r="J1631"/>
  <c r="O1630"/>
  <c r="N1630"/>
  <c r="M1630"/>
  <c r="L1630"/>
  <c r="L1629" s="1"/>
  <c r="K1630"/>
  <c r="H1630"/>
  <c r="G1630"/>
  <c r="F1630"/>
  <c r="F1629" s="1"/>
  <c r="E1630"/>
  <c r="P1628"/>
  <c r="J1628"/>
  <c r="O1627"/>
  <c r="N1627"/>
  <c r="M1627"/>
  <c r="L1627"/>
  <c r="K1627"/>
  <c r="I1627"/>
  <c r="H1627"/>
  <c r="G1627"/>
  <c r="F1627"/>
  <c r="E1627"/>
  <c r="P1626"/>
  <c r="J1626"/>
  <c r="P1625"/>
  <c r="J1625"/>
  <c r="O1624"/>
  <c r="N1624"/>
  <c r="M1624"/>
  <c r="L1624"/>
  <c r="K1624"/>
  <c r="I1624"/>
  <c r="H1624"/>
  <c r="G1624"/>
  <c r="F1624"/>
  <c r="E1624"/>
  <c r="P1623"/>
  <c r="J1623"/>
  <c r="P1622"/>
  <c r="J1622"/>
  <c r="O1621"/>
  <c r="N1621"/>
  <c r="M1621"/>
  <c r="L1621"/>
  <c r="K1621"/>
  <c r="I1621"/>
  <c r="H1621"/>
  <c r="G1621"/>
  <c r="F1621"/>
  <c r="E1621"/>
  <c r="P1620"/>
  <c r="J1620"/>
  <c r="P1619"/>
  <c r="J1619"/>
  <c r="O1618"/>
  <c r="N1618"/>
  <c r="M1618"/>
  <c r="L1618"/>
  <c r="K1618"/>
  <c r="I1618"/>
  <c r="H1618"/>
  <c r="G1618"/>
  <c r="F1618"/>
  <c r="E1618"/>
  <c r="P1617"/>
  <c r="J1617"/>
  <c r="O1616"/>
  <c r="N1616"/>
  <c r="M1616"/>
  <c r="L1616"/>
  <c r="K1616"/>
  <c r="I1616"/>
  <c r="H1616"/>
  <c r="G1616"/>
  <c r="F1616"/>
  <c r="E1616"/>
  <c r="P1615"/>
  <c r="J1615"/>
  <c r="P1614"/>
  <c r="J1614"/>
  <c r="O1613"/>
  <c r="N1613"/>
  <c r="M1613"/>
  <c r="L1613"/>
  <c r="K1613"/>
  <c r="I1613"/>
  <c r="H1613"/>
  <c r="G1613"/>
  <c r="F1613"/>
  <c r="E1613"/>
  <c r="P1612"/>
  <c r="J1612"/>
  <c r="P1611"/>
  <c r="J1611"/>
  <c r="P1610"/>
  <c r="J1610"/>
  <c r="O1609"/>
  <c r="N1609"/>
  <c r="M1609"/>
  <c r="L1609"/>
  <c r="K1609"/>
  <c r="I1609"/>
  <c r="H1609"/>
  <c r="G1609"/>
  <c r="F1609"/>
  <c r="E1609"/>
  <c r="P1608"/>
  <c r="J1608"/>
  <c r="P1607"/>
  <c r="J1607"/>
  <c r="P1606"/>
  <c r="J1606"/>
  <c r="O1605"/>
  <c r="N1605"/>
  <c r="M1605"/>
  <c r="L1605"/>
  <c r="K1605"/>
  <c r="I1605"/>
  <c r="H1605"/>
  <c r="G1605"/>
  <c r="F1605"/>
  <c r="E1605"/>
  <c r="P1604"/>
  <c r="J1604"/>
  <c r="P1603"/>
  <c r="J1603"/>
  <c r="P1602"/>
  <c r="J1602"/>
  <c r="P1601"/>
  <c r="J1601"/>
  <c r="P1600"/>
  <c r="J1600"/>
  <c r="P1599"/>
  <c r="J1599"/>
  <c r="P1598"/>
  <c r="J1598"/>
  <c r="P1597"/>
  <c r="J1597"/>
  <c r="P1596"/>
  <c r="J1596"/>
  <c r="P1595"/>
  <c r="J1595"/>
  <c r="P1594"/>
  <c r="J1594"/>
  <c r="P1593"/>
  <c r="J1593"/>
  <c r="P1592"/>
  <c r="J1592"/>
  <c r="P1591"/>
  <c r="J1591"/>
  <c r="P1590"/>
  <c r="J1590"/>
  <c r="P1589"/>
  <c r="J1589"/>
  <c r="P1588"/>
  <c r="J1588"/>
  <c r="P1587"/>
  <c r="J1587"/>
  <c r="P1586"/>
  <c r="J1586"/>
  <c r="P1585"/>
  <c r="J1585"/>
  <c r="P1584"/>
  <c r="J1584"/>
  <c r="P1583"/>
  <c r="J1583"/>
  <c r="P1582"/>
  <c r="J1582"/>
  <c r="P1581"/>
  <c r="J1581"/>
  <c r="P1580"/>
  <c r="J1580"/>
  <c r="P1579"/>
  <c r="J1579"/>
  <c r="P1578"/>
  <c r="J1578"/>
  <c r="P1577"/>
  <c r="J1577"/>
  <c r="P1576"/>
  <c r="J1576"/>
  <c r="P1575"/>
  <c r="J1575"/>
  <c r="P1574"/>
  <c r="J1574"/>
  <c r="P1573"/>
  <c r="J1573"/>
  <c r="P1572"/>
  <c r="J1572"/>
  <c r="P1571"/>
  <c r="J1571"/>
  <c r="P1570"/>
  <c r="J1570"/>
  <c r="P1569"/>
  <c r="J1569"/>
  <c r="P1568"/>
  <c r="J1568"/>
  <c r="P1567"/>
  <c r="J1567"/>
  <c r="P1566"/>
  <c r="J1566"/>
  <c r="P1565"/>
  <c r="J1565"/>
  <c r="P1564"/>
  <c r="J1564"/>
  <c r="P1563"/>
  <c r="J1563"/>
  <c r="P1562"/>
  <c r="J1562"/>
  <c r="P1561"/>
  <c r="J1561"/>
  <c r="P1560"/>
  <c r="J1560"/>
  <c r="P1559"/>
  <c r="J1559"/>
  <c r="P1558"/>
  <c r="J1558"/>
  <c r="P1557"/>
  <c r="J1557"/>
  <c r="P1556"/>
  <c r="J1556"/>
  <c r="P1555"/>
  <c r="J1555"/>
  <c r="P1554"/>
  <c r="J1554"/>
  <c r="P1553"/>
  <c r="J1553"/>
  <c r="P1552"/>
  <c r="J1552"/>
  <c r="P1551"/>
  <c r="J1551"/>
  <c r="P1550"/>
  <c r="J1550"/>
  <c r="P1549"/>
  <c r="J1549"/>
  <c r="O1548"/>
  <c r="O1547" s="1"/>
  <c r="N1548"/>
  <c r="M1548"/>
  <c r="M1547" s="1"/>
  <c r="L1548"/>
  <c r="K1548"/>
  <c r="I1548"/>
  <c r="H1548"/>
  <c r="H1547" s="1"/>
  <c r="G1548"/>
  <c r="F1548"/>
  <c r="E1548"/>
  <c r="P1546"/>
  <c r="J1546"/>
  <c r="O1545"/>
  <c r="N1545"/>
  <c r="M1545"/>
  <c r="L1545"/>
  <c r="K1545"/>
  <c r="I1545"/>
  <c r="H1545"/>
  <c r="G1545"/>
  <c r="F1545"/>
  <c r="E1545"/>
  <c r="P1544"/>
  <c r="J1544"/>
  <c r="P1543"/>
  <c r="J1543"/>
  <c r="O1542"/>
  <c r="N1542"/>
  <c r="M1542"/>
  <c r="L1542"/>
  <c r="K1542"/>
  <c r="I1542"/>
  <c r="H1542"/>
  <c r="G1542"/>
  <c r="F1542"/>
  <c r="E1542"/>
  <c r="P1541"/>
  <c r="J1541"/>
  <c r="P1540"/>
  <c r="J1540"/>
  <c r="O1539"/>
  <c r="N1539"/>
  <c r="M1539"/>
  <c r="L1539"/>
  <c r="K1539"/>
  <c r="I1539"/>
  <c r="H1539"/>
  <c r="G1539"/>
  <c r="F1539"/>
  <c r="E1539"/>
  <c r="P1538"/>
  <c r="J1538"/>
  <c r="P1537"/>
  <c r="J1537"/>
  <c r="O1536"/>
  <c r="N1536"/>
  <c r="M1536"/>
  <c r="L1536"/>
  <c r="K1536"/>
  <c r="I1536"/>
  <c r="H1536"/>
  <c r="G1536"/>
  <c r="F1536"/>
  <c r="E1536"/>
  <c r="P1535"/>
  <c r="J1535"/>
  <c r="O1534"/>
  <c r="N1534"/>
  <c r="M1534"/>
  <c r="L1534"/>
  <c r="K1534"/>
  <c r="I1534"/>
  <c r="H1534"/>
  <c r="G1534"/>
  <c r="F1534"/>
  <c r="E1534"/>
  <c r="P1533"/>
  <c r="J1533"/>
  <c r="P1532"/>
  <c r="J1532"/>
  <c r="O1531"/>
  <c r="N1531"/>
  <c r="M1531"/>
  <c r="L1531"/>
  <c r="K1531"/>
  <c r="I1531"/>
  <c r="H1531"/>
  <c r="G1531"/>
  <c r="F1531"/>
  <c r="E1531"/>
  <c r="P1530"/>
  <c r="J1530"/>
  <c r="P1529"/>
  <c r="J1529"/>
  <c r="P1528"/>
  <c r="J1528"/>
  <c r="O1527"/>
  <c r="N1527"/>
  <c r="M1527"/>
  <c r="L1527"/>
  <c r="K1527"/>
  <c r="I1527"/>
  <c r="H1527"/>
  <c r="G1527"/>
  <c r="F1527"/>
  <c r="E1527"/>
  <c r="P1526"/>
  <c r="J1526"/>
  <c r="P1525"/>
  <c r="J1525"/>
  <c r="P1524"/>
  <c r="J1524"/>
  <c r="O1523"/>
  <c r="N1523"/>
  <c r="M1523"/>
  <c r="L1523"/>
  <c r="K1523"/>
  <c r="I1523"/>
  <c r="H1523"/>
  <c r="G1523"/>
  <c r="F1523"/>
  <c r="E1523"/>
  <c r="P1522"/>
  <c r="J1522"/>
  <c r="P1521"/>
  <c r="J1521"/>
  <c r="P1520"/>
  <c r="J1520"/>
  <c r="P1519"/>
  <c r="J1519"/>
  <c r="P1518"/>
  <c r="J1518"/>
  <c r="P1517"/>
  <c r="J1517"/>
  <c r="P1516"/>
  <c r="J1516"/>
  <c r="P1515"/>
  <c r="J1515"/>
  <c r="P1514"/>
  <c r="J1514"/>
  <c r="P1513"/>
  <c r="J1513"/>
  <c r="P1512"/>
  <c r="J1512"/>
  <c r="P1511"/>
  <c r="J1511"/>
  <c r="P1510"/>
  <c r="J1510"/>
  <c r="P1509"/>
  <c r="J1509"/>
  <c r="P1508"/>
  <c r="J1508"/>
  <c r="P1507"/>
  <c r="J1507"/>
  <c r="P1506"/>
  <c r="J1506"/>
  <c r="P1505"/>
  <c r="J1505"/>
  <c r="P1504"/>
  <c r="J1504"/>
  <c r="P1503"/>
  <c r="J1503"/>
  <c r="P1502"/>
  <c r="J1502"/>
  <c r="P1501"/>
  <c r="J1501"/>
  <c r="P1500"/>
  <c r="J1500"/>
  <c r="P1499"/>
  <c r="J1499"/>
  <c r="P1498"/>
  <c r="J1498"/>
  <c r="P1497"/>
  <c r="J1497"/>
  <c r="P1496"/>
  <c r="J1496"/>
  <c r="P1495"/>
  <c r="J1495"/>
  <c r="P1494"/>
  <c r="J1494"/>
  <c r="P1493"/>
  <c r="J1493"/>
  <c r="P1492"/>
  <c r="J1492"/>
  <c r="P1491"/>
  <c r="J1491"/>
  <c r="P1490"/>
  <c r="J1490"/>
  <c r="P1489"/>
  <c r="J1489"/>
  <c r="P1488"/>
  <c r="J1488"/>
  <c r="P1487"/>
  <c r="J1487"/>
  <c r="P1486"/>
  <c r="J1486"/>
  <c r="P1485"/>
  <c r="J1485"/>
  <c r="P1484"/>
  <c r="J1484"/>
  <c r="P1483"/>
  <c r="J1483"/>
  <c r="P1482"/>
  <c r="J1482"/>
  <c r="P1481"/>
  <c r="J1481"/>
  <c r="P1480"/>
  <c r="J1480"/>
  <c r="P1479"/>
  <c r="J1479"/>
  <c r="P1478"/>
  <c r="J1478"/>
  <c r="P1477"/>
  <c r="J1477"/>
  <c r="P1476"/>
  <c r="J1476"/>
  <c r="P1475"/>
  <c r="J1475"/>
  <c r="P1474"/>
  <c r="J1474"/>
  <c r="P1473"/>
  <c r="J1473"/>
  <c r="P1472"/>
  <c r="J1472"/>
  <c r="P1471"/>
  <c r="J1471"/>
  <c r="P1470"/>
  <c r="J1470"/>
  <c r="P1469"/>
  <c r="J1469"/>
  <c r="P1468"/>
  <c r="J1468"/>
  <c r="P1467"/>
  <c r="J1467"/>
  <c r="O1466"/>
  <c r="N1466"/>
  <c r="M1466"/>
  <c r="L1466"/>
  <c r="K1466"/>
  <c r="I1466"/>
  <c r="H1466"/>
  <c r="G1466"/>
  <c r="F1466"/>
  <c r="E1466"/>
  <c r="P1464"/>
  <c r="J1464"/>
  <c r="O1463"/>
  <c r="N1463"/>
  <c r="M1463"/>
  <c r="L1463"/>
  <c r="K1463"/>
  <c r="I1463"/>
  <c r="H1463"/>
  <c r="G1463"/>
  <c r="F1463"/>
  <c r="E1463"/>
  <c r="P1462"/>
  <c r="J1462"/>
  <c r="P1461"/>
  <c r="J1461"/>
  <c r="O1460"/>
  <c r="N1460"/>
  <c r="M1460"/>
  <c r="L1460"/>
  <c r="K1460"/>
  <c r="I1460"/>
  <c r="H1460"/>
  <c r="G1460"/>
  <c r="F1460"/>
  <c r="E1460"/>
  <c r="P1459"/>
  <c r="J1459"/>
  <c r="P1458"/>
  <c r="J1458"/>
  <c r="O1457"/>
  <c r="N1457"/>
  <c r="M1457"/>
  <c r="L1457"/>
  <c r="K1457"/>
  <c r="I1457"/>
  <c r="H1457"/>
  <c r="G1457"/>
  <c r="F1457"/>
  <c r="E1457"/>
  <c r="P1456"/>
  <c r="J1456"/>
  <c r="P1455"/>
  <c r="J1455"/>
  <c r="O1454"/>
  <c r="N1454"/>
  <c r="M1454"/>
  <c r="L1454"/>
  <c r="K1454"/>
  <c r="I1454"/>
  <c r="H1454"/>
  <c r="G1454"/>
  <c r="F1454"/>
  <c r="E1454"/>
  <c r="P1453"/>
  <c r="J1453"/>
  <c r="O1452"/>
  <c r="N1452"/>
  <c r="M1452"/>
  <c r="L1452"/>
  <c r="K1452"/>
  <c r="I1452"/>
  <c r="H1452"/>
  <c r="G1452"/>
  <c r="F1452"/>
  <c r="E1452"/>
  <c r="P1451"/>
  <c r="J1451"/>
  <c r="P1450"/>
  <c r="J1450"/>
  <c r="O1449"/>
  <c r="N1449"/>
  <c r="M1449"/>
  <c r="L1449"/>
  <c r="K1449"/>
  <c r="I1449"/>
  <c r="H1449"/>
  <c r="G1449"/>
  <c r="F1449"/>
  <c r="E1449"/>
  <c r="P1448"/>
  <c r="J1448"/>
  <c r="P1447"/>
  <c r="J1447"/>
  <c r="P1446"/>
  <c r="J1446"/>
  <c r="O1445"/>
  <c r="N1445"/>
  <c r="M1445"/>
  <c r="L1445"/>
  <c r="K1445"/>
  <c r="I1445"/>
  <c r="H1445"/>
  <c r="G1445"/>
  <c r="F1445"/>
  <c r="E1445"/>
  <c r="P1444"/>
  <c r="J1444"/>
  <c r="P1443"/>
  <c r="J1443"/>
  <c r="P1442"/>
  <c r="J1442"/>
  <c r="O1441"/>
  <c r="N1441"/>
  <c r="M1441"/>
  <c r="L1441"/>
  <c r="K1441"/>
  <c r="I1441"/>
  <c r="H1441"/>
  <c r="G1441"/>
  <c r="F1441"/>
  <c r="E1441"/>
  <c r="P1440"/>
  <c r="J1440"/>
  <c r="P1439"/>
  <c r="J1439"/>
  <c r="P1438"/>
  <c r="J1438"/>
  <c r="P1437"/>
  <c r="J1437"/>
  <c r="P1436"/>
  <c r="J1436"/>
  <c r="P1435"/>
  <c r="J1435"/>
  <c r="P1434"/>
  <c r="J1434"/>
  <c r="P1433"/>
  <c r="J1433"/>
  <c r="P1432"/>
  <c r="J1432"/>
  <c r="P1431"/>
  <c r="J1431"/>
  <c r="P1430"/>
  <c r="J1430"/>
  <c r="P1429"/>
  <c r="J1429"/>
  <c r="P1428"/>
  <c r="J1428"/>
  <c r="P1427"/>
  <c r="J1427"/>
  <c r="P1426"/>
  <c r="J1426"/>
  <c r="P1425"/>
  <c r="J1425"/>
  <c r="P1424"/>
  <c r="J1424"/>
  <c r="P1423"/>
  <c r="J1423"/>
  <c r="P1422"/>
  <c r="J1422"/>
  <c r="P1421"/>
  <c r="J1421"/>
  <c r="P1420"/>
  <c r="J1420"/>
  <c r="P1419"/>
  <c r="J1419"/>
  <c r="P1418"/>
  <c r="J1418"/>
  <c r="P1417"/>
  <c r="J1417"/>
  <c r="P1416"/>
  <c r="J1416"/>
  <c r="P1415"/>
  <c r="J1415"/>
  <c r="P1414"/>
  <c r="J1414"/>
  <c r="P1413"/>
  <c r="J1413"/>
  <c r="P1412"/>
  <c r="J1412"/>
  <c r="P1411"/>
  <c r="J1411"/>
  <c r="P1410"/>
  <c r="J1410"/>
  <c r="P1409"/>
  <c r="J1409"/>
  <c r="P1408"/>
  <c r="J1408"/>
  <c r="P1407"/>
  <c r="J1407"/>
  <c r="P1406"/>
  <c r="J1406"/>
  <c r="P1405"/>
  <c r="J1405"/>
  <c r="P1404"/>
  <c r="J1404"/>
  <c r="P1403"/>
  <c r="J1403"/>
  <c r="P1402"/>
  <c r="J1402"/>
  <c r="P1401"/>
  <c r="J1401"/>
  <c r="P1400"/>
  <c r="J1400"/>
  <c r="P1399"/>
  <c r="J1399"/>
  <c r="P1398"/>
  <c r="J1398"/>
  <c r="P1397"/>
  <c r="J1397"/>
  <c r="P1396"/>
  <c r="J1396"/>
  <c r="P1395"/>
  <c r="J1395"/>
  <c r="P1394"/>
  <c r="J1394"/>
  <c r="P1393"/>
  <c r="J1393"/>
  <c r="P1392"/>
  <c r="J1392"/>
  <c r="P1391"/>
  <c r="J1391"/>
  <c r="P1390"/>
  <c r="J1390"/>
  <c r="P1389"/>
  <c r="J1389"/>
  <c r="P1388"/>
  <c r="J1388"/>
  <c r="P1387"/>
  <c r="J1387"/>
  <c r="P1386"/>
  <c r="J1386"/>
  <c r="P1385"/>
  <c r="J1385"/>
  <c r="O1384"/>
  <c r="N1384"/>
  <c r="M1384"/>
  <c r="L1384"/>
  <c r="K1384"/>
  <c r="I1384"/>
  <c r="H1384"/>
  <c r="G1384"/>
  <c r="F1384"/>
  <c r="E1384"/>
  <c r="P1382"/>
  <c r="J1382"/>
  <c r="O1381"/>
  <c r="N1381"/>
  <c r="M1381"/>
  <c r="L1381"/>
  <c r="K1381"/>
  <c r="I1381"/>
  <c r="H1381"/>
  <c r="G1381"/>
  <c r="F1381"/>
  <c r="P1380"/>
  <c r="J1380"/>
  <c r="P1379"/>
  <c r="J1379"/>
  <c r="O1378"/>
  <c r="N1378"/>
  <c r="M1378"/>
  <c r="L1378"/>
  <c r="K1378"/>
  <c r="I1378"/>
  <c r="H1378"/>
  <c r="G1378"/>
  <c r="F1378"/>
  <c r="P1377"/>
  <c r="J1377"/>
  <c r="P1376"/>
  <c r="J1376"/>
  <c r="O1375"/>
  <c r="N1375"/>
  <c r="M1375"/>
  <c r="L1375"/>
  <c r="K1375"/>
  <c r="I1375"/>
  <c r="H1375"/>
  <c r="G1375"/>
  <c r="F1375"/>
  <c r="P1374"/>
  <c r="J1374"/>
  <c r="P1373"/>
  <c r="J1373"/>
  <c r="O1372"/>
  <c r="N1372"/>
  <c r="M1372"/>
  <c r="L1372"/>
  <c r="K1372"/>
  <c r="I1372"/>
  <c r="H1372"/>
  <c r="G1372"/>
  <c r="F1372"/>
  <c r="P1371"/>
  <c r="J1371"/>
  <c r="O1370"/>
  <c r="N1370"/>
  <c r="M1370"/>
  <c r="L1370"/>
  <c r="K1370"/>
  <c r="I1370"/>
  <c r="H1370"/>
  <c r="G1370"/>
  <c r="F1370"/>
  <c r="P1369"/>
  <c r="J1369"/>
  <c r="P1368"/>
  <c r="J1368"/>
  <c r="O1367"/>
  <c r="N1367"/>
  <c r="M1367"/>
  <c r="L1367"/>
  <c r="K1367"/>
  <c r="I1367"/>
  <c r="H1367"/>
  <c r="G1367"/>
  <c r="F1367"/>
  <c r="P1366"/>
  <c r="J1366"/>
  <c r="P1365"/>
  <c r="J1365"/>
  <c r="P1364"/>
  <c r="J1364"/>
  <c r="O1363"/>
  <c r="N1363"/>
  <c r="M1363"/>
  <c r="L1363"/>
  <c r="K1363"/>
  <c r="I1363"/>
  <c r="H1363"/>
  <c r="G1363"/>
  <c r="F1363"/>
  <c r="P1362"/>
  <c r="J1362"/>
  <c r="P1361"/>
  <c r="J1361"/>
  <c r="P1360"/>
  <c r="J1360"/>
  <c r="O1359"/>
  <c r="N1359"/>
  <c r="M1359"/>
  <c r="L1359"/>
  <c r="K1359"/>
  <c r="I1359"/>
  <c r="H1359"/>
  <c r="G1359"/>
  <c r="F1359"/>
  <c r="P1358"/>
  <c r="J1358"/>
  <c r="P1357"/>
  <c r="J1357"/>
  <c r="P1356"/>
  <c r="J1356"/>
  <c r="P1355"/>
  <c r="J1355"/>
  <c r="P1354"/>
  <c r="J1354"/>
  <c r="P1353"/>
  <c r="J1353"/>
  <c r="P1352"/>
  <c r="J1352"/>
  <c r="P1351"/>
  <c r="J1351"/>
  <c r="P1350"/>
  <c r="J1350"/>
  <c r="P1349"/>
  <c r="J1349"/>
  <c r="P1348"/>
  <c r="J1348"/>
  <c r="P1347"/>
  <c r="J1347"/>
  <c r="P1346"/>
  <c r="J1346"/>
  <c r="P1345"/>
  <c r="J1345"/>
  <c r="P1344"/>
  <c r="J1344"/>
  <c r="P1343"/>
  <c r="J1343"/>
  <c r="P1342"/>
  <c r="J1342"/>
  <c r="P1341"/>
  <c r="J1341"/>
  <c r="P1340"/>
  <c r="J1340"/>
  <c r="P1339"/>
  <c r="J1339"/>
  <c r="P1338"/>
  <c r="J1338"/>
  <c r="P1337"/>
  <c r="J1337"/>
  <c r="P1336"/>
  <c r="J1336"/>
  <c r="P1335"/>
  <c r="J1335"/>
  <c r="P1334"/>
  <c r="J1334"/>
  <c r="P1333"/>
  <c r="J1333"/>
  <c r="P1332"/>
  <c r="J1332"/>
  <c r="P1331"/>
  <c r="J1331"/>
  <c r="P1330"/>
  <c r="J1330"/>
  <c r="P1329"/>
  <c r="J1329"/>
  <c r="P1328"/>
  <c r="J1328"/>
  <c r="P1327"/>
  <c r="J1327"/>
  <c r="P1326"/>
  <c r="J1326"/>
  <c r="P1325"/>
  <c r="J1325"/>
  <c r="P1324"/>
  <c r="J1324"/>
  <c r="P1323"/>
  <c r="J1323"/>
  <c r="P1322"/>
  <c r="J1322"/>
  <c r="P1321"/>
  <c r="J1321"/>
  <c r="P1320"/>
  <c r="J1320"/>
  <c r="P1319"/>
  <c r="J1319"/>
  <c r="P1318"/>
  <c r="J1318"/>
  <c r="P1317"/>
  <c r="J1317"/>
  <c r="P1316"/>
  <c r="J1316"/>
  <c r="P1315"/>
  <c r="J1315"/>
  <c r="P1314"/>
  <c r="J1314"/>
  <c r="P1313"/>
  <c r="J1313"/>
  <c r="P1312"/>
  <c r="J1312"/>
  <c r="P1311"/>
  <c r="J1311"/>
  <c r="P1310"/>
  <c r="J1310"/>
  <c r="P1309"/>
  <c r="J1309"/>
  <c r="P1308"/>
  <c r="J1308"/>
  <c r="P1307"/>
  <c r="J1307"/>
  <c r="P1306"/>
  <c r="J1306"/>
  <c r="P1305"/>
  <c r="J1305"/>
  <c r="P1304"/>
  <c r="J1304"/>
  <c r="P1303"/>
  <c r="J1303"/>
  <c r="O1302"/>
  <c r="N1302"/>
  <c r="M1302"/>
  <c r="L1302"/>
  <c r="K1302"/>
  <c r="I1302"/>
  <c r="H1302"/>
  <c r="G1302"/>
  <c r="F1302"/>
  <c r="E1301"/>
  <c r="D1300"/>
  <c r="P1299"/>
  <c r="J1299"/>
  <c r="P1298"/>
  <c r="J1298"/>
  <c r="P1297"/>
  <c r="J1297"/>
  <c r="P1296"/>
  <c r="J1296"/>
  <c r="P1295"/>
  <c r="J1295"/>
  <c r="O1294"/>
  <c r="N1294"/>
  <c r="M1294"/>
  <c r="L1294"/>
  <c r="K1294"/>
  <c r="I1294"/>
  <c r="H1294"/>
  <c r="G1294"/>
  <c r="F1294"/>
  <c r="E1294"/>
  <c r="P1293"/>
  <c r="J1293"/>
  <c r="P1292"/>
  <c r="J1292"/>
  <c r="P1291"/>
  <c r="J1291"/>
  <c r="P1290"/>
  <c r="J1290"/>
  <c r="P1289"/>
  <c r="J1289"/>
  <c r="O1288"/>
  <c r="N1288"/>
  <c r="M1288"/>
  <c r="L1288"/>
  <c r="K1288"/>
  <c r="I1288"/>
  <c r="H1288"/>
  <c r="G1288"/>
  <c r="F1288"/>
  <c r="E1288"/>
  <c r="P1287"/>
  <c r="J1287"/>
  <c r="P1286"/>
  <c r="J1286"/>
  <c r="P1285"/>
  <c r="J1285"/>
  <c r="P1284"/>
  <c r="J1284"/>
  <c r="P1283"/>
  <c r="J1283"/>
  <c r="O1282"/>
  <c r="N1282"/>
  <c r="M1282"/>
  <c r="L1282"/>
  <c r="K1282"/>
  <c r="I1282"/>
  <c r="H1282"/>
  <c r="G1282"/>
  <c r="F1282"/>
  <c r="E1282"/>
  <c r="P1281"/>
  <c r="J1281"/>
  <c r="P1280"/>
  <c r="J1280"/>
  <c r="P1279"/>
  <c r="J1279"/>
  <c r="P1278"/>
  <c r="J1278"/>
  <c r="P1277"/>
  <c r="J1277"/>
  <c r="O1276"/>
  <c r="N1276"/>
  <c r="M1276"/>
  <c r="L1276"/>
  <c r="K1276"/>
  <c r="I1276"/>
  <c r="H1276"/>
  <c r="H1269" s="1"/>
  <c r="G1276"/>
  <c r="G1269" s="1"/>
  <c r="F1276"/>
  <c r="E1276"/>
  <c r="E1269" s="1"/>
  <c r="E43" s="1"/>
  <c r="E23" s="1"/>
  <c r="P1275"/>
  <c r="J1275"/>
  <c r="P1274"/>
  <c r="J1274"/>
  <c r="P1273"/>
  <c r="J1273"/>
  <c r="P1272"/>
  <c r="J1272"/>
  <c r="P1271"/>
  <c r="J1271"/>
  <c r="O1270"/>
  <c r="N1270"/>
  <c r="M1270"/>
  <c r="L1270"/>
  <c r="K1270"/>
  <c r="I1270"/>
  <c r="H1270"/>
  <c r="G1270"/>
  <c r="F1270"/>
  <c r="E1270"/>
  <c r="D1269"/>
  <c r="N1268"/>
  <c r="M1268"/>
  <c r="L1268"/>
  <c r="K1268"/>
  <c r="J1268"/>
  <c r="O1267"/>
  <c r="N1267"/>
  <c r="M1267"/>
  <c r="L1267"/>
  <c r="K1267"/>
  <c r="I1267"/>
  <c r="H1267"/>
  <c r="G1267"/>
  <c r="F1267"/>
  <c r="F1266" s="1"/>
  <c r="E1267"/>
  <c r="P1266"/>
  <c r="O1265"/>
  <c r="N1265"/>
  <c r="M1265"/>
  <c r="L1265"/>
  <c r="K1265"/>
  <c r="I1265"/>
  <c r="H1265"/>
  <c r="G1265"/>
  <c r="E1265"/>
  <c r="P1264"/>
  <c r="J1264"/>
  <c r="O1263"/>
  <c r="N1263"/>
  <c r="M1263"/>
  <c r="L1263"/>
  <c r="K1263"/>
  <c r="I1263"/>
  <c r="H1263"/>
  <c r="G1263"/>
  <c r="F1263"/>
  <c r="E1263"/>
  <c r="P1262"/>
  <c r="J1262"/>
  <c r="O1261"/>
  <c r="N1261"/>
  <c r="M1261"/>
  <c r="L1261"/>
  <c r="K1261"/>
  <c r="I1261"/>
  <c r="H1261"/>
  <c r="G1261"/>
  <c r="F1261"/>
  <c r="E1261"/>
  <c r="P1260"/>
  <c r="J1260"/>
  <c r="O1259"/>
  <c r="N1259"/>
  <c r="M1259"/>
  <c r="L1259"/>
  <c r="K1259"/>
  <c r="I1259"/>
  <c r="H1259"/>
  <c r="G1259"/>
  <c r="F1259"/>
  <c r="E1259"/>
  <c r="D1258"/>
  <c r="N1257"/>
  <c r="N1256" s="1"/>
  <c r="M1257"/>
  <c r="L1257"/>
  <c r="J1257"/>
  <c r="O1256"/>
  <c r="M1256"/>
  <c r="K1256"/>
  <c r="I1256"/>
  <c r="H1256"/>
  <c r="G1256"/>
  <c r="F1256"/>
  <c r="E1256"/>
  <c r="P1255"/>
  <c r="J1255"/>
  <c r="O1254"/>
  <c r="N1254"/>
  <c r="M1254"/>
  <c r="L1254"/>
  <c r="K1254"/>
  <c r="I1254"/>
  <c r="H1254"/>
  <c r="G1254"/>
  <c r="F1254"/>
  <c r="E1254"/>
  <c r="P1253"/>
  <c r="J1253"/>
  <c r="O1252"/>
  <c r="N1252"/>
  <c r="M1252"/>
  <c r="L1252"/>
  <c r="K1252"/>
  <c r="I1252"/>
  <c r="H1252"/>
  <c r="G1252"/>
  <c r="F1252"/>
  <c r="E1252"/>
  <c r="P1251"/>
  <c r="J1251"/>
  <c r="O1250"/>
  <c r="N1250"/>
  <c r="M1250"/>
  <c r="L1250"/>
  <c r="K1250"/>
  <c r="I1250"/>
  <c r="H1250"/>
  <c r="G1250"/>
  <c r="G1247" s="1"/>
  <c r="F1250"/>
  <c r="E1250"/>
  <c r="E1247" s="1"/>
  <c r="P1249"/>
  <c r="J1249"/>
  <c r="O1248"/>
  <c r="N1248"/>
  <c r="M1248"/>
  <c r="L1248"/>
  <c r="K1248"/>
  <c r="I1248"/>
  <c r="H1248"/>
  <c r="G1248"/>
  <c r="F1248"/>
  <c r="E1248"/>
  <c r="H1247"/>
  <c r="H41" s="1"/>
  <c r="D1247"/>
  <c r="P1246"/>
  <c r="J1246"/>
  <c r="P1245"/>
  <c r="J1245"/>
  <c r="P1244"/>
  <c r="J1244"/>
  <c r="P1243"/>
  <c r="J1243"/>
  <c r="P1242"/>
  <c r="J1242"/>
  <c r="P1241"/>
  <c r="J1241"/>
  <c r="P1240"/>
  <c r="J1240"/>
  <c r="P1239"/>
  <c r="J1239"/>
  <c r="P1238"/>
  <c r="J1238"/>
  <c r="P1237"/>
  <c r="J1237"/>
  <c r="P1236"/>
  <c r="J1236"/>
  <c r="P1235"/>
  <c r="J1235"/>
  <c r="P1234"/>
  <c r="J1234"/>
  <c r="P1233"/>
  <c r="J1233"/>
  <c r="P1232"/>
  <c r="J1232"/>
  <c r="P1231"/>
  <c r="J1231"/>
  <c r="P1230"/>
  <c r="J1230"/>
  <c r="P1229"/>
  <c r="J1229"/>
  <c r="P1228"/>
  <c r="J1228"/>
  <c r="P1227"/>
  <c r="J1227"/>
  <c r="P1226"/>
  <c r="J1226"/>
  <c r="P1225"/>
  <c r="J1225"/>
  <c r="P1224"/>
  <c r="J1224"/>
  <c r="P1223"/>
  <c r="J1223"/>
  <c r="P1222"/>
  <c r="J1222"/>
  <c r="P1221"/>
  <c r="J1221"/>
  <c r="P1220"/>
  <c r="J1220"/>
  <c r="P1219"/>
  <c r="J1219"/>
  <c r="P1218"/>
  <c r="J1218"/>
  <c r="P1217"/>
  <c r="J1217"/>
  <c r="P1216"/>
  <c r="J1216"/>
  <c r="P1215"/>
  <c r="J1215"/>
  <c r="O1213"/>
  <c r="M1213"/>
  <c r="P1214"/>
  <c r="J1214"/>
  <c r="N1213"/>
  <c r="L1213"/>
  <c r="K1213"/>
  <c r="I1213"/>
  <c r="H1213"/>
  <c r="G1213"/>
  <c r="E1213"/>
  <c r="P1212"/>
  <c r="J1212"/>
  <c r="P1211"/>
  <c r="J1211"/>
  <c r="P1210"/>
  <c r="J1210"/>
  <c r="P1209"/>
  <c r="J1209"/>
  <c r="P1208"/>
  <c r="J1208"/>
  <c r="P1207"/>
  <c r="J1207"/>
  <c r="P1206"/>
  <c r="J1206"/>
  <c r="P1205"/>
  <c r="J1205"/>
  <c r="P1204"/>
  <c r="J1204"/>
  <c r="P1203"/>
  <c r="J1203"/>
  <c r="P1202"/>
  <c r="J1202"/>
  <c r="P1201"/>
  <c r="J1201"/>
  <c r="P1200"/>
  <c r="J1200"/>
  <c r="P1199"/>
  <c r="J1199"/>
  <c r="P1198"/>
  <c r="J1198"/>
  <c r="P1197"/>
  <c r="J1197"/>
  <c r="P1196"/>
  <c r="J1196"/>
  <c r="P1195"/>
  <c r="J1195"/>
  <c r="P1194"/>
  <c r="J1194"/>
  <c r="P1193"/>
  <c r="J1193"/>
  <c r="P1192"/>
  <c r="J1192"/>
  <c r="P1191"/>
  <c r="J1191"/>
  <c r="P1190"/>
  <c r="J1190"/>
  <c r="P1189"/>
  <c r="J1189"/>
  <c r="P1188"/>
  <c r="J1188"/>
  <c r="P1187"/>
  <c r="J1187"/>
  <c r="P1186"/>
  <c r="J1186"/>
  <c r="P1185"/>
  <c r="J1185"/>
  <c r="P1184"/>
  <c r="J1184"/>
  <c r="P1183"/>
  <c r="J1183"/>
  <c r="P1182"/>
  <c r="J1182"/>
  <c r="P1181"/>
  <c r="J1181"/>
  <c r="P1180"/>
  <c r="J1180"/>
  <c r="N1179"/>
  <c r="M1179"/>
  <c r="L1179"/>
  <c r="K1179"/>
  <c r="I1179"/>
  <c r="G1179"/>
  <c r="F1179"/>
  <c r="E1179"/>
  <c r="P1178"/>
  <c r="J1178"/>
  <c r="P1177"/>
  <c r="J1177"/>
  <c r="P1176"/>
  <c r="J1176"/>
  <c r="P1175"/>
  <c r="J1175"/>
  <c r="P1174"/>
  <c r="J1174"/>
  <c r="P1173"/>
  <c r="J1173"/>
  <c r="P1172"/>
  <c r="J1172"/>
  <c r="P1171"/>
  <c r="J1171"/>
  <c r="P1170"/>
  <c r="J1170"/>
  <c r="P1169"/>
  <c r="J1169"/>
  <c r="P1168"/>
  <c r="J1168"/>
  <c r="P1167"/>
  <c r="J1167"/>
  <c r="P1166"/>
  <c r="J1166"/>
  <c r="P1165"/>
  <c r="J1165"/>
  <c r="P1164"/>
  <c r="J1164"/>
  <c r="P1163"/>
  <c r="J1163"/>
  <c r="P1162"/>
  <c r="J1162"/>
  <c r="P1161"/>
  <c r="J1161"/>
  <c r="P1160"/>
  <c r="J1160"/>
  <c r="P1159"/>
  <c r="J1159"/>
  <c r="P1158"/>
  <c r="J1158"/>
  <c r="P1157"/>
  <c r="J1157"/>
  <c r="P1156"/>
  <c r="J1156"/>
  <c r="P1155"/>
  <c r="J1155"/>
  <c r="P1154"/>
  <c r="J1154"/>
  <c r="P1153"/>
  <c r="J1153"/>
  <c r="P1152"/>
  <c r="J1152"/>
  <c r="P1151"/>
  <c r="J1151"/>
  <c r="P1150"/>
  <c r="J1150"/>
  <c r="P1149"/>
  <c r="J1149"/>
  <c r="P1148"/>
  <c r="J1148"/>
  <c r="P1147"/>
  <c r="J1147"/>
  <c r="P1146"/>
  <c r="J1146"/>
  <c r="O1145"/>
  <c r="N1145"/>
  <c r="M1145"/>
  <c r="L1145"/>
  <c r="K1145"/>
  <c r="I1145"/>
  <c r="H1145"/>
  <c r="F1145"/>
  <c r="E1145"/>
  <c r="P1144"/>
  <c r="J1144"/>
  <c r="P1143"/>
  <c r="J1143"/>
  <c r="P1142"/>
  <c r="J1142"/>
  <c r="P1141"/>
  <c r="J1141"/>
  <c r="P1140"/>
  <c r="J1140"/>
  <c r="P1139"/>
  <c r="J1139"/>
  <c r="P1138"/>
  <c r="J1138"/>
  <c r="P1137"/>
  <c r="J1137"/>
  <c r="P1136"/>
  <c r="J1136"/>
  <c r="P1135"/>
  <c r="J1135"/>
  <c r="P1134"/>
  <c r="J1134"/>
  <c r="P1133"/>
  <c r="J1133"/>
  <c r="P1132"/>
  <c r="J1132"/>
  <c r="P1131"/>
  <c r="J1131"/>
  <c r="P1130"/>
  <c r="J1130"/>
  <c r="P1129"/>
  <c r="J1129"/>
  <c r="P1128"/>
  <c r="J1128"/>
  <c r="P1127"/>
  <c r="J1127"/>
  <c r="P1126"/>
  <c r="J1126"/>
  <c r="P1125"/>
  <c r="J1125"/>
  <c r="P1124"/>
  <c r="J1124"/>
  <c r="P1123"/>
  <c r="J1123"/>
  <c r="P1122"/>
  <c r="J1122"/>
  <c r="P1121"/>
  <c r="J1121"/>
  <c r="P1120"/>
  <c r="J1120"/>
  <c r="P1119"/>
  <c r="J1119"/>
  <c r="P1118"/>
  <c r="J1118"/>
  <c r="P1117"/>
  <c r="J1117"/>
  <c r="P1116"/>
  <c r="J1116"/>
  <c r="P1115"/>
  <c r="J1115"/>
  <c r="P1114"/>
  <c r="J1114"/>
  <c r="P1113"/>
  <c r="J1113"/>
  <c r="P1112"/>
  <c r="J1112"/>
  <c r="O1111"/>
  <c r="N1111"/>
  <c r="M1111"/>
  <c r="L1111"/>
  <c r="K1111"/>
  <c r="I1111"/>
  <c r="H1111"/>
  <c r="G1111"/>
  <c r="F1111"/>
  <c r="E1111"/>
  <c r="P1110"/>
  <c r="J1110"/>
  <c r="P1109"/>
  <c r="J1109"/>
  <c r="P1108"/>
  <c r="J1108"/>
  <c r="P1107"/>
  <c r="J1107"/>
  <c r="P1106"/>
  <c r="J1106"/>
  <c r="P1105"/>
  <c r="J1105"/>
  <c r="P1104"/>
  <c r="J1104"/>
  <c r="P1103"/>
  <c r="J1103"/>
  <c r="P1102"/>
  <c r="J1102"/>
  <c r="P1101"/>
  <c r="J1101"/>
  <c r="P1100"/>
  <c r="J1100"/>
  <c r="P1099"/>
  <c r="J1099"/>
  <c r="P1098"/>
  <c r="J1098"/>
  <c r="P1097"/>
  <c r="J1097"/>
  <c r="P1096"/>
  <c r="J1096"/>
  <c r="P1095"/>
  <c r="J1095"/>
  <c r="P1094"/>
  <c r="J1094"/>
  <c r="P1093"/>
  <c r="J1093"/>
  <c r="P1092"/>
  <c r="J1092"/>
  <c r="P1091"/>
  <c r="J1091"/>
  <c r="P1090"/>
  <c r="J1090"/>
  <c r="P1089"/>
  <c r="J1089"/>
  <c r="P1088"/>
  <c r="J1088"/>
  <c r="P1087"/>
  <c r="J1087"/>
  <c r="P1086"/>
  <c r="J1086"/>
  <c r="P1085"/>
  <c r="J1085"/>
  <c r="P1084"/>
  <c r="J1084"/>
  <c r="P1083"/>
  <c r="J1083"/>
  <c r="P1082"/>
  <c r="J1082"/>
  <c r="P1081"/>
  <c r="J1081"/>
  <c r="P1080"/>
  <c r="J1080"/>
  <c r="P1079"/>
  <c r="J1079"/>
  <c r="P1078"/>
  <c r="J1078"/>
  <c r="O1077"/>
  <c r="N1077"/>
  <c r="M1077"/>
  <c r="L1077"/>
  <c r="K1077"/>
  <c r="I1077"/>
  <c r="H1077"/>
  <c r="G1077"/>
  <c r="F1077"/>
  <c r="E1077"/>
  <c r="D1076"/>
  <c r="D39" s="1"/>
  <c r="O1075"/>
  <c r="O1074" s="1"/>
  <c r="N1075"/>
  <c r="M1075"/>
  <c r="M1074" s="1"/>
  <c r="L1075"/>
  <c r="L1074" s="1"/>
  <c r="J1075"/>
  <c r="N1074"/>
  <c r="K1074"/>
  <c r="I1074"/>
  <c r="H1074"/>
  <c r="G1074"/>
  <c r="F1074"/>
  <c r="E1074"/>
  <c r="P1073"/>
  <c r="J1073"/>
  <c r="O1072"/>
  <c r="N1072"/>
  <c r="M1072"/>
  <c r="L1072"/>
  <c r="K1072"/>
  <c r="I1072"/>
  <c r="H1072"/>
  <c r="G1072"/>
  <c r="F1072"/>
  <c r="E1072"/>
  <c r="P1071"/>
  <c r="J1071"/>
  <c r="O1070"/>
  <c r="N1070"/>
  <c r="M1070"/>
  <c r="L1070"/>
  <c r="K1070"/>
  <c r="I1070"/>
  <c r="H1070"/>
  <c r="G1070"/>
  <c r="F1070"/>
  <c r="E1070"/>
  <c r="P1069"/>
  <c r="I1069"/>
  <c r="J1069" s="1"/>
  <c r="O1068"/>
  <c r="N1068"/>
  <c r="M1068"/>
  <c r="L1068"/>
  <c r="K1068"/>
  <c r="H1068"/>
  <c r="G1068"/>
  <c r="F1068"/>
  <c r="E1068"/>
  <c r="P1067"/>
  <c r="J1067"/>
  <c r="O1066"/>
  <c r="N1066"/>
  <c r="M1066"/>
  <c r="L1066"/>
  <c r="K1066"/>
  <c r="I1066"/>
  <c r="H1066"/>
  <c r="G1066"/>
  <c r="F1066"/>
  <c r="E1066"/>
  <c r="D1065"/>
  <c r="P1064"/>
  <c r="J1064"/>
  <c r="P1063"/>
  <c r="J1063"/>
  <c r="O1062"/>
  <c r="P1062" s="1"/>
  <c r="J1062"/>
  <c r="P1061"/>
  <c r="J1061"/>
  <c r="P1060"/>
  <c r="J1060"/>
  <c r="P1059"/>
  <c r="J1059"/>
  <c r="P1058"/>
  <c r="J1058"/>
  <c r="P1057"/>
  <c r="J1057"/>
  <c r="O1056"/>
  <c r="P1056" s="1"/>
  <c r="J1056"/>
  <c r="O1055"/>
  <c r="O1054" s="1"/>
  <c r="L1055"/>
  <c r="J1055"/>
  <c r="N1054"/>
  <c r="M1054"/>
  <c r="L1054"/>
  <c r="K1054"/>
  <c r="I1054"/>
  <c r="H1054"/>
  <c r="G1054"/>
  <c r="F1054"/>
  <c r="E1054"/>
  <c r="P1053"/>
  <c r="J1053"/>
  <c r="P1052"/>
  <c r="J1052"/>
  <c r="P1051"/>
  <c r="J1051"/>
  <c r="P1050"/>
  <c r="J1050"/>
  <c r="P1049"/>
  <c r="J1049"/>
  <c r="P1048"/>
  <c r="J1048"/>
  <c r="P1047"/>
  <c r="J1047"/>
  <c r="P1046"/>
  <c r="J1046"/>
  <c r="P1045"/>
  <c r="J1045"/>
  <c r="P1044"/>
  <c r="J1044"/>
  <c r="O1043"/>
  <c r="N1043"/>
  <c r="M1043"/>
  <c r="L1043"/>
  <c r="K1043"/>
  <c r="I1043"/>
  <c r="H1043"/>
  <c r="G1043"/>
  <c r="F1043"/>
  <c r="E1043"/>
  <c r="P1042"/>
  <c r="J1042"/>
  <c r="P1041"/>
  <c r="J1041"/>
  <c r="P1040"/>
  <c r="J1040"/>
  <c r="P1039"/>
  <c r="J1039"/>
  <c r="P1038"/>
  <c r="J1038"/>
  <c r="P1037"/>
  <c r="J1037"/>
  <c r="P1036"/>
  <c r="J1036"/>
  <c r="P1035"/>
  <c r="J1035"/>
  <c r="P1034"/>
  <c r="J1034"/>
  <c r="P1033"/>
  <c r="J1033"/>
  <c r="O1032"/>
  <c r="N1032"/>
  <c r="M1032"/>
  <c r="L1032"/>
  <c r="K1032"/>
  <c r="I1032"/>
  <c r="H1032"/>
  <c r="G1032"/>
  <c r="F1032"/>
  <c r="E1032"/>
  <c r="P1031"/>
  <c r="J1031"/>
  <c r="P1030"/>
  <c r="J1030"/>
  <c r="P1029"/>
  <c r="J1029"/>
  <c r="P1028"/>
  <c r="J1028"/>
  <c r="P1027"/>
  <c r="J1027"/>
  <c r="P1026"/>
  <c r="J1026"/>
  <c r="P1025"/>
  <c r="J1025"/>
  <c r="P1024"/>
  <c r="J1024"/>
  <c r="P1023"/>
  <c r="J1023"/>
  <c r="P1022"/>
  <c r="J1022"/>
  <c r="O1021"/>
  <c r="N1021"/>
  <c r="M1021"/>
  <c r="L1021"/>
  <c r="K1021"/>
  <c r="I1021"/>
  <c r="H1021"/>
  <c r="G1021"/>
  <c r="F1021"/>
  <c r="E1021"/>
  <c r="P1020"/>
  <c r="J1020"/>
  <c r="P1019"/>
  <c r="J1019"/>
  <c r="L1018"/>
  <c r="P1018" s="1"/>
  <c r="J1018"/>
  <c r="P1017"/>
  <c r="J1017"/>
  <c r="P1016"/>
  <c r="J1016"/>
  <c r="P1015"/>
  <c r="J1015"/>
  <c r="P1014"/>
  <c r="J1014"/>
  <c r="P1013"/>
  <c r="J1013"/>
  <c r="L1012"/>
  <c r="P1012" s="1"/>
  <c r="J1012"/>
  <c r="P1011"/>
  <c r="J1011"/>
  <c r="O1010"/>
  <c r="N1010"/>
  <c r="M1010"/>
  <c r="K1010"/>
  <c r="I1010"/>
  <c r="H1010"/>
  <c r="G1010"/>
  <c r="F1010"/>
  <c r="E1010"/>
  <c r="D1009"/>
  <c r="D37" s="1"/>
  <c r="D21" s="1"/>
  <c r="P1008"/>
  <c r="J1008"/>
  <c r="P1007"/>
  <c r="J1007"/>
  <c r="P1006"/>
  <c r="J1006"/>
  <c r="P1005"/>
  <c r="J1005"/>
  <c r="P1004"/>
  <c r="J1004"/>
  <c r="P1003"/>
  <c r="J1003"/>
  <c r="P1002"/>
  <c r="J1002"/>
  <c r="P1001"/>
  <c r="J1001"/>
  <c r="P1000"/>
  <c r="J1000"/>
  <c r="P999"/>
  <c r="J999"/>
  <c r="P998"/>
  <c r="J998"/>
  <c r="O997"/>
  <c r="N997"/>
  <c r="M997"/>
  <c r="L997"/>
  <c r="K997"/>
  <c r="I997"/>
  <c r="H997"/>
  <c r="G997"/>
  <c r="F997"/>
  <c r="E997"/>
  <c r="P996"/>
  <c r="J996"/>
  <c r="P995"/>
  <c r="J995"/>
  <c r="P994"/>
  <c r="J994"/>
  <c r="P993"/>
  <c r="J993"/>
  <c r="P992"/>
  <c r="J992"/>
  <c r="P991"/>
  <c r="J991"/>
  <c r="P990"/>
  <c r="J990"/>
  <c r="P989"/>
  <c r="J989"/>
  <c r="P988"/>
  <c r="J988"/>
  <c r="P987"/>
  <c r="J987"/>
  <c r="P986"/>
  <c r="J986"/>
  <c r="O985"/>
  <c r="N985"/>
  <c r="M985"/>
  <c r="L985"/>
  <c r="K985"/>
  <c r="I985"/>
  <c r="H985"/>
  <c r="G985"/>
  <c r="F985"/>
  <c r="E985"/>
  <c r="P984"/>
  <c r="J984"/>
  <c r="P983"/>
  <c r="J983"/>
  <c r="P982"/>
  <c r="J982"/>
  <c r="P981"/>
  <c r="J981"/>
  <c r="P980"/>
  <c r="J980"/>
  <c r="P979"/>
  <c r="J979"/>
  <c r="P978"/>
  <c r="J978"/>
  <c r="P977"/>
  <c r="J977"/>
  <c r="P976"/>
  <c r="J976"/>
  <c r="P975"/>
  <c r="J975"/>
  <c r="P974"/>
  <c r="J974"/>
  <c r="O973"/>
  <c r="N973"/>
  <c r="M973"/>
  <c r="L973"/>
  <c r="K973"/>
  <c r="I973"/>
  <c r="H973"/>
  <c r="G973"/>
  <c r="F973"/>
  <c r="O972"/>
  <c r="L972"/>
  <c r="J972"/>
  <c r="O971"/>
  <c r="L971"/>
  <c r="J971"/>
  <c r="O970"/>
  <c r="L970"/>
  <c r="J970"/>
  <c r="O969"/>
  <c r="L969"/>
  <c r="J969"/>
  <c r="O968"/>
  <c r="L968"/>
  <c r="J968"/>
  <c r="O967"/>
  <c r="L967"/>
  <c r="J967"/>
  <c r="P966"/>
  <c r="I966"/>
  <c r="J966" s="1"/>
  <c r="O965"/>
  <c r="L965"/>
  <c r="J965"/>
  <c r="O964"/>
  <c r="L964"/>
  <c r="J964"/>
  <c r="P963"/>
  <c r="J963"/>
  <c r="O962"/>
  <c r="L962"/>
  <c r="J962"/>
  <c r="N961"/>
  <c r="M961"/>
  <c r="K961"/>
  <c r="H961"/>
  <c r="G961"/>
  <c r="F961"/>
  <c r="P960"/>
  <c r="J960"/>
  <c r="P959"/>
  <c r="J959"/>
  <c r="P958"/>
  <c r="J958"/>
  <c r="P957"/>
  <c r="J957"/>
  <c r="P956"/>
  <c r="J956"/>
  <c r="P955"/>
  <c r="J955"/>
  <c r="P954"/>
  <c r="J954"/>
  <c r="P953"/>
  <c r="J953"/>
  <c r="P952"/>
  <c r="J952"/>
  <c r="P951"/>
  <c r="J951"/>
  <c r="P950"/>
  <c r="J950"/>
  <c r="O949"/>
  <c r="N949"/>
  <c r="M949"/>
  <c r="L949"/>
  <c r="K949"/>
  <c r="I949"/>
  <c r="H949"/>
  <c r="G949"/>
  <c r="F949"/>
  <c r="E949"/>
  <c r="D948"/>
  <c r="P947"/>
  <c r="J947"/>
  <c r="P946"/>
  <c r="J946"/>
  <c r="P945"/>
  <c r="J945"/>
  <c r="P944"/>
  <c r="J944"/>
  <c r="P943"/>
  <c r="J943"/>
  <c r="P942"/>
  <c r="J942"/>
  <c r="P941"/>
  <c r="J941"/>
  <c r="P940"/>
  <c r="J940"/>
  <c r="P939"/>
  <c r="J939"/>
  <c r="P938"/>
  <c r="J938"/>
  <c r="P937"/>
  <c r="J937"/>
  <c r="O936"/>
  <c r="N936"/>
  <c r="M936"/>
  <c r="L936"/>
  <c r="K936"/>
  <c r="I936"/>
  <c r="H936"/>
  <c r="G936"/>
  <c r="F936"/>
  <c r="E936"/>
  <c r="P935"/>
  <c r="J935"/>
  <c r="P934"/>
  <c r="J934"/>
  <c r="P933"/>
  <c r="J933"/>
  <c r="P932"/>
  <c r="J932"/>
  <c r="P931"/>
  <c r="J931"/>
  <c r="P930"/>
  <c r="J930"/>
  <c r="P929"/>
  <c r="J929"/>
  <c r="P928"/>
  <c r="J928"/>
  <c r="P927"/>
  <c r="J927"/>
  <c r="P926"/>
  <c r="J926"/>
  <c r="P925"/>
  <c r="J925"/>
  <c r="O924"/>
  <c r="N924"/>
  <c r="M924"/>
  <c r="L924"/>
  <c r="K924"/>
  <c r="I924"/>
  <c r="H924"/>
  <c r="G924"/>
  <c r="F924"/>
  <c r="P923"/>
  <c r="J923"/>
  <c r="P922"/>
  <c r="J922"/>
  <c r="P921"/>
  <c r="J921"/>
  <c r="P920"/>
  <c r="J920"/>
  <c r="P919"/>
  <c r="J919"/>
  <c r="P918"/>
  <c r="J918"/>
  <c r="P917"/>
  <c r="J917"/>
  <c r="P916"/>
  <c r="J916"/>
  <c r="P915"/>
  <c r="J915"/>
  <c r="P914"/>
  <c r="J914"/>
  <c r="P913"/>
  <c r="J913"/>
  <c r="O912"/>
  <c r="N912"/>
  <c r="M912"/>
  <c r="L912"/>
  <c r="K912"/>
  <c r="I912"/>
  <c r="H912"/>
  <c r="G912"/>
  <c r="F912"/>
  <c r="E912"/>
  <c r="P911"/>
  <c r="J911"/>
  <c r="P910"/>
  <c r="J910"/>
  <c r="P909"/>
  <c r="J909"/>
  <c r="P908"/>
  <c r="J908"/>
  <c r="P907"/>
  <c r="J907"/>
  <c r="P906"/>
  <c r="J906"/>
  <c r="P905"/>
  <c r="J905"/>
  <c r="P904"/>
  <c r="J904"/>
  <c r="P903"/>
  <c r="J903"/>
  <c r="P902"/>
  <c r="J902"/>
  <c r="P901"/>
  <c r="J901"/>
  <c r="O900"/>
  <c r="N900"/>
  <c r="M900"/>
  <c r="L900"/>
  <c r="K900"/>
  <c r="I900"/>
  <c r="H900"/>
  <c r="G900"/>
  <c r="F900"/>
  <c r="P899"/>
  <c r="J899"/>
  <c r="P898"/>
  <c r="J898"/>
  <c r="P897"/>
  <c r="J897"/>
  <c r="P896"/>
  <c r="J896"/>
  <c r="P895"/>
  <c r="J895"/>
  <c r="P894"/>
  <c r="J894"/>
  <c r="P893"/>
  <c r="J893"/>
  <c r="P892"/>
  <c r="J892"/>
  <c r="P891"/>
  <c r="J891"/>
  <c r="P890"/>
  <c r="J890"/>
  <c r="P889"/>
  <c r="J889"/>
  <c r="O888"/>
  <c r="N888"/>
  <c r="M888"/>
  <c r="L888"/>
  <c r="K888"/>
  <c r="I888"/>
  <c r="H888"/>
  <c r="G888"/>
  <c r="F888"/>
  <c r="E888"/>
  <c r="D887"/>
  <c r="D35" s="1"/>
  <c r="D27" s="1"/>
  <c r="P886"/>
  <c r="J886"/>
  <c r="P885"/>
  <c r="J885"/>
  <c r="P884"/>
  <c r="J884"/>
  <c r="P883"/>
  <c r="J883"/>
  <c r="N882"/>
  <c r="P882" s="1"/>
  <c r="J882"/>
  <c r="P881"/>
  <c r="J881"/>
  <c r="N880"/>
  <c r="M880"/>
  <c r="M879" s="1"/>
  <c r="J880"/>
  <c r="O879"/>
  <c r="L879"/>
  <c r="K879"/>
  <c r="I879"/>
  <c r="H879"/>
  <c r="G879"/>
  <c r="F879"/>
  <c r="E879"/>
  <c r="P878"/>
  <c r="J878"/>
  <c r="P877"/>
  <c r="H877"/>
  <c r="G877"/>
  <c r="P876"/>
  <c r="J876"/>
  <c r="P875"/>
  <c r="J875"/>
  <c r="P874"/>
  <c r="J874"/>
  <c r="P873"/>
  <c r="J873"/>
  <c r="P872"/>
  <c r="H872"/>
  <c r="G872"/>
  <c r="O871"/>
  <c r="N871"/>
  <c r="M871"/>
  <c r="L871"/>
  <c r="K871"/>
  <c r="I871"/>
  <c r="F871"/>
  <c r="E871"/>
  <c r="P870"/>
  <c r="J870"/>
  <c r="P869"/>
  <c r="J869"/>
  <c r="P868"/>
  <c r="J868"/>
  <c r="P867"/>
  <c r="J867"/>
  <c r="P866"/>
  <c r="J866"/>
  <c r="P865"/>
  <c r="J865"/>
  <c r="P864"/>
  <c r="J864"/>
  <c r="O863"/>
  <c r="N863"/>
  <c r="M863"/>
  <c r="L863"/>
  <c r="K863"/>
  <c r="I863"/>
  <c r="H863"/>
  <c r="G863"/>
  <c r="F863"/>
  <c r="E863"/>
  <c r="P862"/>
  <c r="J862"/>
  <c r="P861"/>
  <c r="J861"/>
  <c r="P860"/>
  <c r="J860"/>
  <c r="P859"/>
  <c r="J859"/>
  <c r="P858"/>
  <c r="J858"/>
  <c r="P857"/>
  <c r="J857"/>
  <c r="P856"/>
  <c r="J856"/>
  <c r="O855"/>
  <c r="N855"/>
  <c r="M855"/>
  <c r="L855"/>
  <c r="K855"/>
  <c r="I855"/>
  <c r="H855"/>
  <c r="G855"/>
  <c r="F855"/>
  <c r="E855"/>
  <c r="P854"/>
  <c r="J854"/>
  <c r="P853"/>
  <c r="J853"/>
  <c r="P852"/>
  <c r="J852"/>
  <c r="P851"/>
  <c r="J851"/>
  <c r="P850"/>
  <c r="J850"/>
  <c r="P849"/>
  <c r="J849"/>
  <c r="P848"/>
  <c r="J848"/>
  <c r="O847"/>
  <c r="N847"/>
  <c r="M847"/>
  <c r="L847"/>
  <c r="K847"/>
  <c r="I847"/>
  <c r="H847"/>
  <c r="G847"/>
  <c r="F847"/>
  <c r="E847"/>
  <c r="D846"/>
  <c r="D34" s="1"/>
  <c r="D25" s="1"/>
  <c r="P845"/>
  <c r="J845"/>
  <c r="P844"/>
  <c r="J844"/>
  <c r="P843"/>
  <c r="J843"/>
  <c r="P842"/>
  <c r="J842"/>
  <c r="P841"/>
  <c r="J841"/>
  <c r="P840"/>
  <c r="J840"/>
  <c r="P839"/>
  <c r="J839"/>
  <c r="P838"/>
  <c r="J838"/>
  <c r="P837"/>
  <c r="J837"/>
  <c r="P836"/>
  <c r="J836"/>
  <c r="P835"/>
  <c r="J835"/>
  <c r="P834"/>
  <c r="J834"/>
  <c r="P833"/>
  <c r="J833"/>
  <c r="P832"/>
  <c r="J832"/>
  <c r="P831"/>
  <c r="J831"/>
  <c r="P830"/>
  <c r="J830"/>
  <c r="P829"/>
  <c r="J829"/>
  <c r="P828"/>
  <c r="J828"/>
  <c r="P827"/>
  <c r="J827"/>
  <c r="P826"/>
  <c r="J826"/>
  <c r="P825"/>
  <c r="J825"/>
  <c r="P824"/>
  <c r="J824"/>
  <c r="P823"/>
  <c r="J823"/>
  <c r="P822"/>
  <c r="J822"/>
  <c r="P821"/>
  <c r="J821"/>
  <c r="P820"/>
  <c r="J820"/>
  <c r="P819"/>
  <c r="J819"/>
  <c r="P818"/>
  <c r="J818"/>
  <c r="P817"/>
  <c r="J817"/>
  <c r="P816"/>
  <c r="J816"/>
  <c r="P815"/>
  <c r="J815"/>
  <c r="P814"/>
  <c r="J814"/>
  <c r="P813"/>
  <c r="J813"/>
  <c r="P812"/>
  <c r="J812"/>
  <c r="P811"/>
  <c r="J811"/>
  <c r="P810"/>
  <c r="J810"/>
  <c r="P809"/>
  <c r="J809"/>
  <c r="P808"/>
  <c r="J808"/>
  <c r="P807"/>
  <c r="J807"/>
  <c r="P806"/>
  <c r="J806"/>
  <c r="P805"/>
  <c r="J805"/>
  <c r="P804"/>
  <c r="J804"/>
  <c r="P803"/>
  <c r="J803"/>
  <c r="P802"/>
  <c r="J802"/>
  <c r="P801"/>
  <c r="J801"/>
  <c r="P800"/>
  <c r="J800"/>
  <c r="P799"/>
  <c r="J799"/>
  <c r="P798"/>
  <c r="J798"/>
  <c r="P797"/>
  <c r="J797"/>
  <c r="P796"/>
  <c r="J796"/>
  <c r="P795"/>
  <c r="J795"/>
  <c r="P794"/>
  <c r="J794"/>
  <c r="P793"/>
  <c r="J793"/>
  <c r="O792"/>
  <c r="N792"/>
  <c r="M792"/>
  <c r="L792"/>
  <c r="K792"/>
  <c r="I792"/>
  <c r="H792"/>
  <c r="G792"/>
  <c r="F792"/>
  <c r="E792"/>
  <c r="P791"/>
  <c r="J791"/>
  <c r="P790"/>
  <c r="J790"/>
  <c r="P789"/>
  <c r="J789"/>
  <c r="P788"/>
  <c r="J788"/>
  <c r="P787"/>
  <c r="J787"/>
  <c r="P786"/>
  <c r="J786"/>
  <c r="P785"/>
  <c r="J785"/>
  <c r="P784"/>
  <c r="J784"/>
  <c r="P783"/>
  <c r="J783"/>
  <c r="P782"/>
  <c r="J782"/>
  <c r="P781"/>
  <c r="J781"/>
  <c r="P780"/>
  <c r="J780"/>
  <c r="P779"/>
  <c r="J779"/>
  <c r="P778"/>
  <c r="J778"/>
  <c r="P777"/>
  <c r="J777"/>
  <c r="P776"/>
  <c r="J776"/>
  <c r="P775"/>
  <c r="J775"/>
  <c r="P774"/>
  <c r="J774"/>
  <c r="P773"/>
  <c r="J773"/>
  <c r="P772"/>
  <c r="J772"/>
  <c r="P771"/>
  <c r="J771"/>
  <c r="P770"/>
  <c r="J770"/>
  <c r="P769"/>
  <c r="J769"/>
  <c r="P768"/>
  <c r="J768"/>
  <c r="P767"/>
  <c r="J767"/>
  <c r="P766"/>
  <c r="J766"/>
  <c r="P765"/>
  <c r="J765"/>
  <c r="P764"/>
  <c r="J764"/>
  <c r="P763"/>
  <c r="J763"/>
  <c r="P762"/>
  <c r="J762"/>
  <c r="P761"/>
  <c r="J761"/>
  <c r="P760"/>
  <c r="J760"/>
  <c r="P759"/>
  <c r="J759"/>
  <c r="P758"/>
  <c r="J758"/>
  <c r="P757"/>
  <c r="J757"/>
  <c r="P756"/>
  <c r="J756"/>
  <c r="P755"/>
  <c r="J755"/>
  <c r="P754"/>
  <c r="J754"/>
  <c r="P753"/>
  <c r="J753"/>
  <c r="P752"/>
  <c r="J752"/>
  <c r="P751"/>
  <c r="J751"/>
  <c r="P750"/>
  <c r="J750"/>
  <c r="P749"/>
  <c r="J749"/>
  <c r="P748"/>
  <c r="J748"/>
  <c r="P747"/>
  <c r="J747"/>
  <c r="P746"/>
  <c r="J746"/>
  <c r="P745"/>
  <c r="J745"/>
  <c r="P744"/>
  <c r="J744"/>
  <c r="P743"/>
  <c r="J743"/>
  <c r="P742"/>
  <c r="J742"/>
  <c r="P741"/>
  <c r="J741"/>
  <c r="P740"/>
  <c r="J740"/>
  <c r="P739"/>
  <c r="J739"/>
  <c r="O738"/>
  <c r="N738"/>
  <c r="M738"/>
  <c r="L738"/>
  <c r="K738"/>
  <c r="I738"/>
  <c r="H738"/>
  <c r="G738"/>
  <c r="F738"/>
  <c r="E738"/>
  <c r="E575" s="1"/>
  <c r="E33" s="1"/>
  <c r="E26" s="1"/>
  <c r="P737"/>
  <c r="J737"/>
  <c r="P736"/>
  <c r="J736"/>
  <c r="P735"/>
  <c r="J735"/>
  <c r="P734"/>
  <c r="J734"/>
  <c r="P733"/>
  <c r="J733"/>
  <c r="P732"/>
  <c r="J732"/>
  <c r="P731"/>
  <c r="J731"/>
  <c r="P730"/>
  <c r="J730"/>
  <c r="P729"/>
  <c r="J729"/>
  <c r="P728"/>
  <c r="J728"/>
  <c r="P727"/>
  <c r="J727"/>
  <c r="P726"/>
  <c r="J726"/>
  <c r="P725"/>
  <c r="J725"/>
  <c r="P724"/>
  <c r="J724"/>
  <c r="P723"/>
  <c r="J723"/>
  <c r="P722"/>
  <c r="J722"/>
  <c r="P721"/>
  <c r="J721"/>
  <c r="P720"/>
  <c r="J720"/>
  <c r="P719"/>
  <c r="J719"/>
  <c r="P718"/>
  <c r="J718"/>
  <c r="P717"/>
  <c r="J717"/>
  <c r="P716"/>
  <c r="J716"/>
  <c r="P715"/>
  <c r="J715"/>
  <c r="P714"/>
  <c r="J714"/>
  <c r="P713"/>
  <c r="J713"/>
  <c r="P712"/>
  <c r="J712"/>
  <c r="P711"/>
  <c r="J711"/>
  <c r="P710"/>
  <c r="J710"/>
  <c r="P709"/>
  <c r="J709"/>
  <c r="P708"/>
  <c r="J708"/>
  <c r="P707"/>
  <c r="J707"/>
  <c r="P706"/>
  <c r="J706"/>
  <c r="P705"/>
  <c r="J705"/>
  <c r="P704"/>
  <c r="J704"/>
  <c r="P703"/>
  <c r="J703"/>
  <c r="P702"/>
  <c r="J702"/>
  <c r="P701"/>
  <c r="J701"/>
  <c r="P700"/>
  <c r="J700"/>
  <c r="P699"/>
  <c r="J699"/>
  <c r="P698"/>
  <c r="J698"/>
  <c r="P697"/>
  <c r="J697"/>
  <c r="P696"/>
  <c r="J696"/>
  <c r="P695"/>
  <c r="J695"/>
  <c r="P694"/>
  <c r="J694"/>
  <c r="P693"/>
  <c r="J693"/>
  <c r="P692"/>
  <c r="J692"/>
  <c r="P691"/>
  <c r="J691"/>
  <c r="P690"/>
  <c r="J690"/>
  <c r="P689"/>
  <c r="J689"/>
  <c r="P688"/>
  <c r="J688"/>
  <c r="P687"/>
  <c r="J687"/>
  <c r="P686"/>
  <c r="J686"/>
  <c r="P685"/>
  <c r="E685"/>
  <c r="J685" s="1"/>
  <c r="O684"/>
  <c r="N684"/>
  <c r="M684"/>
  <c r="L684"/>
  <c r="K684"/>
  <c r="I684"/>
  <c r="H684"/>
  <c r="G684"/>
  <c r="F684"/>
  <c r="P683"/>
  <c r="J683"/>
  <c r="P682"/>
  <c r="J682"/>
  <c r="P681"/>
  <c r="J681"/>
  <c r="P680"/>
  <c r="J680"/>
  <c r="P679"/>
  <c r="J679"/>
  <c r="P678"/>
  <c r="J678"/>
  <c r="P677"/>
  <c r="J677"/>
  <c r="P676"/>
  <c r="J676"/>
  <c r="P675"/>
  <c r="J675"/>
  <c r="P674"/>
  <c r="J674"/>
  <c r="P673"/>
  <c r="J673"/>
  <c r="P672"/>
  <c r="J672"/>
  <c r="P671"/>
  <c r="J671"/>
  <c r="P670"/>
  <c r="J670"/>
  <c r="P669"/>
  <c r="J669"/>
  <c r="P668"/>
  <c r="J668"/>
  <c r="P667"/>
  <c r="J667"/>
  <c r="P666"/>
  <c r="J666"/>
  <c r="P665"/>
  <c r="J665"/>
  <c r="P664"/>
  <c r="J664"/>
  <c r="P663"/>
  <c r="J663"/>
  <c r="P662"/>
  <c r="J662"/>
  <c r="P661"/>
  <c r="J661"/>
  <c r="P660"/>
  <c r="J660"/>
  <c r="P659"/>
  <c r="J659"/>
  <c r="P658"/>
  <c r="J658"/>
  <c r="P657"/>
  <c r="J657"/>
  <c r="P656"/>
  <c r="J656"/>
  <c r="P655"/>
  <c r="J655"/>
  <c r="P654"/>
  <c r="J654"/>
  <c r="P653"/>
  <c r="J653"/>
  <c r="P652"/>
  <c r="J652"/>
  <c r="P651"/>
  <c r="J651"/>
  <c r="P650"/>
  <c r="J650"/>
  <c r="P649"/>
  <c r="J649"/>
  <c r="P648"/>
  <c r="J648"/>
  <c r="P647"/>
  <c r="J647"/>
  <c r="P646"/>
  <c r="J646"/>
  <c r="P645"/>
  <c r="J645"/>
  <c r="P644"/>
  <c r="J644"/>
  <c r="P643"/>
  <c r="J643"/>
  <c r="P642"/>
  <c r="J642"/>
  <c r="P641"/>
  <c r="J641"/>
  <c r="P640"/>
  <c r="J640"/>
  <c r="P639"/>
  <c r="J639"/>
  <c r="P638"/>
  <c r="J638"/>
  <c r="P637"/>
  <c r="J637"/>
  <c r="P636"/>
  <c r="J636"/>
  <c r="P635"/>
  <c r="J635"/>
  <c r="P634"/>
  <c r="J634"/>
  <c r="P633"/>
  <c r="J633"/>
  <c r="P632"/>
  <c r="J632"/>
  <c r="P631"/>
  <c r="H631"/>
  <c r="H630" s="1"/>
  <c r="G631"/>
  <c r="F631"/>
  <c r="O630"/>
  <c r="N630"/>
  <c r="M630"/>
  <c r="L630"/>
  <c r="K630"/>
  <c r="I630"/>
  <c r="G630"/>
  <c r="F630"/>
  <c r="P629"/>
  <c r="J629"/>
  <c r="P628"/>
  <c r="J628"/>
  <c r="P627"/>
  <c r="J627"/>
  <c r="P626"/>
  <c r="J626"/>
  <c r="P625"/>
  <c r="J625"/>
  <c r="P624"/>
  <c r="J624"/>
  <c r="P623"/>
  <c r="J623"/>
  <c r="P622"/>
  <c r="J622"/>
  <c r="P621"/>
  <c r="J621"/>
  <c r="P620"/>
  <c r="J620"/>
  <c r="P619"/>
  <c r="J619"/>
  <c r="P618"/>
  <c r="J618"/>
  <c r="P617"/>
  <c r="J617"/>
  <c r="P616"/>
  <c r="J616"/>
  <c r="P615"/>
  <c r="J615"/>
  <c r="P614"/>
  <c r="J614"/>
  <c r="P613"/>
  <c r="J613"/>
  <c r="P612"/>
  <c r="J612"/>
  <c r="P611"/>
  <c r="J611"/>
  <c r="P610"/>
  <c r="J610"/>
  <c r="P609"/>
  <c r="J609"/>
  <c r="P608"/>
  <c r="J608"/>
  <c r="P607"/>
  <c r="J607"/>
  <c r="P606"/>
  <c r="J606"/>
  <c r="P605"/>
  <c r="J605"/>
  <c r="P604"/>
  <c r="J604"/>
  <c r="P603"/>
  <c r="J603"/>
  <c r="P602"/>
  <c r="J602"/>
  <c r="P601"/>
  <c r="J601"/>
  <c r="P600"/>
  <c r="J600"/>
  <c r="P599"/>
  <c r="J599"/>
  <c r="P598"/>
  <c r="J598"/>
  <c r="P597"/>
  <c r="J597"/>
  <c r="P596"/>
  <c r="J596"/>
  <c r="P595"/>
  <c r="J595"/>
  <c r="P594"/>
  <c r="J594"/>
  <c r="P593"/>
  <c r="J593"/>
  <c r="P592"/>
  <c r="J592"/>
  <c r="P591"/>
  <c r="J591"/>
  <c r="P590"/>
  <c r="J590"/>
  <c r="P589"/>
  <c r="J589"/>
  <c r="P588"/>
  <c r="J588"/>
  <c r="P587"/>
  <c r="J587"/>
  <c r="P586"/>
  <c r="J586"/>
  <c r="P585"/>
  <c r="J585"/>
  <c r="P584"/>
  <c r="J584"/>
  <c r="P583"/>
  <c r="J583"/>
  <c r="P582"/>
  <c r="J582"/>
  <c r="P581"/>
  <c r="J581"/>
  <c r="P580"/>
  <c r="J580"/>
  <c r="P579"/>
  <c r="J579"/>
  <c r="P578"/>
  <c r="J578"/>
  <c r="P577"/>
  <c r="J577"/>
  <c r="O576"/>
  <c r="N576"/>
  <c r="M576"/>
  <c r="L576"/>
  <c r="K576"/>
  <c r="I576"/>
  <c r="H576"/>
  <c r="G576"/>
  <c r="F576"/>
  <c r="E576"/>
  <c r="D575"/>
  <c r="D33" s="1"/>
  <c r="D26" s="1"/>
  <c r="P574"/>
  <c r="J574"/>
  <c r="P573"/>
  <c r="J573"/>
  <c r="O572"/>
  <c r="N572"/>
  <c r="M572"/>
  <c r="L572"/>
  <c r="K572"/>
  <c r="I572"/>
  <c r="H572"/>
  <c r="G572"/>
  <c r="F572"/>
  <c r="E572"/>
  <c r="P570"/>
  <c r="I570"/>
  <c r="H570"/>
  <c r="G570"/>
  <c r="F570"/>
  <c r="E570"/>
  <c r="D570"/>
  <c r="P569"/>
  <c r="J569"/>
  <c r="P568"/>
  <c r="J568"/>
  <c r="P567"/>
  <c r="J567"/>
  <c r="P566"/>
  <c r="J566"/>
  <c r="P565"/>
  <c r="J565"/>
  <c r="P564"/>
  <c r="J564"/>
  <c r="P563"/>
  <c r="J563"/>
  <c r="P562"/>
  <c r="J562"/>
  <c r="P561"/>
  <c r="J561"/>
  <c r="P560"/>
  <c r="J560"/>
  <c r="P559"/>
  <c r="J559"/>
  <c r="P558"/>
  <c r="J558"/>
  <c r="P557"/>
  <c r="J557"/>
  <c r="P556"/>
  <c r="J556"/>
  <c r="P555"/>
  <c r="J555"/>
  <c r="P554"/>
  <c r="J554"/>
  <c r="P553"/>
  <c r="J553"/>
  <c r="P552"/>
  <c r="J552"/>
  <c r="P551"/>
  <c r="J551"/>
  <c r="P550"/>
  <c r="J550"/>
  <c r="P549"/>
  <c r="J549"/>
  <c r="P548"/>
  <c r="J548"/>
  <c r="P547"/>
  <c r="J547"/>
  <c r="O546"/>
  <c r="N546"/>
  <c r="M546"/>
  <c r="L546"/>
  <c r="K546"/>
  <c r="I546"/>
  <c r="I544" s="1"/>
  <c r="H546"/>
  <c r="G544"/>
  <c r="E544"/>
  <c r="P544"/>
  <c r="H544"/>
  <c r="P543"/>
  <c r="J543"/>
  <c r="P542"/>
  <c r="J542"/>
  <c r="O541"/>
  <c r="N541"/>
  <c r="M541"/>
  <c r="L541"/>
  <c r="K541"/>
  <c r="I541"/>
  <c r="F541"/>
  <c r="E541"/>
  <c r="P540"/>
  <c r="J540"/>
  <c r="P539"/>
  <c r="J539"/>
  <c r="O538"/>
  <c r="N538"/>
  <c r="M538"/>
  <c r="L538"/>
  <c r="K538"/>
  <c r="I538"/>
  <c r="H538"/>
  <c r="G538"/>
  <c r="F538"/>
  <c r="E538"/>
  <c r="P537"/>
  <c r="J537"/>
  <c r="P536"/>
  <c r="J536"/>
  <c r="O535"/>
  <c r="N535"/>
  <c r="M535"/>
  <c r="L535"/>
  <c r="K535"/>
  <c r="I535"/>
  <c r="H535"/>
  <c r="G535"/>
  <c r="F535"/>
  <c r="E535"/>
  <c r="P534"/>
  <c r="J534"/>
  <c r="P533"/>
  <c r="J533"/>
  <c r="O532"/>
  <c r="N532"/>
  <c r="M532"/>
  <c r="L532"/>
  <c r="K532"/>
  <c r="I532"/>
  <c r="H532"/>
  <c r="G532"/>
  <c r="F532"/>
  <c r="E532"/>
  <c r="D531"/>
  <c r="D32" s="1"/>
  <c r="D22" s="1"/>
  <c r="P530"/>
  <c r="J530"/>
  <c r="P529"/>
  <c r="J529"/>
  <c r="P528"/>
  <c r="J528"/>
  <c r="P527"/>
  <c r="J527"/>
  <c r="P526"/>
  <c r="J526"/>
  <c r="O525"/>
  <c r="N525"/>
  <c r="M525"/>
  <c r="L525"/>
  <c r="K525"/>
  <c r="I525"/>
  <c r="H525"/>
  <c r="G525"/>
  <c r="F525"/>
  <c r="E525"/>
  <c r="P524"/>
  <c r="J524"/>
  <c r="P523"/>
  <c r="J523"/>
  <c r="P522"/>
  <c r="J522"/>
  <c r="P521"/>
  <c r="J521"/>
  <c r="P520"/>
  <c r="J520"/>
  <c r="O519"/>
  <c r="N519"/>
  <c r="M519"/>
  <c r="L519"/>
  <c r="K519"/>
  <c r="I519"/>
  <c r="H519"/>
  <c r="G519"/>
  <c r="F519"/>
  <c r="P518"/>
  <c r="J518"/>
  <c r="P517"/>
  <c r="J517"/>
  <c r="P516"/>
  <c r="J516"/>
  <c r="P515"/>
  <c r="J515"/>
  <c r="P514"/>
  <c r="J514"/>
  <c r="O513"/>
  <c r="N513"/>
  <c r="M513"/>
  <c r="L513"/>
  <c r="K513"/>
  <c r="I513"/>
  <c r="H513"/>
  <c r="G513"/>
  <c r="F513"/>
  <c r="E513"/>
  <c r="P512"/>
  <c r="J512"/>
  <c r="P511"/>
  <c r="J511"/>
  <c r="P510"/>
  <c r="J510"/>
  <c r="P509"/>
  <c r="J509"/>
  <c r="P508"/>
  <c r="H508"/>
  <c r="G508"/>
  <c r="O507"/>
  <c r="N507"/>
  <c r="M507"/>
  <c r="L507"/>
  <c r="K507"/>
  <c r="I507"/>
  <c r="H507"/>
  <c r="G507"/>
  <c r="F507"/>
  <c r="P506"/>
  <c r="J506"/>
  <c r="P505"/>
  <c r="J505"/>
  <c r="P504"/>
  <c r="J504"/>
  <c r="P503"/>
  <c r="J503"/>
  <c r="P502"/>
  <c r="J502"/>
  <c r="O501"/>
  <c r="N501"/>
  <c r="M501"/>
  <c r="L501"/>
  <c r="K501"/>
  <c r="I501"/>
  <c r="H501"/>
  <c r="G501"/>
  <c r="F501"/>
  <c r="E501"/>
  <c r="D500"/>
  <c r="D31" s="1"/>
  <c r="D18" s="1"/>
  <c r="P499"/>
  <c r="J499"/>
  <c r="O498"/>
  <c r="N498"/>
  <c r="M498"/>
  <c r="L498"/>
  <c r="K498"/>
  <c r="I498"/>
  <c r="H498"/>
  <c r="G498"/>
  <c r="F498"/>
  <c r="E498"/>
  <c r="P497"/>
  <c r="J497"/>
  <c r="O496"/>
  <c r="N496"/>
  <c r="M496"/>
  <c r="L496"/>
  <c r="K496"/>
  <c r="I496"/>
  <c r="H496"/>
  <c r="G496"/>
  <c r="F496"/>
  <c r="E496"/>
  <c r="P495"/>
  <c r="J495"/>
  <c r="O494"/>
  <c r="N494"/>
  <c r="M494"/>
  <c r="L494"/>
  <c r="K494"/>
  <c r="I494"/>
  <c r="H494"/>
  <c r="G494"/>
  <c r="F494"/>
  <c r="E494"/>
  <c r="P493"/>
  <c r="J493"/>
  <c r="O492"/>
  <c r="N492"/>
  <c r="M492"/>
  <c r="L492"/>
  <c r="K492"/>
  <c r="I492"/>
  <c r="I489" s="1"/>
  <c r="I30" s="1"/>
  <c r="I19" s="1"/>
  <c r="H492"/>
  <c r="H489" s="1"/>
  <c r="H30" s="1"/>
  <c r="H19" s="1"/>
  <c r="G492"/>
  <c r="G489" s="1"/>
  <c r="G30" s="1"/>
  <c r="G19" s="1"/>
  <c r="F492"/>
  <c r="E492"/>
  <c r="E489" s="1"/>
  <c r="E30" s="1"/>
  <c r="E19" s="1"/>
  <c r="L491"/>
  <c r="P491" s="1"/>
  <c r="J491"/>
  <c r="O490"/>
  <c r="N490"/>
  <c r="M490"/>
  <c r="K490"/>
  <c r="I490"/>
  <c r="H490"/>
  <c r="G490"/>
  <c r="F490"/>
  <c r="E490"/>
  <c r="D489"/>
  <c r="D30" s="1"/>
  <c r="D19" s="1"/>
  <c r="P488"/>
  <c r="J488"/>
  <c r="O487"/>
  <c r="N487"/>
  <c r="M487"/>
  <c r="L487"/>
  <c r="K487"/>
  <c r="I487"/>
  <c r="H487"/>
  <c r="G487"/>
  <c r="F487"/>
  <c r="E487"/>
  <c r="P486"/>
  <c r="J486"/>
  <c r="O485"/>
  <c r="N485"/>
  <c r="M485"/>
  <c r="L485"/>
  <c r="K485"/>
  <c r="I485"/>
  <c r="H485"/>
  <c r="G485"/>
  <c r="F485"/>
  <c r="E485"/>
  <c r="P484"/>
  <c r="J484"/>
  <c r="O483"/>
  <c r="N483"/>
  <c r="M483"/>
  <c r="L483"/>
  <c r="K483"/>
  <c r="I483"/>
  <c r="H483"/>
  <c r="G483"/>
  <c r="F483"/>
  <c r="E483"/>
  <c r="P482"/>
  <c r="J482"/>
  <c r="O481"/>
  <c r="N481"/>
  <c r="M481"/>
  <c r="L481"/>
  <c r="L478" s="1"/>
  <c r="L29" s="1"/>
  <c r="L20" s="1"/>
  <c r="K481"/>
  <c r="I481"/>
  <c r="I478" s="1"/>
  <c r="I29" s="1"/>
  <c r="I20" s="1"/>
  <c r="H481"/>
  <c r="H478" s="1"/>
  <c r="H29" s="1"/>
  <c r="H20" s="1"/>
  <c r="G481"/>
  <c r="G478" s="1"/>
  <c r="G29" s="1"/>
  <c r="G20" s="1"/>
  <c r="F481"/>
  <c r="E481"/>
  <c r="E478" s="1"/>
  <c r="E29" s="1"/>
  <c r="E20" s="1"/>
  <c r="P480"/>
  <c r="J480"/>
  <c r="O479"/>
  <c r="N479"/>
  <c r="M479"/>
  <c r="L479"/>
  <c r="K479"/>
  <c r="I479"/>
  <c r="H479"/>
  <c r="G479"/>
  <c r="F479"/>
  <c r="E479"/>
  <c r="D478"/>
  <c r="D29" s="1"/>
  <c r="D20" s="1"/>
  <c r="P477"/>
  <c r="J477"/>
  <c r="P476"/>
  <c r="J476"/>
  <c r="P475"/>
  <c r="J475"/>
  <c r="P474"/>
  <c r="J474"/>
  <c r="P473"/>
  <c r="J473"/>
  <c r="P472"/>
  <c r="J472"/>
  <c r="P471"/>
  <c r="J471"/>
  <c r="P470"/>
  <c r="J470"/>
  <c r="P469"/>
  <c r="J469"/>
  <c r="P468"/>
  <c r="J468"/>
  <c r="P467"/>
  <c r="J467"/>
  <c r="P466"/>
  <c r="J466"/>
  <c r="P465"/>
  <c r="J465"/>
  <c r="P464"/>
  <c r="J464"/>
  <c r="P463"/>
  <c r="J463"/>
  <c r="P462"/>
  <c r="J462"/>
  <c r="P461"/>
  <c r="J461"/>
  <c r="P460"/>
  <c r="J460"/>
  <c r="P459"/>
  <c r="J459"/>
  <c r="P458"/>
  <c r="J458"/>
  <c r="P457"/>
  <c r="J457"/>
  <c r="P456"/>
  <c r="J456"/>
  <c r="P455"/>
  <c r="J455"/>
  <c r="O454"/>
  <c r="N454"/>
  <c r="M454"/>
  <c r="L454"/>
  <c r="K454"/>
  <c r="I454"/>
  <c r="H454"/>
  <c r="G454"/>
  <c r="F454"/>
  <c r="E454"/>
  <c r="P453"/>
  <c r="J453"/>
  <c r="P452"/>
  <c r="J452"/>
  <c r="P451"/>
  <c r="J451"/>
  <c r="P450"/>
  <c r="J450"/>
  <c r="P449"/>
  <c r="J449"/>
  <c r="P448"/>
  <c r="J448"/>
  <c r="P447"/>
  <c r="J447"/>
  <c r="P446"/>
  <c r="J446"/>
  <c r="P445"/>
  <c r="J445"/>
  <c r="P444"/>
  <c r="J444"/>
  <c r="P443"/>
  <c r="J443"/>
  <c r="P442"/>
  <c r="J442"/>
  <c r="P441"/>
  <c r="J441"/>
  <c r="P440"/>
  <c r="J440"/>
  <c r="P439"/>
  <c r="J439"/>
  <c r="P438"/>
  <c r="J438"/>
  <c r="P437"/>
  <c r="J437"/>
  <c r="P436"/>
  <c r="J436"/>
  <c r="P435"/>
  <c r="J435"/>
  <c r="P434"/>
  <c r="J434"/>
  <c r="P433"/>
  <c r="J433"/>
  <c r="P432"/>
  <c r="J432"/>
  <c r="P431"/>
  <c r="J431"/>
  <c r="O430"/>
  <c r="N430"/>
  <c r="M430"/>
  <c r="L430"/>
  <c r="K430"/>
  <c r="J430"/>
  <c r="P429"/>
  <c r="J429"/>
  <c r="P428"/>
  <c r="J428"/>
  <c r="P427"/>
  <c r="J427"/>
  <c r="P426"/>
  <c r="J426"/>
  <c r="P425"/>
  <c r="J425"/>
  <c r="P424"/>
  <c r="J424"/>
  <c r="P423"/>
  <c r="J423"/>
  <c r="P422"/>
  <c r="J422"/>
  <c r="P421"/>
  <c r="J421"/>
  <c r="P420"/>
  <c r="J420"/>
  <c r="P419"/>
  <c r="J419"/>
  <c r="P418"/>
  <c r="J418"/>
  <c r="P417"/>
  <c r="J417"/>
  <c r="P416"/>
  <c r="J416"/>
  <c r="P415"/>
  <c r="J415"/>
  <c r="P414"/>
  <c r="J414"/>
  <c r="P413"/>
  <c r="J413"/>
  <c r="P412"/>
  <c r="J412"/>
  <c r="P411"/>
  <c r="J411"/>
  <c r="P410"/>
  <c r="J410"/>
  <c r="P409"/>
  <c r="J409"/>
  <c r="P408"/>
  <c r="J408"/>
  <c r="P407"/>
  <c r="J407"/>
  <c r="O406"/>
  <c r="N406"/>
  <c r="M406"/>
  <c r="L406"/>
  <c r="K406"/>
  <c r="I406"/>
  <c r="H406"/>
  <c r="G406"/>
  <c r="F406"/>
  <c r="E406"/>
  <c r="P405"/>
  <c r="J405"/>
  <c r="P404"/>
  <c r="J404"/>
  <c r="P403"/>
  <c r="J403"/>
  <c r="P402"/>
  <c r="J402"/>
  <c r="P401"/>
  <c r="J401"/>
  <c r="P400"/>
  <c r="J400"/>
  <c r="P399"/>
  <c r="J399"/>
  <c r="P398"/>
  <c r="J398"/>
  <c r="P397"/>
  <c r="J397"/>
  <c r="P396"/>
  <c r="J396"/>
  <c r="P395"/>
  <c r="J395"/>
  <c r="P394"/>
  <c r="J394"/>
  <c r="P393"/>
  <c r="J393"/>
  <c r="P392"/>
  <c r="J392"/>
  <c r="P391"/>
  <c r="J391"/>
  <c r="P390"/>
  <c r="J390"/>
  <c r="P389"/>
  <c r="J389"/>
  <c r="P388"/>
  <c r="J388"/>
  <c r="P387"/>
  <c r="J387"/>
  <c r="P386"/>
  <c r="J386"/>
  <c r="P385"/>
  <c r="J385"/>
  <c r="P384"/>
  <c r="J384"/>
  <c r="P383"/>
  <c r="J383"/>
  <c r="O382"/>
  <c r="N382"/>
  <c r="M382"/>
  <c r="L382"/>
  <c r="K382"/>
  <c r="I382"/>
  <c r="I357" s="1"/>
  <c r="I28" s="1"/>
  <c r="H382"/>
  <c r="H357" s="1"/>
  <c r="H28" s="1"/>
  <c r="G382"/>
  <c r="G357" s="1"/>
  <c r="G28" s="1"/>
  <c r="F382"/>
  <c r="E382"/>
  <c r="P381"/>
  <c r="J381"/>
  <c r="P380"/>
  <c r="J380"/>
  <c r="P379"/>
  <c r="J379"/>
  <c r="P378"/>
  <c r="J378"/>
  <c r="P377"/>
  <c r="J377"/>
  <c r="P376"/>
  <c r="J376"/>
  <c r="P375"/>
  <c r="J375"/>
  <c r="P374"/>
  <c r="J374"/>
  <c r="P373"/>
  <c r="J373"/>
  <c r="P372"/>
  <c r="J372"/>
  <c r="P371"/>
  <c r="J371"/>
  <c r="P370"/>
  <c r="J370"/>
  <c r="P369"/>
  <c r="J369"/>
  <c r="P368"/>
  <c r="J368"/>
  <c r="P367"/>
  <c r="J367"/>
  <c r="P366"/>
  <c r="J366"/>
  <c r="P365"/>
  <c r="J365"/>
  <c r="P364"/>
  <c r="J364"/>
  <c r="P363"/>
  <c r="J363"/>
  <c r="P362"/>
  <c r="J362"/>
  <c r="P361"/>
  <c r="J361"/>
  <c r="P360"/>
  <c r="J360"/>
  <c r="P359"/>
  <c r="J359"/>
  <c r="O358"/>
  <c r="N358"/>
  <c r="M358"/>
  <c r="L358"/>
  <c r="K358"/>
  <c r="I358"/>
  <c r="H358"/>
  <c r="G358"/>
  <c r="F358"/>
  <c r="F357" s="1"/>
  <c r="F28" s="1"/>
  <c r="E358"/>
  <c r="D357"/>
  <c r="D28" s="1"/>
  <c r="P356"/>
  <c r="J356"/>
  <c r="P355"/>
  <c r="J355"/>
  <c r="P354"/>
  <c r="J354"/>
  <c r="P353"/>
  <c r="J353"/>
  <c r="P352"/>
  <c r="J352"/>
  <c r="O351"/>
  <c r="N351"/>
  <c r="M351"/>
  <c r="L351"/>
  <c r="K351"/>
  <c r="I351"/>
  <c r="H351"/>
  <c r="G351"/>
  <c r="F351"/>
  <c r="E351"/>
  <c r="P350"/>
  <c r="J350"/>
  <c r="N349"/>
  <c r="P349" s="1"/>
  <c r="J349"/>
  <c r="P348"/>
  <c r="J348"/>
  <c r="P347"/>
  <c r="H347"/>
  <c r="G347"/>
  <c r="P346"/>
  <c r="I346"/>
  <c r="J346" s="1"/>
  <c r="O345"/>
  <c r="N345"/>
  <c r="M345"/>
  <c r="L345"/>
  <c r="K345"/>
  <c r="I345"/>
  <c r="H345"/>
  <c r="G345"/>
  <c r="F345"/>
  <c r="E345"/>
  <c r="P344"/>
  <c r="J344"/>
  <c r="P343"/>
  <c r="J343"/>
  <c r="P342"/>
  <c r="J342"/>
  <c r="P341"/>
  <c r="J341"/>
  <c r="P340"/>
  <c r="J340"/>
  <c r="O339"/>
  <c r="N339"/>
  <c r="M339"/>
  <c r="L339"/>
  <c r="K339"/>
  <c r="I339"/>
  <c r="H339"/>
  <c r="G339"/>
  <c r="F339"/>
  <c r="E339"/>
  <c r="P338"/>
  <c r="J338"/>
  <c r="P337"/>
  <c r="J337"/>
  <c r="P336"/>
  <c r="J336"/>
  <c r="P335"/>
  <c r="J335"/>
  <c r="P334"/>
  <c r="J334"/>
  <c r="O333"/>
  <c r="N333"/>
  <c r="M333"/>
  <c r="L333"/>
  <c r="K333"/>
  <c r="I333"/>
  <c r="H333"/>
  <c r="G333"/>
  <c r="F333"/>
  <c r="E333"/>
  <c r="P332"/>
  <c r="J332"/>
  <c r="P331"/>
  <c r="J331"/>
  <c r="P330"/>
  <c r="J330"/>
  <c r="P329"/>
  <c r="J329"/>
  <c r="P328"/>
  <c r="J328"/>
  <c r="O327"/>
  <c r="N327"/>
  <c r="M327"/>
  <c r="L327"/>
  <c r="K327"/>
  <c r="I327"/>
  <c r="H327"/>
  <c r="G327"/>
  <c r="F327"/>
  <c r="E327"/>
  <c r="D326"/>
  <c r="P325"/>
  <c r="J325"/>
  <c r="P324"/>
  <c r="J324"/>
  <c r="O323"/>
  <c r="N323"/>
  <c r="M323"/>
  <c r="L323"/>
  <c r="K323"/>
  <c r="I323"/>
  <c r="H323"/>
  <c r="G323"/>
  <c r="F323"/>
  <c r="E323"/>
  <c r="P322"/>
  <c r="J322"/>
  <c r="P321"/>
  <c r="F321"/>
  <c r="J321" s="1"/>
  <c r="O320"/>
  <c r="N320"/>
  <c r="M320"/>
  <c r="L320"/>
  <c r="K320"/>
  <c r="I320"/>
  <c r="H320"/>
  <c r="G320"/>
  <c r="E320"/>
  <c r="P319"/>
  <c r="J319"/>
  <c r="P318"/>
  <c r="J318"/>
  <c r="O317"/>
  <c r="N317"/>
  <c r="M317"/>
  <c r="L317"/>
  <c r="K317"/>
  <c r="I317"/>
  <c r="H317"/>
  <c r="G317"/>
  <c r="F317"/>
  <c r="E317"/>
  <c r="P316"/>
  <c r="J316"/>
  <c r="P315"/>
  <c r="J315"/>
  <c r="O314"/>
  <c r="N314"/>
  <c r="M314"/>
  <c r="L314"/>
  <c r="K314"/>
  <c r="I314"/>
  <c r="H314"/>
  <c r="G314"/>
  <c r="F314"/>
  <c r="E314"/>
  <c r="P313"/>
  <c r="J313"/>
  <c r="P312"/>
  <c r="J312"/>
  <c r="O311"/>
  <c r="N311"/>
  <c r="M311"/>
  <c r="L311"/>
  <c r="K311"/>
  <c r="I311"/>
  <c r="H311"/>
  <c r="G311"/>
  <c r="F311"/>
  <c r="E311"/>
  <c r="D310"/>
  <c r="P309"/>
  <c r="J309"/>
  <c r="P308"/>
  <c r="J308"/>
  <c r="O307"/>
  <c r="N307"/>
  <c r="M307"/>
  <c r="L307"/>
  <c r="K307"/>
  <c r="I307"/>
  <c r="H307"/>
  <c r="G307"/>
  <c r="F307"/>
  <c r="E307"/>
  <c r="P306"/>
  <c r="J306"/>
  <c r="P305"/>
  <c r="J305"/>
  <c r="O304"/>
  <c r="N304"/>
  <c r="M304"/>
  <c r="L304"/>
  <c r="K304"/>
  <c r="I304"/>
  <c r="H304"/>
  <c r="G304"/>
  <c r="F304"/>
  <c r="E304"/>
  <c r="P303"/>
  <c r="J303"/>
  <c r="P302"/>
  <c r="J302"/>
  <c r="O301"/>
  <c r="N301"/>
  <c r="M301"/>
  <c r="L301"/>
  <c r="K301"/>
  <c r="I301"/>
  <c r="H301"/>
  <c r="G301"/>
  <c r="F301"/>
  <c r="E301"/>
  <c r="P300"/>
  <c r="I300"/>
  <c r="J300" s="1"/>
  <c r="P299"/>
  <c r="I299"/>
  <c r="J299" s="1"/>
  <c r="P298"/>
  <c r="I298"/>
  <c r="J298" s="1"/>
  <c r="P297"/>
  <c r="I297"/>
  <c r="J297" s="1"/>
  <c r="O296"/>
  <c r="N296"/>
  <c r="M296"/>
  <c r="L296"/>
  <c r="K296"/>
  <c r="H296"/>
  <c r="G296"/>
  <c r="F296"/>
  <c r="E296"/>
  <c r="P295"/>
  <c r="J295"/>
  <c r="P294"/>
  <c r="J294"/>
  <c r="O293"/>
  <c r="N293"/>
  <c r="M293"/>
  <c r="L293"/>
  <c r="K293"/>
  <c r="I293"/>
  <c r="H293"/>
  <c r="G293"/>
  <c r="F293"/>
  <c r="E293"/>
  <c r="D292"/>
  <c r="P291"/>
  <c r="J291"/>
  <c r="P290"/>
  <c r="J290"/>
  <c r="M289"/>
  <c r="P289" s="1"/>
  <c r="I289"/>
  <c r="J289" s="1"/>
  <c r="O288"/>
  <c r="N288"/>
  <c r="M288"/>
  <c r="L288"/>
  <c r="K288"/>
  <c r="I288"/>
  <c r="H288"/>
  <c r="G288"/>
  <c r="F288"/>
  <c r="E288"/>
  <c r="P287"/>
  <c r="J287"/>
  <c r="P286"/>
  <c r="J286"/>
  <c r="P285"/>
  <c r="F285"/>
  <c r="J285" s="1"/>
  <c r="O284"/>
  <c r="N284"/>
  <c r="M284"/>
  <c r="L284"/>
  <c r="K284"/>
  <c r="I284"/>
  <c r="H284"/>
  <c r="G284"/>
  <c r="E284"/>
  <c r="P283"/>
  <c r="J283"/>
  <c r="P282"/>
  <c r="J282"/>
  <c r="P281"/>
  <c r="J281"/>
  <c r="O280"/>
  <c r="N280"/>
  <c r="M280"/>
  <c r="L280"/>
  <c r="K280"/>
  <c r="I280"/>
  <c r="H280"/>
  <c r="G280"/>
  <c r="F280"/>
  <c r="E280"/>
  <c r="P279"/>
  <c r="J279"/>
  <c r="P278"/>
  <c r="J278"/>
  <c r="P277"/>
  <c r="J277"/>
  <c r="O276"/>
  <c r="N276"/>
  <c r="M276"/>
  <c r="L276"/>
  <c r="K276"/>
  <c r="I276"/>
  <c r="H276"/>
  <c r="G276"/>
  <c r="F276"/>
  <c r="E276"/>
  <c r="P275"/>
  <c r="J275"/>
  <c r="P274"/>
  <c r="J274"/>
  <c r="P273"/>
  <c r="J273"/>
  <c r="O272"/>
  <c r="N272"/>
  <c r="M272"/>
  <c r="L272"/>
  <c r="K272"/>
  <c r="I272"/>
  <c r="H272"/>
  <c r="G272"/>
  <c r="F272"/>
  <c r="E272"/>
  <c r="D271"/>
  <c r="P270"/>
  <c r="J270"/>
  <c r="P269"/>
  <c r="J269"/>
  <c r="P268"/>
  <c r="J268"/>
  <c r="P267"/>
  <c r="J267"/>
  <c r="P266"/>
  <c r="J266"/>
  <c r="P265"/>
  <c r="J265"/>
  <c r="P264"/>
  <c r="J264"/>
  <c r="P263"/>
  <c r="J263"/>
  <c r="P262"/>
  <c r="J262"/>
  <c r="O261"/>
  <c r="N261"/>
  <c r="M261"/>
  <c r="L261"/>
  <c r="K261"/>
  <c r="I261"/>
  <c r="H261"/>
  <c r="G261"/>
  <c r="F261"/>
  <c r="E261"/>
  <c r="P260"/>
  <c r="J260"/>
  <c r="P259"/>
  <c r="J259"/>
  <c r="P258"/>
  <c r="J258"/>
  <c r="P257"/>
  <c r="J257"/>
  <c r="P256"/>
  <c r="J256"/>
  <c r="P255"/>
  <c r="J255"/>
  <c r="P254"/>
  <c r="J254"/>
  <c r="P253"/>
  <c r="J253"/>
  <c r="P252"/>
  <c r="F252"/>
  <c r="J252" s="1"/>
  <c r="O251"/>
  <c r="N251"/>
  <c r="M251"/>
  <c r="L251"/>
  <c r="K251"/>
  <c r="I251"/>
  <c r="H251"/>
  <c r="G251"/>
  <c r="E251"/>
  <c r="P250"/>
  <c r="J250"/>
  <c r="P249"/>
  <c r="J249"/>
  <c r="P248"/>
  <c r="J248"/>
  <c r="P247"/>
  <c r="J247"/>
  <c r="P246"/>
  <c r="J246"/>
  <c r="P245"/>
  <c r="J245"/>
  <c r="P244"/>
  <c r="J244"/>
  <c r="P243"/>
  <c r="J243"/>
  <c r="I242"/>
  <c r="M242" s="1"/>
  <c r="O241"/>
  <c r="N241"/>
  <c r="L241"/>
  <c r="K241"/>
  <c r="H241"/>
  <c r="G241"/>
  <c r="E241"/>
  <c r="F240"/>
  <c r="I240" s="1"/>
  <c r="J240" s="1"/>
  <c r="I239"/>
  <c r="J239" s="1"/>
  <c r="F238"/>
  <c r="F237"/>
  <c r="I237" s="1"/>
  <c r="I236"/>
  <c r="M236" s="1"/>
  <c r="F235"/>
  <c r="F234"/>
  <c r="I234" s="1"/>
  <c r="J234" s="1"/>
  <c r="I233"/>
  <c r="J233" s="1"/>
  <c r="F232"/>
  <c r="F231"/>
  <c r="I231" s="1"/>
  <c r="I230"/>
  <c r="M230" s="1"/>
  <c r="F228"/>
  <c r="I228" s="1"/>
  <c r="I227"/>
  <c r="J227" s="1"/>
  <c r="F226"/>
  <c r="F225"/>
  <c r="I225" s="1"/>
  <c r="I224"/>
  <c r="M224" s="1"/>
  <c r="F223"/>
  <c r="F222"/>
  <c r="I222" s="1"/>
  <c r="I221"/>
  <c r="J221" s="1"/>
  <c r="F220"/>
  <c r="F219"/>
  <c r="I219" s="1"/>
  <c r="I218"/>
  <c r="M218" s="1"/>
  <c r="F217"/>
  <c r="F216"/>
  <c r="I216" s="1"/>
  <c r="I215"/>
  <c r="J215" s="1"/>
  <c r="F214"/>
  <c r="O213"/>
  <c r="N213"/>
  <c r="L213"/>
  <c r="K213"/>
  <c r="H213"/>
  <c r="G213"/>
  <c r="E213"/>
  <c r="L212"/>
  <c r="P212" s="1"/>
  <c r="J212"/>
  <c r="L211"/>
  <c r="P211" s="1"/>
  <c r="D211"/>
  <c r="J211" s="1"/>
  <c r="L210"/>
  <c r="P210" s="1"/>
  <c r="J210"/>
  <c r="L209"/>
  <c r="P209" s="1"/>
  <c r="J209"/>
  <c r="P208"/>
  <c r="J208"/>
  <c r="L207"/>
  <c r="P207" s="1"/>
  <c r="J207"/>
  <c r="L206"/>
  <c r="P206" s="1"/>
  <c r="J206"/>
  <c r="L205"/>
  <c r="P205" s="1"/>
  <c r="J205"/>
  <c r="L204"/>
  <c r="P204" s="1"/>
  <c r="J204"/>
  <c r="O203"/>
  <c r="N203"/>
  <c r="M203"/>
  <c r="K203"/>
  <c r="I203"/>
  <c r="H203"/>
  <c r="G203"/>
  <c r="F203"/>
  <c r="E203"/>
  <c r="D203"/>
  <c r="D202"/>
  <c r="P201"/>
  <c r="J201"/>
  <c r="P200"/>
  <c r="J200"/>
  <c r="P199"/>
  <c r="J199"/>
  <c r="P198"/>
  <c r="J198"/>
  <c r="N197"/>
  <c r="P197" s="1"/>
  <c r="J197"/>
  <c r="O196"/>
  <c r="M196"/>
  <c r="L196"/>
  <c r="K196"/>
  <c r="I196"/>
  <c r="H196"/>
  <c r="G196"/>
  <c r="F196"/>
  <c r="E196"/>
  <c r="P195"/>
  <c r="J195"/>
  <c r="P194"/>
  <c r="J194"/>
  <c r="P193"/>
  <c r="J193"/>
  <c r="P192"/>
  <c r="J192"/>
  <c r="P191"/>
  <c r="J191"/>
  <c r="O190"/>
  <c r="N190"/>
  <c r="M190"/>
  <c r="L190"/>
  <c r="K190"/>
  <c r="I190"/>
  <c r="H190"/>
  <c r="G190"/>
  <c r="F190"/>
  <c r="E190"/>
  <c r="P189"/>
  <c r="J189"/>
  <c r="P188"/>
  <c r="D188"/>
  <c r="J188" s="1"/>
  <c r="P187"/>
  <c r="J187"/>
  <c r="P186"/>
  <c r="J186"/>
  <c r="P185"/>
  <c r="J185"/>
  <c r="O184"/>
  <c r="N184"/>
  <c r="M184"/>
  <c r="L184"/>
  <c r="K184"/>
  <c r="I184"/>
  <c r="H184"/>
  <c r="G184"/>
  <c r="F184"/>
  <c r="E184"/>
  <c r="P183"/>
  <c r="J183"/>
  <c r="P182"/>
  <c r="J182"/>
  <c r="P181"/>
  <c r="J181"/>
  <c r="P180"/>
  <c r="H180"/>
  <c r="G180"/>
  <c r="D180"/>
  <c r="P179"/>
  <c r="H179"/>
  <c r="G179"/>
  <c r="O178"/>
  <c r="N178"/>
  <c r="M178"/>
  <c r="L178"/>
  <c r="K178"/>
  <c r="I178"/>
  <c r="H178"/>
  <c r="G178"/>
  <c r="F178"/>
  <c r="E178"/>
  <c r="P177"/>
  <c r="J177"/>
  <c r="P176"/>
  <c r="J176"/>
  <c r="P175"/>
  <c r="J175"/>
  <c r="P174"/>
  <c r="J174"/>
  <c r="P173"/>
  <c r="J173"/>
  <c r="O172"/>
  <c r="N172"/>
  <c r="M172"/>
  <c r="L172"/>
  <c r="K172"/>
  <c r="I172"/>
  <c r="H172"/>
  <c r="G172"/>
  <c r="F172"/>
  <c r="E172"/>
  <c r="D172"/>
  <c r="P170"/>
  <c r="J170"/>
  <c r="P169"/>
  <c r="J169"/>
  <c r="P168"/>
  <c r="J168"/>
  <c r="P167"/>
  <c r="J167"/>
  <c r="P166"/>
  <c r="J166"/>
  <c r="P165"/>
  <c r="J165"/>
  <c r="P164"/>
  <c r="J164"/>
  <c r="P163"/>
  <c r="J163"/>
  <c r="O162"/>
  <c r="N162"/>
  <c r="M162"/>
  <c r="L162"/>
  <c r="K162"/>
  <c r="I162"/>
  <c r="H162"/>
  <c r="G162"/>
  <c r="F162"/>
  <c r="E162"/>
  <c r="D162"/>
  <c r="D158" s="1"/>
  <c r="J158" s="1"/>
  <c r="P161"/>
  <c r="J161"/>
  <c r="P160"/>
  <c r="J160"/>
  <c r="P159"/>
  <c r="J159"/>
  <c r="P158"/>
  <c r="P157"/>
  <c r="J157"/>
  <c r="P156"/>
  <c r="J156"/>
  <c r="P155"/>
  <c r="J155"/>
  <c r="P154"/>
  <c r="J154"/>
  <c r="O153"/>
  <c r="N153"/>
  <c r="M153"/>
  <c r="L153"/>
  <c r="K153"/>
  <c r="I153"/>
  <c r="H153"/>
  <c r="G153"/>
  <c r="F153"/>
  <c r="E153"/>
  <c r="P152"/>
  <c r="J152"/>
  <c r="P151"/>
  <c r="J151"/>
  <c r="P150"/>
  <c r="D150"/>
  <c r="J150" s="1"/>
  <c r="P149"/>
  <c r="J149"/>
  <c r="P148"/>
  <c r="J148"/>
  <c r="P147"/>
  <c r="J147"/>
  <c r="P146"/>
  <c r="J146"/>
  <c r="P145"/>
  <c r="J145"/>
  <c r="O144"/>
  <c r="N144"/>
  <c r="M144"/>
  <c r="L144"/>
  <c r="K144"/>
  <c r="I144"/>
  <c r="H144"/>
  <c r="G144"/>
  <c r="F144"/>
  <c r="E144"/>
  <c r="P143"/>
  <c r="J143"/>
  <c r="P142"/>
  <c r="D142"/>
  <c r="J142" s="1"/>
  <c r="P141"/>
  <c r="J141"/>
  <c r="P140"/>
  <c r="J140"/>
  <c r="P139"/>
  <c r="J139"/>
  <c r="P138"/>
  <c r="J138"/>
  <c r="P137"/>
  <c r="J137"/>
  <c r="P136"/>
  <c r="F136"/>
  <c r="J136" s="1"/>
  <c r="O135"/>
  <c r="N135"/>
  <c r="M135"/>
  <c r="L135"/>
  <c r="K135"/>
  <c r="I135"/>
  <c r="H135"/>
  <c r="G135"/>
  <c r="E135"/>
  <c r="P134"/>
  <c r="D134"/>
  <c r="J134" s="1"/>
  <c r="P133"/>
  <c r="J133"/>
  <c r="P132"/>
  <c r="J132"/>
  <c r="P131"/>
  <c r="J131"/>
  <c r="P130"/>
  <c r="J130"/>
  <c r="P129"/>
  <c r="J129"/>
  <c r="P128"/>
  <c r="J128"/>
  <c r="P127"/>
  <c r="J127"/>
  <c r="O126"/>
  <c r="N126"/>
  <c r="M126"/>
  <c r="L126"/>
  <c r="K126"/>
  <c r="I126"/>
  <c r="H126"/>
  <c r="G126"/>
  <c r="F126"/>
  <c r="E126"/>
  <c r="D126"/>
  <c r="P124"/>
  <c r="J124"/>
  <c r="P123"/>
  <c r="J123"/>
  <c r="P122"/>
  <c r="J122"/>
  <c r="P121"/>
  <c r="J121"/>
  <c r="P120"/>
  <c r="J120"/>
  <c r="P119"/>
  <c r="J119"/>
  <c r="P118"/>
  <c r="J118"/>
  <c r="O117"/>
  <c r="N117"/>
  <c r="M117"/>
  <c r="L117"/>
  <c r="K117"/>
  <c r="I117"/>
  <c r="H117"/>
  <c r="G117"/>
  <c r="F117"/>
  <c r="E117"/>
  <c r="D117"/>
  <c r="P116"/>
  <c r="H116"/>
  <c r="G116"/>
  <c r="P115"/>
  <c r="H115"/>
  <c r="G115"/>
  <c r="P114"/>
  <c r="H114"/>
  <c r="G114"/>
  <c r="P113"/>
  <c r="H113"/>
  <c r="G113"/>
  <c r="P112"/>
  <c r="H112"/>
  <c r="G112"/>
  <c r="P111"/>
  <c r="J111"/>
  <c r="P110"/>
  <c r="H110"/>
  <c r="G110"/>
  <c r="O109"/>
  <c r="N109"/>
  <c r="M109"/>
  <c r="L109"/>
  <c r="K109"/>
  <c r="I109"/>
  <c r="F109"/>
  <c r="E109"/>
  <c r="D109"/>
  <c r="D78" s="1"/>
  <c r="D79" s="1"/>
  <c r="P108"/>
  <c r="J108"/>
  <c r="P107"/>
  <c r="J107"/>
  <c r="P106"/>
  <c r="J106"/>
  <c r="P105"/>
  <c r="J105"/>
  <c r="P104"/>
  <c r="J104"/>
  <c r="P103"/>
  <c r="J103"/>
  <c r="P102"/>
  <c r="J102"/>
  <c r="O101"/>
  <c r="N101"/>
  <c r="M101"/>
  <c r="L101"/>
  <c r="K101"/>
  <c r="I101"/>
  <c r="H101"/>
  <c r="G101"/>
  <c r="F101"/>
  <c r="E101"/>
  <c r="E76" s="1"/>
  <c r="D101"/>
  <c r="D76" s="1"/>
  <c r="P100"/>
  <c r="J100"/>
  <c r="P99"/>
  <c r="J99"/>
  <c r="P98"/>
  <c r="J98"/>
  <c r="P97"/>
  <c r="J97"/>
  <c r="P96"/>
  <c r="J96"/>
  <c r="P95"/>
  <c r="J95"/>
  <c r="P94"/>
  <c r="J94"/>
  <c r="O93"/>
  <c r="N93"/>
  <c r="M93"/>
  <c r="L93"/>
  <c r="K93"/>
  <c r="I93"/>
  <c r="H93"/>
  <c r="G93"/>
  <c r="F93"/>
  <c r="E93"/>
  <c r="D93"/>
  <c r="P92"/>
  <c r="J92"/>
  <c r="P91"/>
  <c r="F91"/>
  <c r="J91" s="1"/>
  <c r="P90"/>
  <c r="F90"/>
  <c r="J90" s="1"/>
  <c r="P89"/>
  <c r="J89"/>
  <c r="P88"/>
  <c r="F88"/>
  <c r="J88" s="1"/>
  <c r="P87"/>
  <c r="F87"/>
  <c r="J87" s="1"/>
  <c r="L86"/>
  <c r="P86" s="1"/>
  <c r="J86"/>
  <c r="O85"/>
  <c r="N85"/>
  <c r="M85"/>
  <c r="K85"/>
  <c r="I85"/>
  <c r="H85"/>
  <c r="G85"/>
  <c r="E85"/>
  <c r="D85"/>
  <c r="O83"/>
  <c r="O69" s="1"/>
  <c r="N83"/>
  <c r="M68"/>
  <c r="K83"/>
  <c r="I83"/>
  <c r="I82" s="1"/>
  <c r="I68" s="1"/>
  <c r="H83"/>
  <c r="H69" s="1"/>
  <c r="G83"/>
  <c r="G82" s="1"/>
  <c r="G68" s="1"/>
  <c r="F83"/>
  <c r="E83"/>
  <c r="E82" s="1"/>
  <c r="E68" s="1"/>
  <c r="D83"/>
  <c r="D82" s="1"/>
  <c r="D68" s="1"/>
  <c r="L68"/>
  <c r="E72"/>
  <c r="E73" s="1"/>
  <c r="D72"/>
  <c r="D73" s="1"/>
  <c r="L69"/>
  <c r="O67"/>
  <c r="M67"/>
  <c r="K67"/>
  <c r="H67"/>
  <c r="F67"/>
  <c r="D67"/>
  <c r="N64"/>
  <c r="L64"/>
  <c r="I64"/>
  <c r="G64"/>
  <c r="E64"/>
  <c r="D64"/>
  <c r="D62" s="1"/>
  <c r="O61"/>
  <c r="M61"/>
  <c r="K61"/>
  <c r="H61"/>
  <c r="F61"/>
  <c r="D61"/>
  <c r="O58"/>
  <c r="N58"/>
  <c r="M58"/>
  <c r="L58"/>
  <c r="K58"/>
  <c r="I58"/>
  <c r="H58"/>
  <c r="G58"/>
  <c r="F58"/>
  <c r="E58"/>
  <c r="D58"/>
  <c r="O55"/>
  <c r="M55"/>
  <c r="K55"/>
  <c r="H55"/>
  <c r="F55"/>
  <c r="D55"/>
  <c r="N52"/>
  <c r="L52"/>
  <c r="I52"/>
  <c r="G52"/>
  <c r="E52"/>
  <c r="O51"/>
  <c r="M51"/>
  <c r="K51"/>
  <c r="G51"/>
  <c r="K45"/>
  <c r="E45"/>
  <c r="D44"/>
  <c r="D38" s="1"/>
  <c r="H43"/>
  <c r="H23" s="1"/>
  <c r="G43"/>
  <c r="G23" s="1"/>
  <c r="D43"/>
  <c r="D23" s="1"/>
  <c r="D42"/>
  <c r="G41"/>
  <c r="E41"/>
  <c r="D41"/>
  <c r="D40"/>
  <c r="D36"/>
  <c r="D24" s="1"/>
  <c r="B6"/>
  <c r="E1722" l="1"/>
  <c r="E55" s="1"/>
  <c r="G871"/>
  <c r="G109"/>
  <c r="J112"/>
  <c r="J113"/>
  <c r="J114"/>
  <c r="J115"/>
  <c r="J116"/>
  <c r="F251"/>
  <c r="H271"/>
  <c r="F320"/>
  <c r="J872"/>
  <c r="J877"/>
  <c r="L1010"/>
  <c r="L1913"/>
  <c r="E1761"/>
  <c r="E1760" s="1"/>
  <c r="E1759" s="1"/>
  <c r="F1799"/>
  <c r="F1775" s="1"/>
  <c r="J179"/>
  <c r="N196"/>
  <c r="F229"/>
  <c r="J230"/>
  <c r="G271"/>
  <c r="I271"/>
  <c r="P1268"/>
  <c r="J631"/>
  <c r="P880"/>
  <c r="P1055"/>
  <c r="P1075"/>
  <c r="P1257"/>
  <c r="J1763"/>
  <c r="F1800"/>
  <c r="L85"/>
  <c r="H109"/>
  <c r="J110"/>
  <c r="F135"/>
  <c r="F284"/>
  <c r="F271" s="1"/>
  <c r="J347"/>
  <c r="J508"/>
  <c r="P1923"/>
  <c r="Q1923" s="1"/>
  <c r="E357"/>
  <c r="E28" s="1"/>
  <c r="M1868"/>
  <c r="O1874"/>
  <c r="K1876"/>
  <c r="I1869"/>
  <c r="D1874"/>
  <c r="H1874"/>
  <c r="N1874"/>
  <c r="H887"/>
  <c r="H35" s="1"/>
  <c r="H27" s="1"/>
  <c r="N1960"/>
  <c r="L67"/>
  <c r="D63"/>
  <c r="H13"/>
  <c r="E887"/>
  <c r="E35" s="1"/>
  <c r="E27" s="1"/>
  <c r="K1874"/>
  <c r="N887"/>
  <c r="N35" s="1"/>
  <c r="N27" s="1"/>
  <c r="G887"/>
  <c r="G35" s="1"/>
  <c r="G27" s="1"/>
  <c r="M1936"/>
  <c r="E1964"/>
  <c r="O1948"/>
  <c r="K1960"/>
  <c r="K271"/>
  <c r="I1760"/>
  <c r="I1799"/>
  <c r="I93" i="3"/>
  <c r="I1629" i="6"/>
  <c r="N1948"/>
  <c r="J1851"/>
  <c r="I144" i="3"/>
  <c r="J1853" i="6"/>
  <c r="I146" i="3"/>
  <c r="K1936" i="6"/>
  <c r="O1936"/>
  <c r="J1850"/>
  <c r="I143" i="3"/>
  <c r="J1852" i="6"/>
  <c r="I145" i="3"/>
  <c r="F1383" i="6"/>
  <c r="K357"/>
  <c r="K28" s="1"/>
  <c r="L1948"/>
  <c r="K1868"/>
  <c r="I1465"/>
  <c r="I1888"/>
  <c r="N1924"/>
  <c r="L1936"/>
  <c r="E271"/>
  <c r="M1874"/>
  <c r="M1948"/>
  <c r="E1960"/>
  <c r="H500"/>
  <c r="H31" s="1"/>
  <c r="H18" s="1"/>
  <c r="I575"/>
  <c r="I33" s="1"/>
  <c r="I26" s="1"/>
  <c r="H1465"/>
  <c r="M1465"/>
  <c r="E1547"/>
  <c r="H1868"/>
  <c r="E1872"/>
  <c r="O1760"/>
  <c r="O54" i="3"/>
  <c r="O93"/>
  <c r="O1799" i="6"/>
  <c r="I1798"/>
  <c r="K478"/>
  <c r="K29" s="1"/>
  <c r="K20" s="1"/>
  <c r="E1076"/>
  <c r="E39" s="1"/>
  <c r="D1866"/>
  <c r="L1876"/>
  <c r="L1924"/>
  <c r="N1936"/>
  <c r="O357"/>
  <c r="O28" s="1"/>
  <c r="N1760"/>
  <c r="N54" i="3"/>
  <c r="O271" i="6"/>
  <c r="N1799"/>
  <c r="N93" i="3"/>
  <c r="O326" i="6"/>
  <c r="O16" s="1"/>
  <c r="N357"/>
  <c r="N28" s="1"/>
  <c r="F1465"/>
  <c r="K1465"/>
  <c r="O1465"/>
  <c r="E1869"/>
  <c r="I1547"/>
  <c r="N1547"/>
  <c r="M1629"/>
  <c r="M80" s="1"/>
  <c r="M81" s="1"/>
  <c r="M66" s="1"/>
  <c r="G1874"/>
  <c r="I1949"/>
  <c r="M1760"/>
  <c r="M54" i="3"/>
  <c r="K1723" i="6"/>
  <c r="F1868"/>
  <c r="K1924"/>
  <c r="K13" s="1"/>
  <c r="O1924"/>
  <c r="M93" i="3"/>
  <c r="M1799" i="6"/>
  <c r="I80"/>
  <c r="I81" s="1"/>
  <c r="E326"/>
  <c r="Q347"/>
  <c r="G326"/>
  <c r="M78"/>
  <c r="M79" s="1"/>
  <c r="I326"/>
  <c r="L326"/>
  <c r="L16" s="1"/>
  <c r="H326"/>
  <c r="F326"/>
  <c r="K326"/>
  <c r="E1383"/>
  <c r="N1383"/>
  <c r="N74" s="1"/>
  <c r="N75" s="1"/>
  <c r="F1547"/>
  <c r="K1547"/>
  <c r="K78" s="1"/>
  <c r="K79" s="1"/>
  <c r="D1892"/>
  <c r="I1730"/>
  <c r="I1715" s="1"/>
  <c r="I1759"/>
  <c r="L531"/>
  <c r="L32" s="1"/>
  <c r="L22" s="1"/>
  <c r="Q1018"/>
  <c r="E1726"/>
  <c r="I1726"/>
  <c r="N1726"/>
  <c r="O1726"/>
  <c r="E1780"/>
  <c r="N1834"/>
  <c r="F478"/>
  <c r="F29" s="1"/>
  <c r="F20" s="1"/>
  <c r="F489"/>
  <c r="F30" s="1"/>
  <c r="F19" s="1"/>
  <c r="L84"/>
  <c r="L9" s="1"/>
  <c r="L1760"/>
  <c r="L1736" s="1"/>
  <c r="L54" i="3"/>
  <c r="L1799" i="6"/>
  <c r="L1775" s="1"/>
  <c r="L93" i="3"/>
  <c r="G292" i="6"/>
  <c r="O478"/>
  <c r="O29" s="1"/>
  <c r="O20" s="1"/>
  <c r="K489"/>
  <c r="K30" s="1"/>
  <c r="K19" s="1"/>
  <c r="O82"/>
  <c r="O68" s="1"/>
  <c r="M292"/>
  <c r="M14" s="1"/>
  <c r="Q508"/>
  <c r="H1383"/>
  <c r="M1383"/>
  <c r="G1726"/>
  <c r="L1726"/>
  <c r="N1869"/>
  <c r="O1876"/>
  <c r="I1922"/>
  <c r="Q1963"/>
  <c r="K1760"/>
  <c r="K54" i="3"/>
  <c r="E54" i="6"/>
  <c r="D196"/>
  <c r="D171" s="1"/>
  <c r="H292"/>
  <c r="H14" s="1"/>
  <c r="E948"/>
  <c r="E36" s="1"/>
  <c r="E24" s="1"/>
  <c r="I1009"/>
  <c r="I37" s="1"/>
  <c r="I21" s="1"/>
  <c r="K1799"/>
  <c r="K1798" s="1"/>
  <c r="K1774" s="1"/>
  <c r="K93" i="3"/>
  <c r="M271" i="6"/>
  <c r="E1720"/>
  <c r="Q1969"/>
  <c r="F1269"/>
  <c r="F43" s="1"/>
  <c r="F23" s="1"/>
  <c r="L271"/>
  <c r="E74"/>
  <c r="Q113"/>
  <c r="L292"/>
  <c r="E292"/>
  <c r="N292"/>
  <c r="N14" s="1"/>
  <c r="H575"/>
  <c r="H33" s="1"/>
  <c r="H26" s="1"/>
  <c r="Q631"/>
  <c r="M948"/>
  <c r="M36" s="1"/>
  <c r="M24" s="1"/>
  <c r="G1383"/>
  <c r="L1383"/>
  <c r="Q1385"/>
  <c r="Q1387"/>
  <c r="Q1389"/>
  <c r="Q1391"/>
  <c r="Q1393"/>
  <c r="Q1395"/>
  <c r="Q1397"/>
  <c r="Q1399"/>
  <c r="Q1401"/>
  <c r="Q1403"/>
  <c r="Q1405"/>
  <c r="Q1407"/>
  <c r="Q1409"/>
  <c r="Q1411"/>
  <c r="Q1413"/>
  <c r="Q1415"/>
  <c r="Q1417"/>
  <c r="Q1419"/>
  <c r="Q1421"/>
  <c r="Q1423"/>
  <c r="Q1425"/>
  <c r="Q1427"/>
  <c r="Q1429"/>
  <c r="Q1431"/>
  <c r="Q1433"/>
  <c r="Q1435"/>
  <c r="Q1437"/>
  <c r="Q1439"/>
  <c r="Q1443"/>
  <c r="Q1447"/>
  <c r="Q1451"/>
  <c r="Q1453"/>
  <c r="Q1455"/>
  <c r="Q1459"/>
  <c r="Q1461"/>
  <c r="N1465"/>
  <c r="N76" s="1"/>
  <c r="N77" s="1"/>
  <c r="N60" s="1"/>
  <c r="K1629"/>
  <c r="K80" s="1"/>
  <c r="K81" s="1"/>
  <c r="K66" s="1"/>
  <c r="O1629"/>
  <c r="H1629"/>
  <c r="H80" s="1"/>
  <c r="L1730"/>
  <c r="G1834"/>
  <c r="L1834"/>
  <c r="Q1838"/>
  <c r="H1834"/>
  <c r="M1834"/>
  <c r="Q1845"/>
  <c r="O1868"/>
  <c r="E1874"/>
  <c r="G1888"/>
  <c r="Q1896"/>
  <c r="M1924"/>
  <c r="I1946"/>
  <c r="I1936" s="1"/>
  <c r="J1964"/>
  <c r="Q1850"/>
  <c r="N271"/>
  <c r="N13" s="1"/>
  <c r="N326"/>
  <c r="N16" s="1"/>
  <c r="M357"/>
  <c r="M28" s="1"/>
  <c r="E1717"/>
  <c r="F1732"/>
  <c r="K1732"/>
  <c r="L1900"/>
  <c r="O1912"/>
  <c r="Q1966"/>
  <c r="D1964"/>
  <c r="M326"/>
  <c r="M16" s="1"/>
  <c r="L357"/>
  <c r="L28" s="1"/>
  <c r="N478"/>
  <c r="N29" s="1"/>
  <c r="N20" s="1"/>
  <c r="H49"/>
  <c r="M478"/>
  <c r="M29" s="1"/>
  <c r="M20" s="1"/>
  <c r="G948"/>
  <c r="G36" s="1"/>
  <c r="G24" s="1"/>
  <c r="O78"/>
  <c r="O79" s="1"/>
  <c r="G69"/>
  <c r="F292"/>
  <c r="K292"/>
  <c r="K14" s="1"/>
  <c r="O292"/>
  <c r="O14" s="1"/>
  <c r="H948"/>
  <c r="H36" s="1"/>
  <c r="H24" s="1"/>
  <c r="E1009"/>
  <c r="E37" s="1"/>
  <c r="E21" s="1"/>
  <c r="H1301"/>
  <c r="M1301"/>
  <c r="Q1360"/>
  <c r="Q1362"/>
  <c r="Q1369"/>
  <c r="Q1374"/>
  <c r="P1378"/>
  <c r="Q1379"/>
  <c r="K1383"/>
  <c r="K74" s="1"/>
  <c r="K75" s="1"/>
  <c r="O1383"/>
  <c r="G1465"/>
  <c r="G76" s="1"/>
  <c r="G77" s="1"/>
  <c r="G60" s="1"/>
  <c r="L1465"/>
  <c r="L76" s="1"/>
  <c r="L77" s="1"/>
  <c r="L60" s="1"/>
  <c r="G1547"/>
  <c r="L1547"/>
  <c r="L78" s="1"/>
  <c r="N1629"/>
  <c r="F1717"/>
  <c r="G1732"/>
  <c r="I1736"/>
  <c r="Q1894"/>
  <c r="I1934"/>
  <c r="I1924" s="1"/>
  <c r="I13" s="1"/>
  <c r="P1965"/>
  <c r="Q1968"/>
  <c r="O202"/>
  <c r="I296"/>
  <c r="I292" s="1"/>
  <c r="Q349"/>
  <c r="N575"/>
  <c r="N33" s="1"/>
  <c r="N26" s="1"/>
  <c r="G1009"/>
  <c r="G37" s="1"/>
  <c r="G21" s="1"/>
  <c r="I1068"/>
  <c r="F1247"/>
  <c r="F41" s="1"/>
  <c r="E1258"/>
  <c r="E42" s="1"/>
  <c r="G1717"/>
  <c r="G50" s="1"/>
  <c r="I1970"/>
  <c r="I1960" s="1"/>
  <c r="G1301"/>
  <c r="L1301"/>
  <c r="L72" s="1"/>
  <c r="L73" s="1"/>
  <c r="L54" s="1"/>
  <c r="P1523"/>
  <c r="P1527"/>
  <c r="P1531"/>
  <c r="P1545"/>
  <c r="E1892"/>
  <c r="E1888" s="1"/>
  <c r="Q1895"/>
  <c r="I1910"/>
  <c r="I1900" s="1"/>
  <c r="F1912"/>
  <c r="G1960"/>
  <c r="G16" s="1"/>
  <c r="Q1967"/>
  <c r="H76"/>
  <c r="L1729"/>
  <c r="E1732"/>
  <c r="I69"/>
  <c r="G84"/>
  <c r="G9" s="1"/>
  <c r="F76"/>
  <c r="K76"/>
  <c r="K77" s="1"/>
  <c r="K60" s="1"/>
  <c r="O76"/>
  <c r="O77" s="1"/>
  <c r="O60" s="1"/>
  <c r="E78"/>
  <c r="E79" s="1"/>
  <c r="N78"/>
  <c r="Q115"/>
  <c r="O80"/>
  <c r="O81" s="1"/>
  <c r="O66" s="1"/>
  <c r="Q142"/>
  <c r="Q877"/>
  <c r="F887"/>
  <c r="F35" s="1"/>
  <c r="F27" s="1"/>
  <c r="H1009"/>
  <c r="H37" s="1"/>
  <c r="H21" s="1"/>
  <c r="L1076"/>
  <c r="L39" s="1"/>
  <c r="F1301"/>
  <c r="K1301"/>
  <c r="O1301"/>
  <c r="I1301"/>
  <c r="I1712" s="1"/>
  <c r="N1301"/>
  <c r="N1300" s="1"/>
  <c r="N44" s="1"/>
  <c r="N38" s="1"/>
  <c r="Q1361"/>
  <c r="Q1368"/>
  <c r="P1370"/>
  <c r="P1372"/>
  <c r="Q1373"/>
  <c r="Q1380"/>
  <c r="Q1386"/>
  <c r="Q1388"/>
  <c r="Q1390"/>
  <c r="Q1392"/>
  <c r="Q1394"/>
  <c r="Q1396"/>
  <c r="Q1398"/>
  <c r="Q1400"/>
  <c r="Q1402"/>
  <c r="Q1404"/>
  <c r="Q1406"/>
  <c r="Q1408"/>
  <c r="Q1410"/>
  <c r="Q1412"/>
  <c r="Q1414"/>
  <c r="Q1416"/>
  <c r="Q1418"/>
  <c r="Q1420"/>
  <c r="Q1422"/>
  <c r="Q1424"/>
  <c r="Q1426"/>
  <c r="Q1428"/>
  <c r="Q1430"/>
  <c r="Q1432"/>
  <c r="Q1434"/>
  <c r="Q1436"/>
  <c r="Q1438"/>
  <c r="Q1440"/>
  <c r="P1441"/>
  <c r="Q1442"/>
  <c r="Q1444"/>
  <c r="P1445"/>
  <c r="Q1446"/>
  <c r="Q1448"/>
  <c r="P1449"/>
  <c r="Q1450"/>
  <c r="Q1456"/>
  <c r="P1457"/>
  <c r="Q1458"/>
  <c r="Q1462"/>
  <c r="P1463"/>
  <c r="Q1464"/>
  <c r="P1466"/>
  <c r="P1534"/>
  <c r="P1536"/>
  <c r="P1542"/>
  <c r="Q1713"/>
  <c r="D1717"/>
  <c r="D50" s="1"/>
  <c r="N1717"/>
  <c r="N50" s="1"/>
  <c r="D1732"/>
  <c r="F1759"/>
  <c r="F1735" s="1"/>
  <c r="F1798"/>
  <c r="H1813"/>
  <c r="P1835"/>
  <c r="D1834"/>
  <c r="Q1839"/>
  <c r="F1834"/>
  <c r="K1834"/>
  <c r="Q1844"/>
  <c r="I1849"/>
  <c r="I1834" s="1"/>
  <c r="F1876"/>
  <c r="Q1897"/>
  <c r="D1960"/>
  <c r="D80"/>
  <c r="D81" s="1"/>
  <c r="D66" s="1"/>
  <c r="G1712"/>
  <c r="G1711" s="1"/>
  <c r="G45" s="1"/>
  <c r="L171"/>
  <c r="K310"/>
  <c r="K15" s="1"/>
  <c r="K575"/>
  <c r="K33" s="1"/>
  <c r="K26" s="1"/>
  <c r="G575"/>
  <c r="G33" s="1"/>
  <c r="G26" s="1"/>
  <c r="E846"/>
  <c r="E34" s="1"/>
  <c r="E25" s="1"/>
  <c r="G846"/>
  <c r="G34" s="1"/>
  <c r="G25" s="1"/>
  <c r="F846"/>
  <c r="F34" s="1"/>
  <c r="F25" s="1"/>
  <c r="Q889"/>
  <c r="Q890"/>
  <c r="Q891"/>
  <c r="Q892"/>
  <c r="Q893"/>
  <c r="Q894"/>
  <c r="Q895"/>
  <c r="Q896"/>
  <c r="Q897"/>
  <c r="Q898"/>
  <c r="Q899"/>
  <c r="Q901"/>
  <c r="Q902"/>
  <c r="Q903"/>
  <c r="Q904"/>
  <c r="Q905"/>
  <c r="Q906"/>
  <c r="Q907"/>
  <c r="Q908"/>
  <c r="Q909"/>
  <c r="Q910"/>
  <c r="Q911"/>
  <c r="Q913"/>
  <c r="Q914"/>
  <c r="Q915"/>
  <c r="Q916"/>
  <c r="F1076"/>
  <c r="F39" s="1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P1213"/>
  <c r="Q1249"/>
  <c r="Q1251"/>
  <c r="Q1253"/>
  <c r="Q1255"/>
  <c r="E1716"/>
  <c r="G1716"/>
  <c r="I1716"/>
  <c r="L1717"/>
  <c r="L50" s="1"/>
  <c r="N1716"/>
  <c r="F1730"/>
  <c r="F1729" s="1"/>
  <c r="F1900"/>
  <c r="E1904"/>
  <c r="E1900" s="1"/>
  <c r="K1900"/>
  <c r="M1900"/>
  <c r="O1900"/>
  <c r="Q1906"/>
  <c r="Q1907"/>
  <c r="G1900"/>
  <c r="K1912"/>
  <c r="I1937"/>
  <c r="F1874"/>
  <c r="G13"/>
  <c r="L13"/>
  <c r="H1960"/>
  <c r="H16" s="1"/>
  <c r="H125"/>
  <c r="P135"/>
  <c r="Q143"/>
  <c r="E125"/>
  <c r="G125"/>
  <c r="G10" s="1"/>
  <c r="L125"/>
  <c r="L10" s="1"/>
  <c r="N125"/>
  <c r="N10" s="1"/>
  <c r="Q145"/>
  <c r="Q146"/>
  <c r="Q147"/>
  <c r="Q148"/>
  <c r="Q149"/>
  <c r="Q150"/>
  <c r="Q151"/>
  <c r="Q152"/>
  <c r="Q154"/>
  <c r="Q155"/>
  <c r="Q156"/>
  <c r="Q157"/>
  <c r="Q158"/>
  <c r="Q159"/>
  <c r="Q160"/>
  <c r="Q161"/>
  <c r="P162"/>
  <c r="H202"/>
  <c r="Q1069"/>
  <c r="N1720"/>
  <c r="P1737"/>
  <c r="E1735"/>
  <c r="G1735"/>
  <c r="Q1751"/>
  <c r="Q1755"/>
  <c r="D1735"/>
  <c r="Q1757"/>
  <c r="Q1763"/>
  <c r="Q1768"/>
  <c r="Q1769"/>
  <c r="Q1770"/>
  <c r="Q1772"/>
  <c r="I1913"/>
  <c r="H1912"/>
  <c r="M1912"/>
  <c r="F1924"/>
  <c r="F13" s="1"/>
  <c r="I1925"/>
  <c r="D1928"/>
  <c r="D1924" s="1"/>
  <c r="D13" s="1"/>
  <c r="F1936"/>
  <c r="F14" s="1"/>
  <c r="J1950"/>
  <c r="Q1950" s="1"/>
  <c r="Q1951"/>
  <c r="M489"/>
  <c r="M30" s="1"/>
  <c r="M19" s="1"/>
  <c r="G1076"/>
  <c r="G39" s="1"/>
  <c r="E1834"/>
  <c r="F1948"/>
  <c r="F82"/>
  <c r="F68" s="1"/>
  <c r="F69"/>
  <c r="K82"/>
  <c r="K68" s="1"/>
  <c r="K69"/>
  <c r="N82"/>
  <c r="N68" s="1"/>
  <c r="N69"/>
  <c r="H82"/>
  <c r="H68" s="1"/>
  <c r="G171"/>
  <c r="L202"/>
  <c r="F310"/>
  <c r="O310"/>
  <c r="O15" s="1"/>
  <c r="F500"/>
  <c r="F31" s="1"/>
  <c r="F18" s="1"/>
  <c r="K500"/>
  <c r="K31" s="1"/>
  <c r="K18" s="1"/>
  <c r="M500"/>
  <c r="M31" s="1"/>
  <c r="M18" s="1"/>
  <c r="O500"/>
  <c r="O31" s="1"/>
  <c r="O18" s="1"/>
  <c r="P532"/>
  <c r="Q533"/>
  <c r="Q534"/>
  <c r="E531"/>
  <c r="E32" s="1"/>
  <c r="E22" s="1"/>
  <c r="N531"/>
  <c r="N32" s="1"/>
  <c r="N22" s="1"/>
  <c r="Q536"/>
  <c r="Q537"/>
  <c r="P538"/>
  <c r="Q539"/>
  <c r="Q540"/>
  <c r="Q542"/>
  <c r="Q543"/>
  <c r="P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F531"/>
  <c r="F32" s="1"/>
  <c r="F22" s="1"/>
  <c r="P572"/>
  <c r="M531"/>
  <c r="M32" s="1"/>
  <c r="M22" s="1"/>
  <c r="O531"/>
  <c r="O32" s="1"/>
  <c r="O22" s="1"/>
  <c r="P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P630"/>
  <c r="M575"/>
  <c r="M33" s="1"/>
  <c r="M26" s="1"/>
  <c r="O575"/>
  <c r="O33" s="1"/>
  <c r="O26" s="1"/>
  <c r="P684"/>
  <c r="Q686"/>
  <c r="Q687"/>
  <c r="Q688"/>
  <c r="Q690"/>
  <c r="Q691"/>
  <c r="Q692"/>
  <c r="Q694"/>
  <c r="Q695"/>
  <c r="Q696"/>
  <c r="Q698"/>
  <c r="Q699"/>
  <c r="Q700"/>
  <c r="Q702"/>
  <c r="Q703"/>
  <c r="Q704"/>
  <c r="Q706"/>
  <c r="Q707"/>
  <c r="Q708"/>
  <c r="Q710"/>
  <c r="Q711"/>
  <c r="Q712"/>
  <c r="Q714"/>
  <c r="Q715"/>
  <c r="Q716"/>
  <c r="Q718"/>
  <c r="Q719"/>
  <c r="Q720"/>
  <c r="Q722"/>
  <c r="Q723"/>
  <c r="Q724"/>
  <c r="Q726"/>
  <c r="Q727"/>
  <c r="Q728"/>
  <c r="Q730"/>
  <c r="P1010"/>
  <c r="N1009"/>
  <c r="N37" s="1"/>
  <c r="N21" s="1"/>
  <c r="Q1011"/>
  <c r="Q1013"/>
  <c r="Q1014"/>
  <c r="Q1015"/>
  <c r="Q1016"/>
  <c r="Q1017"/>
  <c r="P1021"/>
  <c r="M1009"/>
  <c r="M37" s="1"/>
  <c r="M21" s="1"/>
  <c r="P1043"/>
  <c r="G1258"/>
  <c r="G42" s="1"/>
  <c r="Q1262"/>
  <c r="Q1264"/>
  <c r="P1265"/>
  <c r="P1267"/>
  <c r="L1716"/>
  <c r="G1720"/>
  <c r="I1720"/>
  <c r="L1720"/>
  <c r="F1723"/>
  <c r="F59" s="1"/>
  <c r="O1723"/>
  <c r="O59" s="1"/>
  <c r="Q1762"/>
  <c r="Q1766"/>
  <c r="G1774"/>
  <c r="D1813"/>
  <c r="F1813"/>
  <c r="K1813"/>
  <c r="M1813"/>
  <c r="O1813"/>
  <c r="F1866"/>
  <c r="F50" s="1"/>
  <c r="G1869"/>
  <c r="G1865" s="1"/>
  <c r="L1869"/>
  <c r="I1875"/>
  <c r="I1865" s="1"/>
  <c r="M1876"/>
  <c r="I1877"/>
  <c r="L1874"/>
  <c r="N1900"/>
  <c r="E1940"/>
  <c r="E1936" s="1"/>
  <c r="E14" s="1"/>
  <c r="G14"/>
  <c r="L14"/>
  <c r="D1940"/>
  <c r="D1936" s="1"/>
  <c r="D14" s="1"/>
  <c r="E1952"/>
  <c r="E1948" s="1"/>
  <c r="F80"/>
  <c r="F81" s="1"/>
  <c r="F66" s="1"/>
  <c r="M125"/>
  <c r="M10" s="1"/>
  <c r="O489"/>
  <c r="O30" s="1"/>
  <c r="O19" s="1"/>
  <c r="N1065"/>
  <c r="N40" s="1"/>
  <c r="L1269"/>
  <c r="L43" s="1"/>
  <c r="L23" s="1"/>
  <c r="D16"/>
  <c r="F16"/>
  <c r="K16"/>
  <c r="I1735"/>
  <c r="I1076"/>
  <c r="I39" s="1"/>
  <c r="I65"/>
  <c r="D77"/>
  <c r="D60" s="1"/>
  <c r="F77"/>
  <c r="F60" s="1"/>
  <c r="H77"/>
  <c r="H60" s="1"/>
  <c r="Q211"/>
  <c r="P28"/>
  <c r="D17"/>
  <c r="G74"/>
  <c r="G75" s="1"/>
  <c r="Q86"/>
  <c r="Q88"/>
  <c r="Q89"/>
  <c r="Q90"/>
  <c r="Q91"/>
  <c r="Q92"/>
  <c r="D84"/>
  <c r="F84"/>
  <c r="F9" s="1"/>
  <c r="H84"/>
  <c r="H9" s="1"/>
  <c r="P93"/>
  <c r="M84"/>
  <c r="O84"/>
  <c r="O9" s="1"/>
  <c r="E84"/>
  <c r="I84"/>
  <c r="N84"/>
  <c r="N9" s="1"/>
  <c r="Q102"/>
  <c r="Q103"/>
  <c r="Q104"/>
  <c r="Q105"/>
  <c r="Q106"/>
  <c r="Q107"/>
  <c r="Q108"/>
  <c r="P109"/>
  <c r="Q110"/>
  <c r="Q111"/>
  <c r="D125"/>
  <c r="P172"/>
  <c r="H171"/>
  <c r="P178"/>
  <c r="Q179"/>
  <c r="Q181"/>
  <c r="Q182"/>
  <c r="Q183"/>
  <c r="E171"/>
  <c r="I171"/>
  <c r="N171"/>
  <c r="Q185"/>
  <c r="Q186"/>
  <c r="Q187"/>
  <c r="Q188"/>
  <c r="Q189"/>
  <c r="Q191"/>
  <c r="Q192"/>
  <c r="Q193"/>
  <c r="Q194"/>
  <c r="Q195"/>
  <c r="P196"/>
  <c r="Q207"/>
  <c r="Q209"/>
  <c r="Q210"/>
  <c r="K202"/>
  <c r="K12" s="1"/>
  <c r="N202"/>
  <c r="F202"/>
  <c r="F12" s="1"/>
  <c r="P311"/>
  <c r="H310"/>
  <c r="H15" s="1"/>
  <c r="M310"/>
  <c r="M15" s="1"/>
  <c r="P317"/>
  <c r="Q321"/>
  <c r="Q322"/>
  <c r="E310"/>
  <c r="G310"/>
  <c r="G15" s="1"/>
  <c r="L310"/>
  <c r="L15" s="1"/>
  <c r="N310"/>
  <c r="N15" s="1"/>
  <c r="P326"/>
  <c r="Q348"/>
  <c r="P351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3"/>
  <c r="Q384"/>
  <c r="Q385"/>
  <c r="Q386"/>
  <c r="Q387"/>
  <c r="Q388"/>
  <c r="Q389"/>
  <c r="Q390"/>
  <c r="Q391"/>
  <c r="Q392"/>
  <c r="Q393"/>
  <c r="Q394"/>
  <c r="Q395"/>
  <c r="Q397"/>
  <c r="Q398"/>
  <c r="Q399"/>
  <c r="Q401"/>
  <c r="Q402"/>
  <c r="Q403"/>
  <c r="P490"/>
  <c r="P492"/>
  <c r="Q493"/>
  <c r="P494"/>
  <c r="Q495"/>
  <c r="Q497"/>
  <c r="F575"/>
  <c r="F33" s="1"/>
  <c r="P792"/>
  <c r="K948"/>
  <c r="K36" s="1"/>
  <c r="K24" s="1"/>
  <c r="O961"/>
  <c r="O74" s="1"/>
  <c r="O75" s="1"/>
  <c r="P964"/>
  <c r="P967"/>
  <c r="P969"/>
  <c r="Q969" s="1"/>
  <c r="P971"/>
  <c r="P973"/>
  <c r="P997"/>
  <c r="K1009"/>
  <c r="K37" s="1"/>
  <c r="K21" s="1"/>
  <c r="P1066"/>
  <c r="H1065"/>
  <c r="H40" s="1"/>
  <c r="P1068"/>
  <c r="P1070"/>
  <c r="Q1071"/>
  <c r="Q1073"/>
  <c r="P1074"/>
  <c r="N1076"/>
  <c r="N39" s="1"/>
  <c r="Q1260"/>
  <c r="L1258"/>
  <c r="L42" s="1"/>
  <c r="H1258"/>
  <c r="H42" s="1"/>
  <c r="M1300"/>
  <c r="M44" s="1"/>
  <c r="M38" s="1"/>
  <c r="F125"/>
  <c r="O125"/>
  <c r="O10" s="1"/>
  <c r="L887"/>
  <c r="L35" s="1"/>
  <c r="L27" s="1"/>
  <c r="I1717"/>
  <c r="I50" s="1"/>
  <c r="D1715"/>
  <c r="E1723"/>
  <c r="G1723"/>
  <c r="I1723"/>
  <c r="L1723"/>
  <c r="N1723"/>
  <c r="D1723"/>
  <c r="D59" s="1"/>
  <c r="H1723"/>
  <c r="H59" s="1"/>
  <c r="M1723"/>
  <c r="N1732"/>
  <c r="M1732"/>
  <c r="E1774"/>
  <c r="I1774"/>
  <c r="Q1783"/>
  <c r="Q1784"/>
  <c r="Q1785"/>
  <c r="Q1786"/>
  <c r="Q1787"/>
  <c r="Q1788"/>
  <c r="Q1789"/>
  <c r="Q1790"/>
  <c r="Q1791"/>
  <c r="Q1796"/>
  <c r="Q1797"/>
  <c r="J1799"/>
  <c r="Q1812"/>
  <c r="E1865"/>
  <c r="N1865"/>
  <c r="E1880"/>
  <c r="E1876" s="1"/>
  <c r="Q1882"/>
  <c r="Q1883"/>
  <c r="D1880"/>
  <c r="I1886"/>
  <c r="J1886" s="1"/>
  <c r="E1916"/>
  <c r="E1912" s="1"/>
  <c r="E1928"/>
  <c r="E1924" s="1"/>
  <c r="E13" s="1"/>
  <c r="Q1954"/>
  <c r="D1952"/>
  <c r="D1948" s="1"/>
  <c r="D15" s="1"/>
  <c r="Q1959"/>
  <c r="D49"/>
  <c r="M49"/>
  <c r="E53"/>
  <c r="M69"/>
  <c r="G72"/>
  <c r="N72"/>
  <c r="D74"/>
  <c r="D75" s="1"/>
  <c r="F74"/>
  <c r="H74"/>
  <c r="H1712"/>
  <c r="M1712"/>
  <c r="M1711" s="1"/>
  <c r="M45" s="1"/>
  <c r="O1712"/>
  <c r="K125"/>
  <c r="Q127"/>
  <c r="Q128"/>
  <c r="Q129"/>
  <c r="Q130"/>
  <c r="Q131"/>
  <c r="Q132"/>
  <c r="Q133"/>
  <c r="Q134"/>
  <c r="Q205"/>
  <c r="E202"/>
  <c r="G202"/>
  <c r="I241"/>
  <c r="I76" s="1"/>
  <c r="J242"/>
  <c r="Q252"/>
  <c r="Q253"/>
  <c r="Q254"/>
  <c r="Q255"/>
  <c r="Q256"/>
  <c r="Q257"/>
  <c r="Q258"/>
  <c r="Q259"/>
  <c r="Q260"/>
  <c r="P271"/>
  <c r="P272"/>
  <c r="P276"/>
  <c r="P280"/>
  <c r="P284"/>
  <c r="P288"/>
  <c r="Q294"/>
  <c r="Q295"/>
  <c r="Q297"/>
  <c r="Q298"/>
  <c r="Q299"/>
  <c r="Q300"/>
  <c r="Q302"/>
  <c r="Q303"/>
  <c r="Q305"/>
  <c r="Q306"/>
  <c r="P406"/>
  <c r="P454"/>
  <c r="P479"/>
  <c r="Q480"/>
  <c r="Q482"/>
  <c r="Q484"/>
  <c r="Q486"/>
  <c r="P501"/>
  <c r="Q509"/>
  <c r="Q510"/>
  <c r="Q511"/>
  <c r="Q512"/>
  <c r="E500"/>
  <c r="E31" s="1"/>
  <c r="E18" s="1"/>
  <c r="G500"/>
  <c r="G31" s="1"/>
  <c r="G18" s="1"/>
  <c r="I500"/>
  <c r="I31" s="1"/>
  <c r="I18" s="1"/>
  <c r="L500"/>
  <c r="L31" s="1"/>
  <c r="L18" s="1"/>
  <c r="N500"/>
  <c r="N31" s="1"/>
  <c r="N18" s="1"/>
  <c r="Q514"/>
  <c r="Q515"/>
  <c r="Q516"/>
  <c r="Q517"/>
  <c r="Q518"/>
  <c r="K531"/>
  <c r="K32" s="1"/>
  <c r="K22" s="1"/>
  <c r="H531"/>
  <c r="H32" s="1"/>
  <c r="H22" s="1"/>
  <c r="F171"/>
  <c r="F11" s="1"/>
  <c r="M171"/>
  <c r="M11" s="1"/>
  <c r="O171"/>
  <c r="O11" s="1"/>
  <c r="N489"/>
  <c r="N30" s="1"/>
  <c r="N19" s="1"/>
  <c r="Q731"/>
  <c r="Q732"/>
  <c r="Q734"/>
  <c r="Q735"/>
  <c r="Q736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F1065"/>
  <c r="F40" s="1"/>
  <c r="N1258"/>
  <c r="N42" s="1"/>
  <c r="P1301"/>
  <c r="I1729"/>
  <c r="D1865"/>
  <c r="D1888"/>
  <c r="F1888"/>
  <c r="F1864" s="1"/>
  <c r="H1888"/>
  <c r="H10" s="1"/>
  <c r="K1864"/>
  <c r="O1864"/>
  <c r="D1904"/>
  <c r="D1900" s="1"/>
  <c r="D11" s="1"/>
  <c r="Q1911"/>
  <c r="Q785"/>
  <c r="Q786"/>
  <c r="Q787"/>
  <c r="Q788"/>
  <c r="Q789"/>
  <c r="Q848"/>
  <c r="Q849"/>
  <c r="Q850"/>
  <c r="Q851"/>
  <c r="Q852"/>
  <c r="Q853"/>
  <c r="Q854"/>
  <c r="L846"/>
  <c r="L34" s="1"/>
  <c r="L25" s="1"/>
  <c r="Q856"/>
  <c r="Q857"/>
  <c r="Q858"/>
  <c r="Q859"/>
  <c r="Q860"/>
  <c r="Q861"/>
  <c r="Q862"/>
  <c r="Q864"/>
  <c r="Q865"/>
  <c r="Q866"/>
  <c r="Q867"/>
  <c r="Q868"/>
  <c r="Q869"/>
  <c r="Q870"/>
  <c r="P871"/>
  <c r="Q872"/>
  <c r="Q873"/>
  <c r="Q874"/>
  <c r="Q875"/>
  <c r="Q876"/>
  <c r="P924"/>
  <c r="P936"/>
  <c r="P949"/>
  <c r="Q950"/>
  <c r="Q951"/>
  <c r="Q952"/>
  <c r="Q953"/>
  <c r="Q954"/>
  <c r="Q955"/>
  <c r="Q956"/>
  <c r="Q957"/>
  <c r="Q958"/>
  <c r="Q959"/>
  <c r="Q960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271"/>
  <c r="Q1272"/>
  <c r="Q1273"/>
  <c r="Q1274"/>
  <c r="Q1275"/>
  <c r="N1269"/>
  <c r="N43" s="1"/>
  <c r="N23" s="1"/>
  <c r="Q1277"/>
  <c r="Q1278"/>
  <c r="Q1279"/>
  <c r="Q1280"/>
  <c r="Q1281"/>
  <c r="Q1283"/>
  <c r="Q1284"/>
  <c r="Q1285"/>
  <c r="Q1286"/>
  <c r="Q1287"/>
  <c r="Q1289"/>
  <c r="Q1290"/>
  <c r="Q1291"/>
  <c r="Q1292"/>
  <c r="Q1293"/>
  <c r="E1629"/>
  <c r="G1629"/>
  <c r="G80" s="1"/>
  <c r="P1687"/>
  <c r="P1691"/>
  <c r="P1695"/>
  <c r="P1698"/>
  <c r="P1700"/>
  <c r="P1703"/>
  <c r="P1706"/>
  <c r="P1709"/>
  <c r="G1715"/>
  <c r="F1715"/>
  <c r="L1715"/>
  <c r="D1716"/>
  <c r="F1716"/>
  <c r="H1716"/>
  <c r="K1717"/>
  <c r="M1717"/>
  <c r="O1717"/>
  <c r="O50" s="1"/>
  <c r="D1720"/>
  <c r="D53" s="1"/>
  <c r="F1720"/>
  <c r="H1720"/>
  <c r="K1720"/>
  <c r="M1720"/>
  <c r="O1720"/>
  <c r="D1726"/>
  <c r="F1726"/>
  <c r="H1726"/>
  <c r="K1726"/>
  <c r="M1726"/>
  <c r="G1729"/>
  <c r="H1774"/>
  <c r="P1815"/>
  <c r="E1813"/>
  <c r="G1813"/>
  <c r="L1813"/>
  <c r="N1813"/>
  <c r="Q1817"/>
  <c r="Q1818"/>
  <c r="Q1823"/>
  <c r="Q1824"/>
  <c r="Q1829"/>
  <c r="Q1830"/>
  <c r="Q1862"/>
  <c r="Q1863"/>
  <c r="E1866"/>
  <c r="Q1918"/>
  <c r="Q1919"/>
  <c r="D1916"/>
  <c r="D1912" s="1"/>
  <c r="D12" s="1"/>
  <c r="G1912"/>
  <c r="L1912"/>
  <c r="N1912"/>
  <c r="J1926"/>
  <c r="Q1926" s="1"/>
  <c r="Q1930"/>
  <c r="Q1931"/>
  <c r="Q1935"/>
  <c r="J1938"/>
  <c r="Q1938" s="1"/>
  <c r="Q1944"/>
  <c r="Q1945"/>
  <c r="Q1956"/>
  <c r="K1961"/>
  <c r="F49"/>
  <c r="K49"/>
  <c r="O49"/>
  <c r="G531"/>
  <c r="G32" s="1"/>
  <c r="G22" s="1"/>
  <c r="G78"/>
  <c r="G79" s="1"/>
  <c r="G63" s="1"/>
  <c r="I78"/>
  <c r="I531"/>
  <c r="I32" s="1"/>
  <c r="I22" s="1"/>
  <c r="J29"/>
  <c r="J20" s="1"/>
  <c r="J489"/>
  <c r="F1300"/>
  <c r="F44" s="1"/>
  <c r="F38" s="1"/>
  <c r="F72"/>
  <c r="P29"/>
  <c r="P20" s="1"/>
  <c r="J30"/>
  <c r="J19" s="1"/>
  <c r="E49"/>
  <c r="G49"/>
  <c r="I49"/>
  <c r="L49"/>
  <c r="N49"/>
  <c r="J83"/>
  <c r="J101"/>
  <c r="J135"/>
  <c r="Q135" s="1"/>
  <c r="J144"/>
  <c r="J153"/>
  <c r="J180"/>
  <c r="Q180" s="1"/>
  <c r="P190"/>
  <c r="J196"/>
  <c r="Q196" s="1"/>
  <c r="J203"/>
  <c r="J241"/>
  <c r="P251"/>
  <c r="J261"/>
  <c r="J292"/>
  <c r="J296"/>
  <c r="J301"/>
  <c r="J304"/>
  <c r="J307"/>
  <c r="J311"/>
  <c r="Q311" s="1"/>
  <c r="P314"/>
  <c r="J317"/>
  <c r="P320"/>
  <c r="J323"/>
  <c r="J327"/>
  <c r="J333"/>
  <c r="J339"/>
  <c r="J345"/>
  <c r="J351"/>
  <c r="Q351" s="1"/>
  <c r="J358"/>
  <c r="P430"/>
  <c r="Q430" s="1"/>
  <c r="J478"/>
  <c r="J483"/>
  <c r="J485"/>
  <c r="J487"/>
  <c r="J490"/>
  <c r="P496"/>
  <c r="J507"/>
  <c r="P519"/>
  <c r="P525"/>
  <c r="J535"/>
  <c r="J541"/>
  <c r="Q790"/>
  <c r="Q791"/>
  <c r="J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P847"/>
  <c r="P855"/>
  <c r="M846"/>
  <c r="M34" s="1"/>
  <c r="M25" s="1"/>
  <c r="O846"/>
  <c r="O34" s="1"/>
  <c r="O25" s="1"/>
  <c r="P863"/>
  <c r="Q878"/>
  <c r="J879"/>
  <c r="P888"/>
  <c r="P900"/>
  <c r="M887"/>
  <c r="M35" s="1"/>
  <c r="M27" s="1"/>
  <c r="O887"/>
  <c r="O35" s="1"/>
  <c r="O27" s="1"/>
  <c r="P912"/>
  <c r="P985"/>
  <c r="J1032"/>
  <c r="J1054"/>
  <c r="O1009"/>
  <c r="O37" s="1"/>
  <c r="O21" s="1"/>
  <c r="M1065"/>
  <c r="M40" s="1"/>
  <c r="O1065"/>
  <c r="O40" s="1"/>
  <c r="P1072"/>
  <c r="J1077"/>
  <c r="Q1132"/>
  <c r="Q1133"/>
  <c r="Q1134"/>
  <c r="Q1135"/>
  <c r="Q1136"/>
  <c r="Q1137"/>
  <c r="Q1138"/>
  <c r="Q1139"/>
  <c r="Q1140"/>
  <c r="Q1141"/>
  <c r="Q1142"/>
  <c r="Q1143"/>
  <c r="Q1144"/>
  <c r="P1145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J1213"/>
  <c r="Q1213" s="1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P1248"/>
  <c r="P1250"/>
  <c r="M1247"/>
  <c r="M41" s="1"/>
  <c r="O1247"/>
  <c r="O41" s="1"/>
  <c r="P1252"/>
  <c r="P1254"/>
  <c r="N1247"/>
  <c r="N41" s="1"/>
  <c r="P1259"/>
  <c r="K1258"/>
  <c r="K42" s="1"/>
  <c r="M1258"/>
  <c r="M42" s="1"/>
  <c r="P1261"/>
  <c r="P1263"/>
  <c r="J1267"/>
  <c r="Q1267" s="1"/>
  <c r="P1270"/>
  <c r="P1276"/>
  <c r="M1269"/>
  <c r="M43" s="1"/>
  <c r="M23" s="1"/>
  <c r="O1269"/>
  <c r="O43" s="1"/>
  <c r="O23" s="1"/>
  <c r="P1282"/>
  <c r="P1288"/>
  <c r="P1294"/>
  <c r="J1301"/>
  <c r="P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2"/>
  <c r="Q1333"/>
  <c r="Q1334"/>
  <c r="Q1336"/>
  <c r="Q1337"/>
  <c r="Q1338"/>
  <c r="Q1340"/>
  <c r="Q1341"/>
  <c r="Q1342"/>
  <c r="Q1343"/>
  <c r="Q1344"/>
  <c r="Q1345"/>
  <c r="Q1346"/>
  <c r="Q1347"/>
  <c r="Q1348"/>
  <c r="Q1349"/>
  <c r="Q1350"/>
  <c r="Q1351"/>
  <c r="Q1352"/>
  <c r="Q1353"/>
  <c r="Q1354"/>
  <c r="D54"/>
  <c r="O56"/>
  <c r="D65"/>
  <c r="F65"/>
  <c r="P83"/>
  <c r="K84"/>
  <c r="K9" s="1"/>
  <c r="P85"/>
  <c r="Q87"/>
  <c r="J93"/>
  <c r="Q94"/>
  <c r="Q95"/>
  <c r="Q96"/>
  <c r="Q97"/>
  <c r="Q98"/>
  <c r="Q99"/>
  <c r="Q100"/>
  <c r="P101"/>
  <c r="J109"/>
  <c r="Q112"/>
  <c r="Q114"/>
  <c r="Q116"/>
  <c r="J117"/>
  <c r="P117"/>
  <c r="I125"/>
  <c r="I10" s="1"/>
  <c r="J126"/>
  <c r="P126"/>
  <c r="Q136"/>
  <c r="Q137"/>
  <c r="Q138"/>
  <c r="Q139"/>
  <c r="Q140"/>
  <c r="Q141"/>
  <c r="P144"/>
  <c r="P153"/>
  <c r="J162"/>
  <c r="K171"/>
  <c r="J172"/>
  <c r="Q172" s="1"/>
  <c r="Q173"/>
  <c r="Q174"/>
  <c r="Q175"/>
  <c r="Q176"/>
  <c r="Q177"/>
  <c r="J178"/>
  <c r="J184"/>
  <c r="P184"/>
  <c r="J190"/>
  <c r="P203"/>
  <c r="Q204"/>
  <c r="Q206"/>
  <c r="Q208"/>
  <c r="Q212"/>
  <c r="I232"/>
  <c r="J232" s="1"/>
  <c r="I238"/>
  <c r="J238" s="1"/>
  <c r="Q243"/>
  <c r="Q244"/>
  <c r="Q245"/>
  <c r="Q246"/>
  <c r="Q247"/>
  <c r="Q248"/>
  <c r="Q249"/>
  <c r="Q250"/>
  <c r="J251"/>
  <c r="P261"/>
  <c r="J271"/>
  <c r="Q271" s="1"/>
  <c r="J272"/>
  <c r="Q272" s="1"/>
  <c r="Q273"/>
  <c r="Q274"/>
  <c r="Q275"/>
  <c r="J276"/>
  <c r="Q276" s="1"/>
  <c r="Q277"/>
  <c r="Q278"/>
  <c r="Q279"/>
  <c r="J280"/>
  <c r="Q281"/>
  <c r="Q282"/>
  <c r="Q283"/>
  <c r="J284"/>
  <c r="Q284" s="1"/>
  <c r="Q285"/>
  <c r="Q286"/>
  <c r="Q287"/>
  <c r="J288"/>
  <c r="P292"/>
  <c r="J293"/>
  <c r="P293"/>
  <c r="P296"/>
  <c r="P301"/>
  <c r="P304"/>
  <c r="P307"/>
  <c r="I310"/>
  <c r="Q312"/>
  <c r="Q313"/>
  <c r="J314"/>
  <c r="Q315"/>
  <c r="Q316"/>
  <c r="Q318"/>
  <c r="Q319"/>
  <c r="J320"/>
  <c r="P323"/>
  <c r="J326"/>
  <c r="Q326" s="1"/>
  <c r="P327"/>
  <c r="Q327" s="1"/>
  <c r="Q328"/>
  <c r="Q329"/>
  <c r="Q330"/>
  <c r="Q331"/>
  <c r="Q332"/>
  <c r="P333"/>
  <c r="Q334"/>
  <c r="Q335"/>
  <c r="Q336"/>
  <c r="Q337"/>
  <c r="Q338"/>
  <c r="P339"/>
  <c r="Q340"/>
  <c r="Q341"/>
  <c r="Q342"/>
  <c r="Q343"/>
  <c r="Q344"/>
  <c r="P345"/>
  <c r="Q346"/>
  <c r="Q350"/>
  <c r="P357"/>
  <c r="P358"/>
  <c r="P382"/>
  <c r="Q396"/>
  <c r="Q400"/>
  <c r="Q404"/>
  <c r="Q405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J454"/>
  <c r="Q454" s="1"/>
  <c r="P478"/>
  <c r="J479"/>
  <c r="Q479" s="1"/>
  <c r="J481"/>
  <c r="P481"/>
  <c r="P483"/>
  <c r="P485"/>
  <c r="P487"/>
  <c r="L489"/>
  <c r="L30" s="1"/>
  <c r="Q491"/>
  <c r="J492"/>
  <c r="Q492" s="1"/>
  <c r="J494"/>
  <c r="Q494" s="1"/>
  <c r="J496"/>
  <c r="J498"/>
  <c r="P498"/>
  <c r="J501"/>
  <c r="Q502"/>
  <c r="Q503"/>
  <c r="Q504"/>
  <c r="Q505"/>
  <c r="Q506"/>
  <c r="P507"/>
  <c r="J513"/>
  <c r="P513"/>
  <c r="J519"/>
  <c r="Q519" s="1"/>
  <c r="Q520"/>
  <c r="Q521"/>
  <c r="Q522"/>
  <c r="Q523"/>
  <c r="Q524"/>
  <c r="J525"/>
  <c r="Q525" s="1"/>
  <c r="J532"/>
  <c r="Q532" s="1"/>
  <c r="P535"/>
  <c r="J538"/>
  <c r="Q538" s="1"/>
  <c r="P541"/>
  <c r="J546"/>
  <c r="Q546" s="1"/>
  <c r="J570"/>
  <c r="Q570" s="1"/>
  <c r="J572"/>
  <c r="Q572" s="1"/>
  <c r="J576"/>
  <c r="Q576" s="1"/>
  <c r="J630"/>
  <c r="Q630" s="1"/>
  <c r="Q632"/>
  <c r="Q633"/>
  <c r="Q634"/>
  <c r="Q635"/>
  <c r="Q636"/>
  <c r="Q638"/>
  <c r="Q639"/>
  <c r="Q640"/>
  <c r="Q642"/>
  <c r="Q643"/>
  <c r="Q644"/>
  <c r="Q646"/>
  <c r="Q647"/>
  <c r="Q648"/>
  <c r="Q650"/>
  <c r="Q651"/>
  <c r="Q652"/>
  <c r="Q654"/>
  <c r="Q655"/>
  <c r="Q656"/>
  <c r="Q658"/>
  <c r="Q659"/>
  <c r="Q660"/>
  <c r="Q662"/>
  <c r="Q663"/>
  <c r="Q664"/>
  <c r="Q666"/>
  <c r="Q667"/>
  <c r="Q668"/>
  <c r="Q670"/>
  <c r="Q671"/>
  <c r="Q672"/>
  <c r="Q674"/>
  <c r="Q675"/>
  <c r="Q676"/>
  <c r="Q678"/>
  <c r="Q679"/>
  <c r="Q680"/>
  <c r="Q682"/>
  <c r="Q683"/>
  <c r="J684"/>
  <c r="Q684" s="1"/>
  <c r="P738"/>
  <c r="J847"/>
  <c r="J855"/>
  <c r="J863"/>
  <c r="Q863" s="1"/>
  <c r="J888"/>
  <c r="J900"/>
  <c r="J912"/>
  <c r="Q917"/>
  <c r="Q918"/>
  <c r="Q919"/>
  <c r="Q920"/>
  <c r="Q921"/>
  <c r="Q922"/>
  <c r="Q923"/>
  <c r="J924"/>
  <c r="Q925"/>
  <c r="Q926"/>
  <c r="Q927"/>
  <c r="Q928"/>
  <c r="Q929"/>
  <c r="Q930"/>
  <c r="Q931"/>
  <c r="Q932"/>
  <c r="Q933"/>
  <c r="Q934"/>
  <c r="Q935"/>
  <c r="J936"/>
  <c r="Q936" s="1"/>
  <c r="J949"/>
  <c r="Q949" s="1"/>
  <c r="F948"/>
  <c r="F36" s="1"/>
  <c r="F24" s="1"/>
  <c r="L961"/>
  <c r="P961" s="1"/>
  <c r="N948"/>
  <c r="N36" s="1"/>
  <c r="N24" s="1"/>
  <c r="P962"/>
  <c r="Q962" s="1"/>
  <c r="Q963"/>
  <c r="Q964"/>
  <c r="P965"/>
  <c r="Q966"/>
  <c r="Q967"/>
  <c r="P968"/>
  <c r="Q968" s="1"/>
  <c r="P970"/>
  <c r="Q971"/>
  <c r="P972"/>
  <c r="Q972" s="1"/>
  <c r="J973"/>
  <c r="Q974"/>
  <c r="Q975"/>
  <c r="Q976"/>
  <c r="Q977"/>
  <c r="Q978"/>
  <c r="Q979"/>
  <c r="Q980"/>
  <c r="Q981"/>
  <c r="Q982"/>
  <c r="Q983"/>
  <c r="Q984"/>
  <c r="J985"/>
  <c r="Q986"/>
  <c r="Q987"/>
  <c r="Q988"/>
  <c r="Q989"/>
  <c r="Q990"/>
  <c r="Q991"/>
  <c r="Q992"/>
  <c r="Q993"/>
  <c r="Q994"/>
  <c r="Q995"/>
  <c r="Q996"/>
  <c r="J997"/>
  <c r="Q997" s="1"/>
  <c r="F1009"/>
  <c r="F37" s="1"/>
  <c r="F21" s="1"/>
  <c r="J1010"/>
  <c r="Q1010" s="1"/>
  <c r="Q1012"/>
  <c r="Q1019"/>
  <c r="Q1020"/>
  <c r="J1021"/>
  <c r="Q1021" s="1"/>
  <c r="Q1022"/>
  <c r="Q1023"/>
  <c r="Q1024"/>
  <c r="Q1025"/>
  <c r="Q1026"/>
  <c r="Q1027"/>
  <c r="Q1028"/>
  <c r="Q1029"/>
  <c r="Q1030"/>
  <c r="Q1031"/>
  <c r="P1032"/>
  <c r="Q1033"/>
  <c r="Q1034"/>
  <c r="Q1035"/>
  <c r="Q1036"/>
  <c r="Q1037"/>
  <c r="Q1038"/>
  <c r="Q1039"/>
  <c r="Q1040"/>
  <c r="Q1041"/>
  <c r="Q1042"/>
  <c r="J1043"/>
  <c r="Q1043" s="1"/>
  <c r="Q1044"/>
  <c r="Q1045"/>
  <c r="Q1046"/>
  <c r="Q1047"/>
  <c r="Q1048"/>
  <c r="Q1049"/>
  <c r="Q1050"/>
  <c r="Q1051"/>
  <c r="Q1052"/>
  <c r="Q1053"/>
  <c r="P1054"/>
  <c r="L1065"/>
  <c r="L40" s="1"/>
  <c r="J1066"/>
  <c r="Q1066" s="1"/>
  <c r="Q1067"/>
  <c r="E1065"/>
  <c r="E40" s="1"/>
  <c r="G1065"/>
  <c r="G40" s="1"/>
  <c r="J1068"/>
  <c r="Q1068" s="1"/>
  <c r="J1070"/>
  <c r="J1072"/>
  <c r="J1074"/>
  <c r="Q1074" s="1"/>
  <c r="P1077"/>
  <c r="P1111"/>
  <c r="Q1165"/>
  <c r="Q1166"/>
  <c r="Q1167"/>
  <c r="Q1168"/>
  <c r="Q1169"/>
  <c r="Q1170"/>
  <c r="Q1171"/>
  <c r="Q1172"/>
  <c r="Q1173"/>
  <c r="Q1174"/>
  <c r="Q1175"/>
  <c r="Q1176"/>
  <c r="Q1177"/>
  <c r="Q1178"/>
  <c r="P1179"/>
  <c r="M1076"/>
  <c r="M39" s="1"/>
  <c r="O1076"/>
  <c r="O39" s="1"/>
  <c r="J1248"/>
  <c r="J1250"/>
  <c r="J1252"/>
  <c r="J1254"/>
  <c r="J1256"/>
  <c r="J1259"/>
  <c r="J1261"/>
  <c r="Q1261" s="1"/>
  <c r="J1263"/>
  <c r="J1270"/>
  <c r="J1276"/>
  <c r="J1282"/>
  <c r="Q1282" s="1"/>
  <c r="J1288"/>
  <c r="J1294"/>
  <c r="Q1294" s="1"/>
  <c r="J1302"/>
  <c r="J1359"/>
  <c r="J1363"/>
  <c r="J1367"/>
  <c r="J1375"/>
  <c r="J1381"/>
  <c r="P1383"/>
  <c r="P1777"/>
  <c r="J1781"/>
  <c r="Q1781" s="1"/>
  <c r="E1775"/>
  <c r="Q1355"/>
  <c r="Q1356"/>
  <c r="Q1357"/>
  <c r="Q1358"/>
  <c r="P1359"/>
  <c r="P1363"/>
  <c r="Q1364"/>
  <c r="Q1365"/>
  <c r="Q1366"/>
  <c r="P1367"/>
  <c r="J1370"/>
  <c r="Q1370" s="1"/>
  <c r="Q1371"/>
  <c r="J1372"/>
  <c r="Q1372" s="1"/>
  <c r="P1375"/>
  <c r="Q1376"/>
  <c r="Q1377"/>
  <c r="J1378"/>
  <c r="Q1378" s="1"/>
  <c r="P1381"/>
  <c r="Q1382"/>
  <c r="P1384"/>
  <c r="J1441"/>
  <c r="Q1441" s="1"/>
  <c r="J1445"/>
  <c r="Q1445" s="1"/>
  <c r="J1449"/>
  <c r="Q1449" s="1"/>
  <c r="P1452"/>
  <c r="P1454"/>
  <c r="J1457"/>
  <c r="Q1457" s="1"/>
  <c r="P1460"/>
  <c r="J1463"/>
  <c r="Q1463" s="1"/>
  <c r="P1465"/>
  <c r="J1466"/>
  <c r="Q1466" s="1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4"/>
  <c r="Q1525"/>
  <c r="Q1526"/>
  <c r="Q1528"/>
  <c r="Q1529"/>
  <c r="Q1530"/>
  <c r="Q1532"/>
  <c r="Q1533"/>
  <c r="J1534"/>
  <c r="Q1534" s="1"/>
  <c r="Q1535"/>
  <c r="J1536"/>
  <c r="Q1536" s="1"/>
  <c r="Q1537"/>
  <c r="Q1538"/>
  <c r="P1539"/>
  <c r="Q1540"/>
  <c r="Q1541"/>
  <c r="J1542"/>
  <c r="Q1542" s="1"/>
  <c r="Q1543"/>
  <c r="Q1544"/>
  <c r="Q1546"/>
  <c r="J1547"/>
  <c r="J1548"/>
  <c r="P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3"/>
  <c r="Q1594"/>
  <c r="Q1595"/>
  <c r="Q1596"/>
  <c r="Q1597"/>
  <c r="Q1598"/>
  <c r="Q1599"/>
  <c r="Q1600"/>
  <c r="Q1601"/>
  <c r="Q1602"/>
  <c r="Q1603"/>
  <c r="Q1604"/>
  <c r="J1605"/>
  <c r="Q1606"/>
  <c r="Q1607"/>
  <c r="Q1608"/>
  <c r="J1609"/>
  <c r="Q1610"/>
  <c r="Q1611"/>
  <c r="Q1612"/>
  <c r="J1613"/>
  <c r="Q1614"/>
  <c r="Q1615"/>
  <c r="P1616"/>
  <c r="Q1617"/>
  <c r="P1618"/>
  <c r="Q1619"/>
  <c r="Q1620"/>
  <c r="J1621"/>
  <c r="Q1622"/>
  <c r="Q1623"/>
  <c r="P1624"/>
  <c r="Q1625"/>
  <c r="Q1626"/>
  <c r="J1627"/>
  <c r="Q1628"/>
  <c r="P1630"/>
  <c r="J1687"/>
  <c r="J1691"/>
  <c r="J1695"/>
  <c r="J1698"/>
  <c r="J1700"/>
  <c r="J1703"/>
  <c r="J1706"/>
  <c r="J1709"/>
  <c r="K1716"/>
  <c r="M1716"/>
  <c r="O1716"/>
  <c r="P1719"/>
  <c r="P1721"/>
  <c r="J1722"/>
  <c r="J1724"/>
  <c r="J1725"/>
  <c r="J1727"/>
  <c r="P1728"/>
  <c r="H1729"/>
  <c r="J1776"/>
  <c r="D1774"/>
  <c r="F1774"/>
  <c r="J1774" s="1"/>
  <c r="J1780"/>
  <c r="P1734"/>
  <c r="O1732"/>
  <c r="O65" s="1"/>
  <c r="P1738"/>
  <c r="E1736"/>
  <c r="E1730"/>
  <c r="J1730" s="1"/>
  <c r="D1876"/>
  <c r="J1888"/>
  <c r="J1384"/>
  <c r="J1452"/>
  <c r="J1454"/>
  <c r="J1460"/>
  <c r="J1523"/>
  <c r="Q1523" s="1"/>
  <c r="J1527"/>
  <c r="Q1527" s="1"/>
  <c r="J1531"/>
  <c r="Q1531" s="1"/>
  <c r="J1539"/>
  <c r="J1545"/>
  <c r="Q1545" s="1"/>
  <c r="P1547"/>
  <c r="P1605"/>
  <c r="P1609"/>
  <c r="P1613"/>
  <c r="J1616"/>
  <c r="J1618"/>
  <c r="P1621"/>
  <c r="J1624"/>
  <c r="P1627"/>
  <c r="P1629"/>
  <c r="J1630"/>
  <c r="P1718"/>
  <c r="J1719"/>
  <c r="J1721"/>
  <c r="P1722"/>
  <c r="P1725"/>
  <c r="P1731"/>
  <c r="J1750"/>
  <c r="J1753"/>
  <c r="P1756"/>
  <c r="P1761"/>
  <c r="P1771"/>
  <c r="J1782"/>
  <c r="J1792"/>
  <c r="P1800"/>
  <c r="J1810"/>
  <c r="J1814"/>
  <c r="J1816"/>
  <c r="P1819"/>
  <c r="J1822"/>
  <c r="P1825"/>
  <c r="J1828"/>
  <c r="P1831"/>
  <c r="J1836"/>
  <c r="J1837"/>
  <c r="P1840"/>
  <c r="J1843"/>
  <c r="P1846"/>
  <c r="J1849"/>
  <c r="J1861"/>
  <c r="P1866"/>
  <c r="J1867"/>
  <c r="P1870"/>
  <c r="J1871"/>
  <c r="P1872"/>
  <c r="J1873"/>
  <c r="J1875"/>
  <c r="J1877"/>
  <c r="P1881"/>
  <c r="P1888"/>
  <c r="J1889"/>
  <c r="J1892"/>
  <c r="P1893"/>
  <c r="P1900"/>
  <c r="P1905"/>
  <c r="J1910"/>
  <c r="P1912"/>
  <c r="J1913"/>
  <c r="J1916"/>
  <c r="P1916"/>
  <c r="P1917"/>
  <c r="J1922"/>
  <c r="J1924"/>
  <c r="P1925"/>
  <c r="P1929"/>
  <c r="P1934"/>
  <c r="P1936"/>
  <c r="P1937"/>
  <c r="P1940"/>
  <c r="J1941"/>
  <c r="P1946"/>
  <c r="P1949"/>
  <c r="P1953"/>
  <c r="P1958"/>
  <c r="P1960"/>
  <c r="J1961"/>
  <c r="J1970"/>
  <c r="P1970"/>
  <c r="P1727"/>
  <c r="J1728"/>
  <c r="J1731"/>
  <c r="J1733"/>
  <c r="P1733"/>
  <c r="J1734"/>
  <c r="J1737"/>
  <c r="Q1749"/>
  <c r="P1750"/>
  <c r="Q1752"/>
  <c r="P1753"/>
  <c r="Q1754"/>
  <c r="J1756"/>
  <c r="Q1758"/>
  <c r="J1760"/>
  <c r="Q1764"/>
  <c r="Q1765"/>
  <c r="Q1767"/>
  <c r="J1771"/>
  <c r="Q1773"/>
  <c r="P1776"/>
  <c r="J1777"/>
  <c r="Q1778"/>
  <c r="Q1779"/>
  <c r="P1780"/>
  <c r="P1782"/>
  <c r="P1792"/>
  <c r="Q1793"/>
  <c r="Q1794"/>
  <c r="J1795"/>
  <c r="P1795"/>
  <c r="J1798"/>
  <c r="J1800"/>
  <c r="Q1801"/>
  <c r="Q1802"/>
  <c r="Q1803"/>
  <c r="Q1804"/>
  <c r="Q1805"/>
  <c r="Q1806"/>
  <c r="Q1807"/>
  <c r="Q1808"/>
  <c r="Q1809"/>
  <c r="P1810"/>
  <c r="I1813"/>
  <c r="J1813" s="1"/>
  <c r="P1814"/>
  <c r="J1815"/>
  <c r="Q1815" s="1"/>
  <c r="P1816"/>
  <c r="J1819"/>
  <c r="Q1820"/>
  <c r="Q1821"/>
  <c r="P1822"/>
  <c r="J1825"/>
  <c r="Q1826"/>
  <c r="Q1827"/>
  <c r="P1828"/>
  <c r="J1831"/>
  <c r="Q1832"/>
  <c r="Q1833"/>
  <c r="O1834"/>
  <c r="P1834" s="1"/>
  <c r="I1835"/>
  <c r="J1835" s="1"/>
  <c r="Q1835" s="1"/>
  <c r="P1836"/>
  <c r="P1837"/>
  <c r="J1840"/>
  <c r="Q1841"/>
  <c r="Q1842"/>
  <c r="P1843"/>
  <c r="J1846"/>
  <c r="Q1847"/>
  <c r="Q1848"/>
  <c r="P1849"/>
  <c r="Q1851"/>
  <c r="Q1852"/>
  <c r="Q1853"/>
  <c r="Q1854"/>
  <c r="Q1855"/>
  <c r="Q1856"/>
  <c r="Q1857"/>
  <c r="Q1858"/>
  <c r="Q1859"/>
  <c r="Q1860"/>
  <c r="P1861"/>
  <c r="J1866"/>
  <c r="P1867"/>
  <c r="E1868"/>
  <c r="G1868"/>
  <c r="G56" s="1"/>
  <c r="I1868"/>
  <c r="L1868"/>
  <c r="N1868"/>
  <c r="D1869"/>
  <c r="F1869"/>
  <c r="H1869"/>
  <c r="K1869"/>
  <c r="M1869"/>
  <c r="M1865" s="1"/>
  <c r="O1869"/>
  <c r="E1870"/>
  <c r="J1870" s="1"/>
  <c r="P1871"/>
  <c r="J1872"/>
  <c r="P1873"/>
  <c r="P1875"/>
  <c r="I1876"/>
  <c r="O1877"/>
  <c r="P1877" s="1"/>
  <c r="J1878"/>
  <c r="Q1878" s="1"/>
  <c r="Q1879"/>
  <c r="P1880"/>
  <c r="J1881"/>
  <c r="Q1884"/>
  <c r="Q1885"/>
  <c r="P1886"/>
  <c r="Q1887"/>
  <c r="N1889"/>
  <c r="P1889" s="1"/>
  <c r="J1890"/>
  <c r="Q1890" s="1"/>
  <c r="Q1891"/>
  <c r="P1892"/>
  <c r="J1893"/>
  <c r="J1898"/>
  <c r="Q1898" s="1"/>
  <c r="Q1899"/>
  <c r="H1900"/>
  <c r="I1901"/>
  <c r="J1901" s="1"/>
  <c r="P1901"/>
  <c r="J1902"/>
  <c r="Q1902" s="1"/>
  <c r="Q1903"/>
  <c r="P1904"/>
  <c r="J1905"/>
  <c r="Q1908"/>
  <c r="Q1909"/>
  <c r="P1910"/>
  <c r="I1912"/>
  <c r="O1913"/>
  <c r="P1913" s="1"/>
  <c r="J1914"/>
  <c r="Q1914" s="1"/>
  <c r="Q1915"/>
  <c r="J1917"/>
  <c r="Q1920"/>
  <c r="Q1921"/>
  <c r="P1922"/>
  <c r="P1924"/>
  <c r="J1925"/>
  <c r="Q1927"/>
  <c r="J1928"/>
  <c r="P1928"/>
  <c r="J1929"/>
  <c r="Q1932"/>
  <c r="Q1933"/>
  <c r="J1934"/>
  <c r="J1937"/>
  <c r="Q1939"/>
  <c r="P1941"/>
  <c r="Q1942"/>
  <c r="Q1943"/>
  <c r="J1946"/>
  <c r="Q1946" s="1"/>
  <c r="Q1947"/>
  <c r="P1948"/>
  <c r="J1949"/>
  <c r="P1952"/>
  <c r="J1953"/>
  <c r="Q1955"/>
  <c r="Q1957"/>
  <c r="I1958"/>
  <c r="P1961"/>
  <c r="J1962"/>
  <c r="Q1962" s="1"/>
  <c r="P1964"/>
  <c r="Q1964" s="1"/>
  <c r="J1965"/>
  <c r="Q1965" s="1"/>
  <c r="Q1971"/>
  <c r="P52"/>
  <c r="J55"/>
  <c r="J58"/>
  <c r="P61"/>
  <c r="P64"/>
  <c r="P67"/>
  <c r="P51"/>
  <c r="J52"/>
  <c r="P55"/>
  <c r="P58"/>
  <c r="J61"/>
  <c r="J64"/>
  <c r="J67"/>
  <c r="J1716"/>
  <c r="J1732"/>
  <c r="P69"/>
  <c r="J1759"/>
  <c r="J1761"/>
  <c r="H1738"/>
  <c r="H1735" s="1"/>
  <c r="H1736"/>
  <c r="J1739"/>
  <c r="Q1739" s="1"/>
  <c r="H1718"/>
  <c r="J1718" s="1"/>
  <c r="J1145"/>
  <c r="Q1145" s="1"/>
  <c r="Q9" i="7"/>
  <c r="Q11"/>
  <c r="Q15"/>
  <c r="Q19"/>
  <c r="Q20"/>
  <c r="Q21"/>
  <c r="Q23"/>
  <c r="Q24"/>
  <c r="Q26"/>
  <c r="Q29"/>
  <c r="Q31"/>
  <c r="Q46"/>
  <c r="Q54"/>
  <c r="Q69"/>
  <c r="Q88"/>
  <c r="Q91"/>
  <c r="Q107"/>
  <c r="Q109"/>
  <c r="Q115"/>
  <c r="Q121"/>
  <c r="Q128"/>
  <c r="Q133"/>
  <c r="Q139"/>
  <c r="Q154"/>
  <c r="E43"/>
  <c r="E52"/>
  <c r="E22" s="1"/>
  <c r="E73"/>
  <c r="I142"/>
  <c r="P28"/>
  <c r="J544" i="6"/>
  <c r="Q544" s="1"/>
  <c r="Q1215"/>
  <c r="J1111"/>
  <c r="J357"/>
  <c r="J406"/>
  <c r="Q406" s="1"/>
  <c r="J28"/>
  <c r="Q28" s="1"/>
  <c r="J382"/>
  <c r="Q29"/>
  <c r="Q20" s="1"/>
  <c r="M219"/>
  <c r="P219" s="1"/>
  <c r="J219"/>
  <c r="I217"/>
  <c r="J217" s="1"/>
  <c r="M225"/>
  <c r="P225" s="1"/>
  <c r="J225"/>
  <c r="I223"/>
  <c r="J223" s="1"/>
  <c r="P236"/>
  <c r="Q301"/>
  <c r="Q307"/>
  <c r="Q323"/>
  <c r="Q333"/>
  <c r="Q339"/>
  <c r="Q345"/>
  <c r="Q358"/>
  <c r="Q478"/>
  <c r="Q483"/>
  <c r="Q487"/>
  <c r="I66"/>
  <c r="J216"/>
  <c r="I214"/>
  <c r="M216"/>
  <c r="P216" s="1"/>
  <c r="P218"/>
  <c r="J222"/>
  <c r="I220"/>
  <c r="J220" s="1"/>
  <c r="M222"/>
  <c r="P222" s="1"/>
  <c r="P224"/>
  <c r="J228"/>
  <c r="I226"/>
  <c r="J226" s="1"/>
  <c r="M228"/>
  <c r="P228" s="1"/>
  <c r="P230"/>
  <c r="Q230" s="1"/>
  <c r="M231"/>
  <c r="P231" s="1"/>
  <c r="J231"/>
  <c r="I229"/>
  <c r="J229" s="1"/>
  <c r="M237"/>
  <c r="P237" s="1"/>
  <c r="J237"/>
  <c r="I235"/>
  <c r="J235" s="1"/>
  <c r="P242"/>
  <c r="Q242" s="1"/>
  <c r="M241"/>
  <c r="M76" s="1"/>
  <c r="M77" s="1"/>
  <c r="Q93"/>
  <c r="Q162"/>
  <c r="Q178"/>
  <c r="Q190"/>
  <c r="Q280"/>
  <c r="Q288"/>
  <c r="J85"/>
  <c r="M215"/>
  <c r="J218"/>
  <c r="M221"/>
  <c r="J224"/>
  <c r="M227"/>
  <c r="M233"/>
  <c r="M234"/>
  <c r="P234" s="1"/>
  <c r="Q234" s="1"/>
  <c r="J236"/>
  <c r="M239"/>
  <c r="M240"/>
  <c r="P240" s="1"/>
  <c r="Q240" s="1"/>
  <c r="L575"/>
  <c r="L33" s="1"/>
  <c r="L26" s="1"/>
  <c r="Q637"/>
  <c r="Q641"/>
  <c r="Q645"/>
  <c r="Q649"/>
  <c r="Q653"/>
  <c r="Q657"/>
  <c r="Q661"/>
  <c r="Q665"/>
  <c r="Q669"/>
  <c r="Q673"/>
  <c r="Q677"/>
  <c r="Q681"/>
  <c r="Q685"/>
  <c r="Q689"/>
  <c r="Q693"/>
  <c r="Q697"/>
  <c r="Q701"/>
  <c r="Q705"/>
  <c r="Q709"/>
  <c r="Q713"/>
  <c r="Q717"/>
  <c r="Q721"/>
  <c r="Q725"/>
  <c r="Q729"/>
  <c r="Q733"/>
  <c r="Q737"/>
  <c r="J738"/>
  <c r="Q792"/>
  <c r="Q965"/>
  <c r="Q970"/>
  <c r="Q1032"/>
  <c r="Q1214"/>
  <c r="Q1250"/>
  <c r="Q1254"/>
  <c r="O1711"/>
  <c r="O45" s="1"/>
  <c r="J1266"/>
  <c r="Q1266" s="1"/>
  <c r="F1265"/>
  <c r="J1265" s="1"/>
  <c r="Q1265" s="1"/>
  <c r="I846"/>
  <c r="K846"/>
  <c r="H871"/>
  <c r="N879"/>
  <c r="P879" s="1"/>
  <c r="Q879" s="1"/>
  <c r="I887"/>
  <c r="K887"/>
  <c r="I961"/>
  <c r="L1009"/>
  <c r="L37" s="1"/>
  <c r="I1065"/>
  <c r="K1065"/>
  <c r="K1076"/>
  <c r="H1179"/>
  <c r="H1076" s="1"/>
  <c r="I1247"/>
  <c r="K1247"/>
  <c r="L1256"/>
  <c r="P1256" s="1"/>
  <c r="I1258"/>
  <c r="O1258"/>
  <c r="O42" s="1"/>
  <c r="I1269"/>
  <c r="K1269"/>
  <c r="H1300"/>
  <c r="H44" s="1"/>
  <c r="H38" s="1"/>
  <c r="L1300"/>
  <c r="L44" s="1"/>
  <c r="L38" s="1"/>
  <c r="Q1331"/>
  <c r="Q1335"/>
  <c r="Q1339"/>
  <c r="Q1375"/>
  <c r="J1465"/>
  <c r="I1383"/>
  <c r="P1724"/>
  <c r="E59" l="1"/>
  <c r="E75"/>
  <c r="E57" s="1"/>
  <c r="E56"/>
  <c r="E50"/>
  <c r="Q1836"/>
  <c r="J33"/>
  <c r="J26" s="1"/>
  <c r="F26"/>
  <c r="Q83"/>
  <c r="J69"/>
  <c r="J37"/>
  <c r="J21" s="1"/>
  <c r="P37"/>
  <c r="P21" s="1"/>
  <c r="L21"/>
  <c r="P30"/>
  <c r="P19" s="1"/>
  <c r="L19"/>
  <c r="P1732"/>
  <c r="G62"/>
  <c r="G59"/>
  <c r="J1723"/>
  <c r="E16"/>
  <c r="K59"/>
  <c r="F10"/>
  <c r="Q1777"/>
  <c r="N57"/>
  <c r="P1799"/>
  <c r="M223"/>
  <c r="P223" s="1"/>
  <c r="N11"/>
  <c r="H81"/>
  <c r="H66" s="1"/>
  <c r="H65"/>
  <c r="N56"/>
  <c r="Q1849"/>
  <c r="Q1837"/>
  <c r="Q1799"/>
  <c r="Q1798" s="1"/>
  <c r="I11"/>
  <c r="N1712"/>
  <c r="E10"/>
  <c r="L11"/>
  <c r="K1300"/>
  <c r="K44" s="1"/>
  <c r="K38" s="1"/>
  <c r="I16"/>
  <c r="J16" s="1"/>
  <c r="I52" i="3"/>
  <c r="I28" s="1"/>
  <c r="I29"/>
  <c r="M65" i="6"/>
  <c r="Q1822"/>
  <c r="Q1810"/>
  <c r="O12"/>
  <c r="Q1454"/>
  <c r="I1775"/>
  <c r="J1775" s="1"/>
  <c r="I92" i="3"/>
  <c r="I68" s="1"/>
  <c r="J1735" i="6"/>
  <c r="Q738"/>
  <c r="Q1363"/>
  <c r="Q1270"/>
  <c r="Q485"/>
  <c r="O1730"/>
  <c r="O1729" s="1"/>
  <c r="Q1937"/>
  <c r="O13"/>
  <c r="O92" i="3"/>
  <c r="O1775" i="6"/>
  <c r="O1798"/>
  <c r="O1774" s="1"/>
  <c r="O1736"/>
  <c r="O53" i="3"/>
  <c r="O1759" i="6"/>
  <c r="O1735" s="1"/>
  <c r="Q1618"/>
  <c r="Q1359"/>
  <c r="G57"/>
  <c r="Q1111"/>
  <c r="Q1934"/>
  <c r="Q1263"/>
  <c r="Q1867"/>
  <c r="J1936"/>
  <c r="I14"/>
  <c r="N53" i="3"/>
  <c r="N1736" i="6"/>
  <c r="N1730"/>
  <c r="N1759"/>
  <c r="N1735" s="1"/>
  <c r="K56"/>
  <c r="N12"/>
  <c r="N92" i="3"/>
  <c r="N1798" i="6"/>
  <c r="N1774" s="1"/>
  <c r="N1775"/>
  <c r="Q1302"/>
  <c r="Q1077"/>
  <c r="Q1301"/>
  <c r="M9"/>
  <c r="Q1732"/>
  <c r="P14"/>
  <c r="M1759"/>
  <c r="M1735" s="1"/>
  <c r="M53" i="3"/>
  <c r="M1736" i="6"/>
  <c r="M1730"/>
  <c r="M13"/>
  <c r="P13" s="1"/>
  <c r="Q1771"/>
  <c r="I1714"/>
  <c r="P16"/>
  <c r="Q16" s="1"/>
  <c r="M17"/>
  <c r="Q1873"/>
  <c r="M92" i="3"/>
  <c r="M1775" i="6"/>
  <c r="M1798"/>
  <c r="M1774" s="1"/>
  <c r="L948"/>
  <c r="L36" s="1"/>
  <c r="L24" s="1"/>
  <c r="Q1756"/>
  <c r="Q1539"/>
  <c r="Q1276"/>
  <c r="Q1259"/>
  <c r="M72"/>
  <c r="M73" s="1"/>
  <c r="M54" s="1"/>
  <c r="J68"/>
  <c r="L79"/>
  <c r="L63" s="1"/>
  <c r="P78"/>
  <c r="P76"/>
  <c r="Q1877"/>
  <c r="Q1828"/>
  <c r="L1798"/>
  <c r="L92" i="3"/>
  <c r="L59" i="6"/>
  <c r="L80"/>
  <c r="Q1953"/>
  <c r="Q1917"/>
  <c r="Q251"/>
  <c r="L62"/>
  <c r="O1300"/>
  <c r="O44" s="1"/>
  <c r="O38" s="1"/>
  <c r="L74"/>
  <c r="L75" s="1"/>
  <c r="L1759"/>
  <c r="L1735" s="1"/>
  <c r="L53" i="3"/>
  <c r="Q1465" i="6"/>
  <c r="L56"/>
  <c r="Q1929"/>
  <c r="Q1831"/>
  <c r="Q1819"/>
  <c r="Q1792"/>
  <c r="Q1624"/>
  <c r="Q496"/>
  <c r="E77"/>
  <c r="E60" s="1"/>
  <c r="J76"/>
  <c r="K53" i="3"/>
  <c r="K1736" i="6"/>
  <c r="P1760"/>
  <c r="Q1760" s="1"/>
  <c r="K1759"/>
  <c r="K1730"/>
  <c r="L12"/>
  <c r="L8" s="1"/>
  <c r="Q1816"/>
  <c r="K1775"/>
  <c r="P1775" s="1"/>
  <c r="K92" i="3"/>
  <c r="Q1843" i="6"/>
  <c r="Q1949"/>
  <c r="Q1872"/>
  <c r="Q1780"/>
  <c r="Q1460"/>
  <c r="Q1888"/>
  <c r="Q1384"/>
  <c r="Q1288"/>
  <c r="P1726"/>
  <c r="J1726"/>
  <c r="M53"/>
  <c r="J500"/>
  <c r="J84"/>
  <c r="P68"/>
  <c r="E15"/>
  <c r="Q1252"/>
  <c r="Q1054"/>
  <c r="K10"/>
  <c r="P10" s="1"/>
  <c r="Q1893"/>
  <c r="Q1905"/>
  <c r="Q1875"/>
  <c r="Q1814"/>
  <c r="Q1616"/>
  <c r="Q900"/>
  <c r="Q847"/>
  <c r="Q320"/>
  <c r="J32"/>
  <c r="J22" s="1"/>
  <c r="K65"/>
  <c r="Q1800"/>
  <c r="I72"/>
  <c r="I1711"/>
  <c r="J1712"/>
  <c r="Q1718"/>
  <c r="Q1936"/>
  <c r="Q1825"/>
  <c r="Q1776"/>
  <c r="J1720"/>
  <c r="P1717"/>
  <c r="D10"/>
  <c r="M1864"/>
  <c r="J1834"/>
  <c r="Q1834" s="1"/>
  <c r="Q1737"/>
  <c r="L53"/>
  <c r="J13"/>
  <c r="O72"/>
  <c r="Q1782"/>
  <c r="Q1722"/>
  <c r="P1716"/>
  <c r="Q1716" s="1"/>
  <c r="Q1072"/>
  <c r="Q304"/>
  <c r="Q261"/>
  <c r="G70"/>
  <c r="N79"/>
  <c r="N63" s="1"/>
  <c r="Q1248"/>
  <c r="J14"/>
  <c r="Q14" s="1"/>
  <c r="P1813"/>
  <c r="G1714"/>
  <c r="P31"/>
  <c r="P18" s="1"/>
  <c r="F1714"/>
  <c r="Q1724"/>
  <c r="Q1256"/>
  <c r="M217"/>
  <c r="P217" s="1"/>
  <c r="Q357"/>
  <c r="Q1870"/>
  <c r="Q1871"/>
  <c r="Q1452"/>
  <c r="Q1725"/>
  <c r="Q1381"/>
  <c r="Q1367"/>
  <c r="O948"/>
  <c r="O36" s="1"/>
  <c r="P310"/>
  <c r="D71"/>
  <c r="P15"/>
  <c r="Q109"/>
  <c r="F15"/>
  <c r="K72"/>
  <c r="K73" s="1"/>
  <c r="K54" s="1"/>
  <c r="Q1761"/>
  <c r="P44"/>
  <c r="P38" s="1"/>
  <c r="Q236"/>
  <c r="Q224"/>
  <c r="Q85"/>
  <c r="Q382"/>
  <c r="J531"/>
  <c r="J1736"/>
  <c r="J82"/>
  <c r="P1723"/>
  <c r="J1960"/>
  <c r="Q1960" s="1"/>
  <c r="J1952"/>
  <c r="Q1952" s="1"/>
  <c r="J1940"/>
  <c r="Q1940" s="1"/>
  <c r="J1912"/>
  <c r="Q1912" s="1"/>
  <c r="H1864"/>
  <c r="Q1881"/>
  <c r="D57"/>
  <c r="D48" s="1"/>
  <c r="Q1846"/>
  <c r="Q1840"/>
  <c r="Q1734"/>
  <c r="Q1728"/>
  <c r="J1904"/>
  <c r="J1880"/>
  <c r="Q1880" s="1"/>
  <c r="P1876"/>
  <c r="P1874"/>
  <c r="D1868"/>
  <c r="D56" s="1"/>
  <c r="Q1070"/>
  <c r="Q985"/>
  <c r="Q973"/>
  <c r="Q924"/>
  <c r="Q912"/>
  <c r="Q888"/>
  <c r="Q855"/>
  <c r="J575"/>
  <c r="P531"/>
  <c r="Q501"/>
  <c r="Q314"/>
  <c r="P82"/>
  <c r="J1629"/>
  <c r="P500"/>
  <c r="Q500" s="1"/>
  <c r="Q490"/>
  <c r="Q317"/>
  <c r="J171"/>
  <c r="P125"/>
  <c r="J31"/>
  <c r="J18" s="1"/>
  <c r="N8"/>
  <c r="G1864"/>
  <c r="P32"/>
  <c r="P22" s="1"/>
  <c r="E11"/>
  <c r="G11"/>
  <c r="Q67"/>
  <c r="Q58"/>
  <c r="J49"/>
  <c r="H12"/>
  <c r="P1720"/>
  <c r="Q1719"/>
  <c r="N59"/>
  <c r="D1714"/>
  <c r="J1738"/>
  <c r="Q1738" s="1"/>
  <c r="Q61"/>
  <c r="J1869"/>
  <c r="L1865"/>
  <c r="L57"/>
  <c r="Q1733"/>
  <c r="D70"/>
  <c r="Q76"/>
  <c r="Q64"/>
  <c r="Q52"/>
  <c r="Q498"/>
  <c r="Q481"/>
  <c r="Q184"/>
  <c r="Q117"/>
  <c r="L1714"/>
  <c r="K50"/>
  <c r="E1300"/>
  <c r="E44" s="1"/>
  <c r="E80"/>
  <c r="I77"/>
  <c r="I59"/>
  <c r="H75"/>
  <c r="H57" s="1"/>
  <c r="H56"/>
  <c r="G73"/>
  <c r="G53"/>
  <c r="Q218"/>
  <c r="P241"/>
  <c r="Q241" s="1"/>
  <c r="Q237"/>
  <c r="Q225"/>
  <c r="H1717"/>
  <c r="H1714" s="1"/>
  <c r="Q1901"/>
  <c r="Q1866"/>
  <c r="Q1813"/>
  <c r="Q1731"/>
  <c r="Q1727"/>
  <c r="Q1916"/>
  <c r="Q1721"/>
  <c r="N1864"/>
  <c r="E12"/>
  <c r="M50"/>
  <c r="G81"/>
  <c r="G65"/>
  <c r="H1711"/>
  <c r="H45" s="1"/>
  <c r="H72"/>
  <c r="F75"/>
  <c r="F57" s="1"/>
  <c r="F56"/>
  <c r="N73"/>
  <c r="N54" s="1"/>
  <c r="N53"/>
  <c r="L1864"/>
  <c r="E1864"/>
  <c r="G1300"/>
  <c r="G44" s="1"/>
  <c r="G12"/>
  <c r="G8" s="1"/>
  <c r="E9"/>
  <c r="P49"/>
  <c r="J1958"/>
  <c r="Q1958" s="1"/>
  <c r="I1948"/>
  <c r="J1948" s="1"/>
  <c r="Q1948" s="1"/>
  <c r="J1876"/>
  <c r="I9"/>
  <c r="P1869"/>
  <c r="O1865"/>
  <c r="K1865"/>
  <c r="K57"/>
  <c r="F1865"/>
  <c r="E1729"/>
  <c r="E1715"/>
  <c r="E63"/>
  <c r="J310"/>
  <c r="Q310" s="1"/>
  <c r="F73"/>
  <c r="F54" s="1"/>
  <c r="F53"/>
  <c r="I79"/>
  <c r="I63" s="1"/>
  <c r="Q69"/>
  <c r="Q1928"/>
  <c r="I1874"/>
  <c r="J1874" s="1"/>
  <c r="J1868"/>
  <c r="Q1795"/>
  <c r="Q1970"/>
  <c r="Q1961"/>
  <c r="Q1941"/>
  <c r="Q1925"/>
  <c r="Q1922"/>
  <c r="Q1913"/>
  <c r="Q1910"/>
  <c r="Q1904"/>
  <c r="Q1892"/>
  <c r="Q1861"/>
  <c r="Q1750"/>
  <c r="Q1627"/>
  <c r="Q1621"/>
  <c r="Q1613"/>
  <c r="Q1609"/>
  <c r="Q1605"/>
  <c r="Q1548"/>
  <c r="J1009"/>
  <c r="Q513"/>
  <c r="Q293"/>
  <c r="Q126"/>
  <c r="Q541"/>
  <c r="Q507"/>
  <c r="P489"/>
  <c r="Q489" s="1"/>
  <c r="Q292"/>
  <c r="Q153"/>
  <c r="J125"/>
  <c r="Q125" s="1"/>
  <c r="P84"/>
  <c r="Q84" s="1"/>
  <c r="J1900"/>
  <c r="Q1900" s="1"/>
  <c r="H11"/>
  <c r="H1865"/>
  <c r="D1864"/>
  <c r="D9"/>
  <c r="D8" s="1"/>
  <c r="D7" s="1"/>
  <c r="P171"/>
  <c r="K11"/>
  <c r="P9"/>
  <c r="Q1924"/>
  <c r="Q1889"/>
  <c r="Q1886"/>
  <c r="P1868"/>
  <c r="Q1753"/>
  <c r="Q1547"/>
  <c r="Q1629"/>
  <c r="Q535"/>
  <c r="Q296"/>
  <c r="Q203"/>
  <c r="Q144"/>
  <c r="Q101"/>
  <c r="Q30"/>
  <c r="Q19" s="1"/>
  <c r="O57"/>
  <c r="Q1723"/>
  <c r="Q1726"/>
  <c r="Q55"/>
  <c r="Q68"/>
  <c r="H1715"/>
  <c r="H51"/>
  <c r="J51" s="1"/>
  <c r="Q51" s="1"/>
  <c r="P164" i="7"/>
  <c r="J142"/>
  <c r="Q142" s="1"/>
  <c r="I127"/>
  <c r="I22"/>
  <c r="J22" s="1"/>
  <c r="Q22" s="1"/>
  <c r="J52"/>
  <c r="Q52" s="1"/>
  <c r="E14"/>
  <c r="E67"/>
  <c r="J67" s="1"/>
  <c r="Q67" s="1"/>
  <c r="E13"/>
  <c r="J13" s="1"/>
  <c r="Q13" s="1"/>
  <c r="E28"/>
  <c r="J73"/>
  <c r="Q73" s="1"/>
  <c r="J43"/>
  <c r="Q43" s="1"/>
  <c r="J1269" i="6"/>
  <c r="I43"/>
  <c r="I42"/>
  <c r="K41"/>
  <c r="J1076"/>
  <c r="H39"/>
  <c r="J39" s="1"/>
  <c r="P1065"/>
  <c r="K40"/>
  <c r="P40" s="1"/>
  <c r="J887"/>
  <c r="I35"/>
  <c r="H846"/>
  <c r="H34" s="1"/>
  <c r="H25" s="1"/>
  <c r="H78"/>
  <c r="I34"/>
  <c r="I25" s="1"/>
  <c r="F1258"/>
  <c r="F42" s="1"/>
  <c r="F78"/>
  <c r="I45"/>
  <c r="P233"/>
  <c r="Q233" s="1"/>
  <c r="M232"/>
  <c r="P232" s="1"/>
  <c r="Q232" s="1"/>
  <c r="K71"/>
  <c r="M59"/>
  <c r="P1009"/>
  <c r="P948"/>
  <c r="J871"/>
  <c r="Q871" s="1"/>
  <c r="Q231"/>
  <c r="M229"/>
  <c r="P229" s="1"/>
  <c r="Q229" s="1"/>
  <c r="Q228"/>
  <c r="Q216"/>
  <c r="M235"/>
  <c r="P235" s="1"/>
  <c r="Q235" s="1"/>
  <c r="Q223"/>
  <c r="Q219"/>
  <c r="P42"/>
  <c r="J1383"/>
  <c r="Q1383" s="1"/>
  <c r="I1300"/>
  <c r="P1269"/>
  <c r="K43"/>
  <c r="L1247"/>
  <c r="L41" s="1"/>
  <c r="L17" s="1"/>
  <c r="J1247"/>
  <c r="I41"/>
  <c r="J41" s="1"/>
  <c r="P1076"/>
  <c r="K39"/>
  <c r="P39" s="1"/>
  <c r="J1065"/>
  <c r="I40"/>
  <c r="J40" s="1"/>
  <c r="J961"/>
  <c r="Q961" s="1"/>
  <c r="I948"/>
  <c r="P887"/>
  <c r="K35"/>
  <c r="N846"/>
  <c r="N34" s="1"/>
  <c r="N25" s="1"/>
  <c r="N80"/>
  <c r="K34"/>
  <c r="K25" s="1"/>
  <c r="P33"/>
  <c r="P239"/>
  <c r="Q239" s="1"/>
  <c r="M238"/>
  <c r="P238" s="1"/>
  <c r="Q238" s="1"/>
  <c r="P227"/>
  <c r="Q227" s="1"/>
  <c r="M226"/>
  <c r="P226" s="1"/>
  <c r="Q226" s="1"/>
  <c r="P221"/>
  <c r="Q221" s="1"/>
  <c r="M220"/>
  <c r="P220" s="1"/>
  <c r="Q220" s="1"/>
  <c r="P215"/>
  <c r="Q215" s="1"/>
  <c r="M214"/>
  <c r="P79"/>
  <c r="K63"/>
  <c r="I213"/>
  <c r="J214"/>
  <c r="P1300"/>
  <c r="P1258"/>
  <c r="J1179"/>
  <c r="Q1179" s="1"/>
  <c r="Q222"/>
  <c r="P575"/>
  <c r="Q575" s="1"/>
  <c r="Q217"/>
  <c r="Q171" l="1"/>
  <c r="O8"/>
  <c r="Q1874"/>
  <c r="G17"/>
  <c r="G38"/>
  <c r="E17"/>
  <c r="E38"/>
  <c r="Q37"/>
  <c r="Q21" s="1"/>
  <c r="P43"/>
  <c r="P23" s="1"/>
  <c r="K23"/>
  <c r="P35"/>
  <c r="P27" s="1"/>
  <c r="K27"/>
  <c r="J35"/>
  <c r="J27" s="1"/>
  <c r="I27"/>
  <c r="J43"/>
  <c r="J23" s="1"/>
  <c r="I23"/>
  <c r="P36"/>
  <c r="P24" s="1"/>
  <c r="O24"/>
  <c r="Q33"/>
  <c r="Q26" s="1"/>
  <c r="P26"/>
  <c r="Q31"/>
  <c r="Q18" s="1"/>
  <c r="P1736"/>
  <c r="Q1736" s="1"/>
  <c r="K8"/>
  <c r="P11"/>
  <c r="J59"/>
  <c r="L7"/>
  <c r="J45"/>
  <c r="J1711"/>
  <c r="Q32"/>
  <c r="Q22" s="1"/>
  <c r="N1711"/>
  <c r="P1712"/>
  <c r="Q1712" s="1"/>
  <c r="D47"/>
  <c r="Q1876"/>
  <c r="Q1775"/>
  <c r="G47"/>
  <c r="O62"/>
  <c r="O1714"/>
  <c r="O63"/>
  <c r="O1715"/>
  <c r="H50"/>
  <c r="J50" s="1"/>
  <c r="Q1869"/>
  <c r="J1717"/>
  <c r="Q1717" s="1"/>
  <c r="O17"/>
  <c r="O7" s="1"/>
  <c r="N1729"/>
  <c r="N1715"/>
  <c r="Q49"/>
  <c r="Q1720"/>
  <c r="Q13"/>
  <c r="M1729"/>
  <c r="M1715"/>
  <c r="M63"/>
  <c r="L1774"/>
  <c r="P1774" s="1"/>
  <c r="Q1774" s="1"/>
  <c r="P1798"/>
  <c r="I15"/>
  <c r="J15" s="1"/>
  <c r="Q15" s="1"/>
  <c r="Q1009"/>
  <c r="P1759"/>
  <c r="Q1759" s="1"/>
  <c r="K1735"/>
  <c r="P1735" s="1"/>
  <c r="Q1735" s="1"/>
  <c r="K1715"/>
  <c r="P1730"/>
  <c r="Q1730" s="1"/>
  <c r="K1729"/>
  <c r="P50"/>
  <c r="J1865"/>
  <c r="P846"/>
  <c r="Q1065"/>
  <c r="Q40"/>
  <c r="P72"/>
  <c r="O73"/>
  <c r="O70"/>
  <c r="I73"/>
  <c r="I54" s="1"/>
  <c r="I53"/>
  <c r="Q531"/>
  <c r="O53"/>
  <c r="J846"/>
  <c r="J1715"/>
  <c r="I1864"/>
  <c r="J1864" s="1"/>
  <c r="K70"/>
  <c r="K53"/>
  <c r="G7"/>
  <c r="Q82"/>
  <c r="P59"/>
  <c r="E8"/>
  <c r="E7" s="1"/>
  <c r="F8"/>
  <c r="J10"/>
  <c r="Q10" s="1"/>
  <c r="H73"/>
  <c r="H53"/>
  <c r="J72"/>
  <c r="E81"/>
  <c r="J81" s="1"/>
  <c r="E65"/>
  <c r="J65" s="1"/>
  <c r="E70"/>
  <c r="J80"/>
  <c r="G66"/>
  <c r="G54"/>
  <c r="G71"/>
  <c r="I60"/>
  <c r="J60" s="1"/>
  <c r="J77"/>
  <c r="P1864"/>
  <c r="H8"/>
  <c r="J11"/>
  <c r="Q11" s="1"/>
  <c r="Q1868"/>
  <c r="P1865"/>
  <c r="J9"/>
  <c r="Q9" s="1"/>
  <c r="E62"/>
  <c r="E1714"/>
  <c r="J1729"/>
  <c r="I62"/>
  <c r="E8" i="7"/>
  <c r="J8" s="1"/>
  <c r="Q8" s="1"/>
  <c r="J14"/>
  <c r="Q14" s="1"/>
  <c r="E7"/>
  <c r="E164"/>
  <c r="J28"/>
  <c r="J127"/>
  <c r="Q127" s="1"/>
  <c r="I7"/>
  <c r="J7" s="1"/>
  <c r="Q7" s="1"/>
  <c r="I164"/>
  <c r="M60" i="6"/>
  <c r="P60" s="1"/>
  <c r="P77"/>
  <c r="F79"/>
  <c r="F70"/>
  <c r="F47" s="1"/>
  <c r="F62"/>
  <c r="H79"/>
  <c r="J78"/>
  <c r="Q78" s="1"/>
  <c r="H70"/>
  <c r="H47" s="1"/>
  <c r="H62"/>
  <c r="Q35"/>
  <c r="Q27" s="1"/>
  <c r="Q39"/>
  <c r="P41"/>
  <c r="Q41" s="1"/>
  <c r="Q43"/>
  <c r="Q23" s="1"/>
  <c r="J213"/>
  <c r="I202"/>
  <c r="I74"/>
  <c r="M213"/>
  <c r="M74" s="1"/>
  <c r="M75" s="1"/>
  <c r="P214"/>
  <c r="Q214" s="1"/>
  <c r="P34"/>
  <c r="P25" s="1"/>
  <c r="K17"/>
  <c r="N70"/>
  <c r="N65"/>
  <c r="N81"/>
  <c r="J948"/>
  <c r="Q948" s="1"/>
  <c r="I36"/>
  <c r="L70"/>
  <c r="L65"/>
  <c r="L81"/>
  <c r="L66" s="1"/>
  <c r="L48" s="1"/>
  <c r="P80"/>
  <c r="J1300"/>
  <c r="Q1300" s="1"/>
  <c r="I44"/>
  <c r="K48"/>
  <c r="F17"/>
  <c r="J42"/>
  <c r="Q42" s="1"/>
  <c r="H17"/>
  <c r="H7" s="1"/>
  <c r="J34"/>
  <c r="J25" s="1"/>
  <c r="Q846"/>
  <c r="Q887"/>
  <c r="Q1076"/>
  <c r="P1247"/>
  <c r="Q1247" s="1"/>
  <c r="J1258"/>
  <c r="Q1258" s="1"/>
  <c r="Q1269"/>
  <c r="Q60" l="1"/>
  <c r="Q59"/>
  <c r="O47"/>
  <c r="Q77"/>
  <c r="J44"/>
  <c r="J38" s="1"/>
  <c r="I38"/>
  <c r="Q44"/>
  <c r="Q38" s="1"/>
  <c r="J36"/>
  <c r="J24" s="1"/>
  <c r="I24"/>
  <c r="Q36"/>
  <c r="Q24" s="1"/>
  <c r="F7"/>
  <c r="P63"/>
  <c r="N45"/>
  <c r="P1711"/>
  <c r="Q1711" s="1"/>
  <c r="Q50"/>
  <c r="Q1865"/>
  <c r="J53"/>
  <c r="I17"/>
  <c r="J17" s="1"/>
  <c r="E47"/>
  <c r="N1714"/>
  <c r="N47" s="1"/>
  <c r="N62"/>
  <c r="M62"/>
  <c r="M1714"/>
  <c r="P1715"/>
  <c r="Q1715" s="1"/>
  <c r="Q72"/>
  <c r="K62"/>
  <c r="P1729"/>
  <c r="Q1729" s="1"/>
  <c r="K1714"/>
  <c r="Q1864"/>
  <c r="G48"/>
  <c r="P53"/>
  <c r="O54"/>
  <c r="O71"/>
  <c r="P73"/>
  <c r="Q34"/>
  <c r="Q25" s="1"/>
  <c r="Q80"/>
  <c r="J62"/>
  <c r="H54"/>
  <c r="J54" s="1"/>
  <c r="J73"/>
  <c r="E66"/>
  <c r="E48" s="1"/>
  <c r="E71"/>
  <c r="J1714"/>
  <c r="P65"/>
  <c r="Q65" s="1"/>
  <c r="J164" i="7"/>
  <c r="Q28"/>
  <c r="Q164" s="1"/>
  <c r="N66" i="6"/>
  <c r="N71"/>
  <c r="M202"/>
  <c r="M12" s="1"/>
  <c r="M8" s="1"/>
  <c r="P8" s="1"/>
  <c r="P213"/>
  <c r="Q213" s="1"/>
  <c r="J202"/>
  <c r="I12"/>
  <c r="F63"/>
  <c r="F48" s="1"/>
  <c r="F71"/>
  <c r="P81"/>
  <c r="Q81" s="1"/>
  <c r="L71"/>
  <c r="L47"/>
  <c r="K7"/>
  <c r="I75"/>
  <c r="J74"/>
  <c r="I70"/>
  <c r="I56"/>
  <c r="J56" s="1"/>
  <c r="H63"/>
  <c r="H71"/>
  <c r="J79"/>
  <c r="Q79" s="1"/>
  <c r="P45" l="1"/>
  <c r="Q45" s="1"/>
  <c r="N17"/>
  <c r="Q53"/>
  <c r="P62"/>
  <c r="Q62" s="1"/>
  <c r="P1714"/>
  <c r="Q1714" s="1"/>
  <c r="K47"/>
  <c r="Q73"/>
  <c r="P54"/>
  <c r="Q54" s="1"/>
  <c r="O48"/>
  <c r="J66"/>
  <c r="H48"/>
  <c r="J63"/>
  <c r="Q63" s="1"/>
  <c r="J70"/>
  <c r="I47"/>
  <c r="J47" s="1"/>
  <c r="J75"/>
  <c r="I57"/>
  <c r="I71"/>
  <c r="J71" s="1"/>
  <c r="J12"/>
  <c r="I8"/>
  <c r="M70"/>
  <c r="M56"/>
  <c r="P56" s="1"/>
  <c r="Q56" s="1"/>
  <c r="P74"/>
  <c r="Q74" s="1"/>
  <c r="N48"/>
  <c r="P66"/>
  <c r="Q66" s="1"/>
  <c r="P202"/>
  <c r="Q202" s="1"/>
  <c r="N7" l="1"/>
  <c r="P17"/>
  <c r="Q17" s="1"/>
  <c r="P12"/>
  <c r="Q12" s="1"/>
  <c r="Q8" s="1"/>
  <c r="M47"/>
  <c r="P47" s="1"/>
  <c r="Q47" s="1"/>
  <c r="P70"/>
  <c r="Q70" s="1"/>
  <c r="J8"/>
  <c r="I7"/>
  <c r="J7" s="1"/>
  <c r="M57"/>
  <c r="M71"/>
  <c r="P75"/>
  <c r="Q75" s="1"/>
  <c r="J57"/>
  <c r="I48"/>
  <c r="J48" s="1"/>
  <c r="P71" l="1"/>
  <c r="Q71" s="1"/>
  <c r="M7"/>
  <c r="P7" s="1"/>
  <c r="Q7" s="1"/>
  <c r="M48"/>
  <c r="P48" s="1"/>
  <c r="P57"/>
  <c r="Q57" s="1"/>
  <c r="Q48" l="1"/>
  <c r="S48" s="1"/>
  <c r="L112" i="3"/>
  <c r="F1788" i="4"/>
  <c r="G1789"/>
  <c r="G1799"/>
  <c r="G1803"/>
  <c r="G1804"/>
  <c r="G1805"/>
  <c r="G1808"/>
  <c r="G1811"/>
  <c r="G1814"/>
  <c r="G1817"/>
  <c r="G1820"/>
  <c r="G1824"/>
  <c r="G1825"/>
  <c r="G1826"/>
  <c r="G1829"/>
  <c r="G1832"/>
  <c r="G1835"/>
  <c r="G1838"/>
  <c r="G1850"/>
  <c r="G1855"/>
  <c r="G1856"/>
  <c r="G1859"/>
  <c r="G1860"/>
  <c r="G1861"/>
  <c r="G1862"/>
  <c r="G1864"/>
  <c r="G1869"/>
  <c r="G1870"/>
  <c r="G1875"/>
  <c r="G1881"/>
  <c r="G1882"/>
  <c r="G1878" s="1"/>
  <c r="G1887"/>
  <c r="G1893"/>
  <c r="G1894"/>
  <c r="G1890" s="1"/>
  <c r="G1899"/>
  <c r="G1905"/>
  <c r="G1906"/>
  <c r="G1902" s="1"/>
  <c r="G1911"/>
  <c r="G1917"/>
  <c r="G1918"/>
  <c r="G1914" s="1"/>
  <c r="G1923"/>
  <c r="G1929"/>
  <c r="G1930"/>
  <c r="G1926" s="1"/>
  <c r="G1935"/>
  <c r="G1941"/>
  <c r="G1942"/>
  <c r="G1938" s="1"/>
  <c r="G1947"/>
  <c r="G1953"/>
  <c r="G1954"/>
  <c r="G1950" s="1"/>
  <c r="G1959"/>
  <c r="F1757"/>
  <c r="F1752"/>
  <c r="F1792"/>
  <c r="L514"/>
  <c r="L508"/>
  <c r="L502"/>
  <c r="L496"/>
  <c r="L490"/>
  <c r="L487"/>
  <c r="L485"/>
  <c r="L483"/>
  <c r="L481"/>
  <c r="L480"/>
  <c r="L476"/>
  <c r="L474"/>
  <c r="L472"/>
  <c r="L470"/>
  <c r="L468"/>
  <c r="L443"/>
  <c r="L419"/>
  <c r="L395"/>
  <c r="L371"/>
  <c r="L347"/>
  <c r="L340"/>
  <c r="L334"/>
  <c r="L328"/>
  <c r="L322"/>
  <c r="L316"/>
  <c r="L312"/>
  <c r="L309"/>
  <c r="L306"/>
  <c r="L303"/>
  <c r="L300"/>
  <c r="L296"/>
  <c r="L293"/>
  <c r="L290"/>
  <c r="L285"/>
  <c r="L282"/>
  <c r="L277"/>
  <c r="L273"/>
  <c r="L269"/>
  <c r="L265"/>
  <c r="L261"/>
  <c r="L250"/>
  <c r="L240"/>
  <c r="L230"/>
  <c r="L202"/>
  <c r="L201"/>
  <c r="L200"/>
  <c r="L199"/>
  <c r="L198"/>
  <c r="L196"/>
  <c r="L195"/>
  <c r="L194"/>
  <c r="L193"/>
  <c r="L185"/>
  <c r="L179"/>
  <c r="L173"/>
  <c r="L167"/>
  <c r="L161"/>
  <c r="L151"/>
  <c r="L142"/>
  <c r="L133"/>
  <c r="L124"/>
  <c r="L115"/>
  <c r="L106"/>
  <c r="L98"/>
  <c r="L90"/>
  <c r="L82"/>
  <c r="L75"/>
  <c r="L74" s="1"/>
  <c r="L521"/>
  <c r="L524"/>
  <c r="L527"/>
  <c r="L530"/>
  <c r="L535"/>
  <c r="L561"/>
  <c r="L565"/>
  <c r="L619"/>
  <c r="L673"/>
  <c r="L727"/>
  <c r="L781"/>
  <c r="L836"/>
  <c r="L844"/>
  <c r="L852"/>
  <c r="L860"/>
  <c r="L868"/>
  <c r="L877"/>
  <c r="L889"/>
  <c r="L901"/>
  <c r="L913"/>
  <c r="L925"/>
  <c r="L938"/>
  <c r="L951"/>
  <c r="L953"/>
  <c r="L954"/>
  <c r="L956"/>
  <c r="L957"/>
  <c r="L958"/>
  <c r="L959"/>
  <c r="L960"/>
  <c r="L961"/>
  <c r="L962"/>
  <c r="L974"/>
  <c r="L986"/>
  <c r="L1001"/>
  <c r="L999" s="1"/>
  <c r="L1007"/>
  <c r="L1010"/>
  <c r="L1021"/>
  <c r="L1032"/>
  <c r="L1044"/>
  <c r="L1043" s="1"/>
  <c r="L1055"/>
  <c r="L1057"/>
  <c r="L1059"/>
  <c r="L1061"/>
  <c r="L1063"/>
  <c r="L1064"/>
  <c r="L1066"/>
  <c r="L1100"/>
  <c r="L1134"/>
  <c r="L1168"/>
  <c r="L1203"/>
  <c r="L1202" s="1"/>
  <c r="L1204"/>
  <c r="L1237"/>
  <c r="L1239"/>
  <c r="L1241"/>
  <c r="L1243"/>
  <c r="L1246"/>
  <c r="L1245" s="1"/>
  <c r="L1248"/>
  <c r="L1250"/>
  <c r="L1252"/>
  <c r="L1254"/>
  <c r="L1256"/>
  <c r="L1257"/>
  <c r="L1259"/>
  <c r="L1265"/>
  <c r="L1271"/>
  <c r="L1277"/>
  <c r="L1283"/>
  <c r="L1291"/>
  <c r="L1348"/>
  <c r="L1352"/>
  <c r="L1356"/>
  <c r="L1359"/>
  <c r="L1361"/>
  <c r="L1364"/>
  <c r="L1367"/>
  <c r="L1370"/>
  <c r="L1373"/>
  <c r="L1430"/>
  <c r="L1434"/>
  <c r="L1438"/>
  <c r="L1441"/>
  <c r="L1443"/>
  <c r="L1446"/>
  <c r="L1449"/>
  <c r="L1452"/>
  <c r="L1455"/>
  <c r="L1512"/>
  <c r="L1516"/>
  <c r="L1520"/>
  <c r="L1523"/>
  <c r="L1525"/>
  <c r="L1528"/>
  <c r="L1531"/>
  <c r="L1534"/>
  <c r="L1537"/>
  <c r="L1594"/>
  <c r="L1598"/>
  <c r="L1602"/>
  <c r="L1605"/>
  <c r="L1607"/>
  <c r="L1610"/>
  <c r="L1613"/>
  <c r="L1616"/>
  <c r="L1619"/>
  <c r="L1676"/>
  <c r="L1680"/>
  <c r="L1684"/>
  <c r="L1687"/>
  <c r="L1689"/>
  <c r="L1692"/>
  <c r="L1695"/>
  <c r="L1698"/>
  <c r="L1700"/>
  <c r="L478" l="1"/>
  <c r="L489"/>
  <c r="L260"/>
  <c r="L299"/>
  <c r="L346"/>
  <c r="G1937"/>
  <c r="G1913"/>
  <c r="G1889"/>
  <c r="G1863"/>
  <c r="G1857"/>
  <c r="L281"/>
  <c r="L315"/>
  <c r="L467"/>
  <c r="G1949"/>
  <c r="G1925"/>
  <c r="G1901"/>
  <c r="G1877"/>
  <c r="G1858"/>
  <c r="G1854" s="1"/>
  <c r="G1823"/>
  <c r="G1802"/>
  <c r="G1865"/>
  <c r="G1866"/>
  <c r="L1536"/>
  <c r="L1372"/>
  <c r="L1236"/>
  <c r="L1065"/>
  <c r="L1054"/>
  <c r="L876"/>
  <c r="L564"/>
  <c r="L520"/>
  <c r="L160"/>
  <c r="L1618"/>
  <c r="L1454"/>
  <c r="L1290"/>
  <c r="L1258"/>
  <c r="L1247"/>
  <c r="L950"/>
  <c r="L937" s="1"/>
  <c r="L835"/>
  <c r="L114"/>
  <c r="L191"/>
  <c r="L998"/>
  <c r="L61"/>
  <c r="E65" i="2"/>
  <c r="E207"/>
  <c r="E206"/>
  <c r="G1853" i="4" l="1"/>
  <c r="L1289"/>
  <c r="F561" i="2"/>
  <c r="F619" i="4"/>
  <c r="F562" i="2"/>
  <c r="F65"/>
  <c r="F66"/>
  <c r="L73" i="4"/>
  <c r="F80"/>
  <c r="F79"/>
  <c r="F77"/>
  <c r="F76"/>
  <c r="F82"/>
  <c r="F90"/>
  <c r="F98"/>
  <c r="F106"/>
  <c r="F115"/>
  <c r="F125"/>
  <c r="F124" s="1"/>
  <c r="F133"/>
  <c r="F142"/>
  <c r="F151"/>
  <c r="F161"/>
  <c r="F167"/>
  <c r="F173"/>
  <c r="F179"/>
  <c r="F185"/>
  <c r="F192"/>
  <c r="F203"/>
  <c r="F205"/>
  <c r="F206"/>
  <c r="F208"/>
  <c r="F209"/>
  <c r="F211"/>
  <c r="F212"/>
  <c r="F214"/>
  <c r="F215"/>
  <c r="F217"/>
  <c r="F218"/>
  <c r="F220"/>
  <c r="F221"/>
  <c r="F223"/>
  <c r="F224"/>
  <c r="F226"/>
  <c r="F227"/>
  <c r="F229"/>
  <c r="F240"/>
  <c r="F241"/>
  <c r="F250"/>
  <c r="F261"/>
  <c r="F265"/>
  <c r="F269"/>
  <c r="F274"/>
  <c r="F273" s="1"/>
  <c r="F277"/>
  <c r="F282"/>
  <c r="F285"/>
  <c r="F290"/>
  <c r="F293"/>
  <c r="F296"/>
  <c r="F300"/>
  <c r="F303"/>
  <c r="F306"/>
  <c r="F309"/>
  <c r="F310"/>
  <c r="F312"/>
  <c r="F316"/>
  <c r="F322"/>
  <c r="F328"/>
  <c r="F334"/>
  <c r="F340"/>
  <c r="F347"/>
  <c r="F371"/>
  <c r="F395"/>
  <c r="F443"/>
  <c r="F468"/>
  <c r="F470"/>
  <c r="F472"/>
  <c r="F474"/>
  <c r="F476"/>
  <c r="F479"/>
  <c r="F481"/>
  <c r="F483"/>
  <c r="F485"/>
  <c r="F487"/>
  <c r="F490"/>
  <c r="F496"/>
  <c r="F502"/>
  <c r="F508"/>
  <c r="F514"/>
  <c r="F521"/>
  <c r="F524"/>
  <c r="F527"/>
  <c r="F530"/>
  <c r="F535"/>
  <c r="F533" s="1"/>
  <c r="F559"/>
  <c r="F561"/>
  <c r="F565"/>
  <c r="F620"/>
  <c r="F673"/>
  <c r="F727"/>
  <c r="F781"/>
  <c r="F836"/>
  <c r="F844"/>
  <c r="F852"/>
  <c r="F860"/>
  <c r="F868"/>
  <c r="F877"/>
  <c r="F889"/>
  <c r="F901"/>
  <c r="F913"/>
  <c r="F925"/>
  <c r="F938"/>
  <c r="F950"/>
  <c r="F962"/>
  <c r="F974"/>
  <c r="F986"/>
  <c r="F999"/>
  <c r="F1010"/>
  <c r="F1021"/>
  <c r="F1032"/>
  <c r="F1043"/>
  <c r="F1055"/>
  <c r="F1057"/>
  <c r="F1059"/>
  <c r="F1061"/>
  <c r="F1063"/>
  <c r="F1066"/>
  <c r="F1100"/>
  <c r="F1134"/>
  <c r="F1173"/>
  <c r="F1168" s="1"/>
  <c r="F1202"/>
  <c r="F1237"/>
  <c r="F1239"/>
  <c r="F1241"/>
  <c r="F1243"/>
  <c r="F1245"/>
  <c r="F1248"/>
  <c r="F1250"/>
  <c r="F1252"/>
  <c r="F1256"/>
  <c r="F1255" s="1"/>
  <c r="F1254" s="1"/>
  <c r="F1259"/>
  <c r="F1265"/>
  <c r="F1271"/>
  <c r="F1277"/>
  <c r="F1283"/>
  <c r="F1291"/>
  <c r="F1348"/>
  <c r="F1352"/>
  <c r="F1356"/>
  <c r="F1359"/>
  <c r="F1361"/>
  <c r="F1364"/>
  <c r="F1367"/>
  <c r="F1370"/>
  <c r="F1373"/>
  <c r="F1430"/>
  <c r="F1434"/>
  <c r="F1438"/>
  <c r="F1441"/>
  <c r="F1443"/>
  <c r="F1446"/>
  <c r="F1449"/>
  <c r="F1452"/>
  <c r="F1455"/>
  <c r="F1512"/>
  <c r="F1516"/>
  <c r="F1520"/>
  <c r="F1523"/>
  <c r="F1525"/>
  <c r="F1528"/>
  <c r="F1531"/>
  <c r="F1534"/>
  <c r="F1537"/>
  <c r="F1594"/>
  <c r="F1598"/>
  <c r="F1602"/>
  <c r="F1605"/>
  <c r="F1607"/>
  <c r="F1610"/>
  <c r="F1613"/>
  <c r="F1616"/>
  <c r="F1619"/>
  <c r="F1676"/>
  <c r="F1680"/>
  <c r="F1684"/>
  <c r="F1687"/>
  <c r="F1689"/>
  <c r="F1692"/>
  <c r="F1695"/>
  <c r="F1698"/>
  <c r="E431" i="2"/>
  <c r="E778"/>
  <c r="E1315"/>
  <c r="E1372"/>
  <c r="E1376"/>
  <c r="E1380"/>
  <c r="E1383"/>
  <c r="E1385"/>
  <c r="E1388"/>
  <c r="E1391"/>
  <c r="E1394"/>
  <c r="E223"/>
  <c r="E462"/>
  <c r="I1722" i="4"/>
  <c r="F1258" l="1"/>
  <c r="F1247"/>
  <c r="F1065"/>
  <c r="F998"/>
  <c r="F876"/>
  <c r="F489"/>
  <c r="F467"/>
  <c r="F346"/>
  <c r="F281"/>
  <c r="F160"/>
  <c r="F73"/>
  <c r="F1236"/>
  <c r="F1054"/>
  <c r="F937"/>
  <c r="F564"/>
  <c r="F520"/>
  <c r="F478"/>
  <c r="F315"/>
  <c r="F299"/>
  <c r="F260"/>
  <c r="F191"/>
  <c r="F114"/>
  <c r="F1536"/>
  <c r="F1372"/>
  <c r="F835"/>
  <c r="F1618"/>
  <c r="F1454"/>
  <c r="F1290"/>
  <c r="F61" s="1"/>
  <c r="F1700"/>
  <c r="E1314" i="2"/>
  <c r="H1714" i="4"/>
  <c r="H18" i="3"/>
  <c r="F1289" i="4" l="1"/>
  <c r="O24" i="3"/>
  <c r="O23"/>
  <c r="N24"/>
  <c r="N23"/>
  <c r="M24"/>
  <c r="M23"/>
  <c r="L24"/>
  <c r="L23"/>
  <c r="K24"/>
  <c r="K23"/>
  <c r="H24"/>
  <c r="I24"/>
  <c r="H23"/>
  <c r="I124"/>
  <c r="H115"/>
  <c r="H106" s="1"/>
  <c r="I115"/>
  <c r="H10"/>
  <c r="I10"/>
  <c r="H11"/>
  <c r="I11"/>
  <c r="H12"/>
  <c r="I12"/>
  <c r="H14"/>
  <c r="I14"/>
  <c r="H15"/>
  <c r="I15"/>
  <c r="I18"/>
  <c r="D24"/>
  <c r="E24"/>
  <c r="F24"/>
  <c r="G24"/>
  <c r="D23"/>
  <c r="F23"/>
  <c r="G23"/>
  <c r="I88"/>
  <c r="H88"/>
  <c r="G88"/>
  <c r="H91"/>
  <c r="I91"/>
  <c r="H154"/>
  <c r="H25" s="1"/>
  <c r="I154"/>
  <c r="G142"/>
  <c r="H142"/>
  <c r="G139"/>
  <c r="H139"/>
  <c r="I139"/>
  <c r="G136"/>
  <c r="H136"/>
  <c r="H16" s="1"/>
  <c r="I136"/>
  <c r="I16" s="1"/>
  <c r="G133"/>
  <c r="H133"/>
  <c r="H13" s="1"/>
  <c r="I133"/>
  <c r="N129"/>
  <c r="M129"/>
  <c r="L129"/>
  <c r="K129"/>
  <c r="O129"/>
  <c r="E129"/>
  <c r="F129"/>
  <c r="G129"/>
  <c r="H129"/>
  <c r="I129"/>
  <c r="D129"/>
  <c r="O128"/>
  <c r="N128"/>
  <c r="M128"/>
  <c r="L128"/>
  <c r="K128"/>
  <c r="E128"/>
  <c r="F128"/>
  <c r="G128"/>
  <c r="H128"/>
  <c r="D128"/>
  <c r="P153"/>
  <c r="J153"/>
  <c r="P152"/>
  <c r="I152"/>
  <c r="J152" s="1"/>
  <c r="P151"/>
  <c r="I151"/>
  <c r="J151" s="1"/>
  <c r="P150"/>
  <c r="I150"/>
  <c r="J150" s="1"/>
  <c r="P149"/>
  <c r="I149"/>
  <c r="J149" s="1"/>
  <c r="P148"/>
  <c r="I148"/>
  <c r="J148" s="1"/>
  <c r="P147"/>
  <c r="I147"/>
  <c r="J147" s="1"/>
  <c r="P146"/>
  <c r="J146"/>
  <c r="P145"/>
  <c r="J145"/>
  <c r="P144"/>
  <c r="J144"/>
  <c r="P143"/>
  <c r="J143"/>
  <c r="O142"/>
  <c r="N142"/>
  <c r="M142"/>
  <c r="L142"/>
  <c r="K142"/>
  <c r="F142"/>
  <c r="E142"/>
  <c r="D142"/>
  <c r="I114" i="5"/>
  <c r="I113" s="1"/>
  <c r="I103" s="1"/>
  <c r="H113"/>
  <c r="H108"/>
  <c r="H107"/>
  <c r="H104"/>
  <c r="H103"/>
  <c r="I102"/>
  <c r="I101" s="1"/>
  <c r="H101"/>
  <c r="I96"/>
  <c r="H96"/>
  <c r="I95"/>
  <c r="H95"/>
  <c r="I92"/>
  <c r="H92"/>
  <c r="I90"/>
  <c r="I89" s="1"/>
  <c r="H89"/>
  <c r="I84"/>
  <c r="H84"/>
  <c r="H80" s="1"/>
  <c r="I83"/>
  <c r="H83"/>
  <c r="H79"/>
  <c r="I78"/>
  <c r="I77" s="1"/>
  <c r="H77"/>
  <c r="I72"/>
  <c r="H72"/>
  <c r="I71"/>
  <c r="H71"/>
  <c r="H67" s="1"/>
  <c r="I68"/>
  <c r="H68"/>
  <c r="I66"/>
  <c r="I65" s="1"/>
  <c r="H65"/>
  <c r="I60"/>
  <c r="H60"/>
  <c r="I59"/>
  <c r="H59"/>
  <c r="H56"/>
  <c r="H55"/>
  <c r="I54"/>
  <c r="I53" s="1"/>
  <c r="H53"/>
  <c r="I48"/>
  <c r="H48"/>
  <c r="I47"/>
  <c r="H47"/>
  <c r="I44"/>
  <c r="H44"/>
  <c r="H43"/>
  <c r="I41"/>
  <c r="H41"/>
  <c r="I36"/>
  <c r="H36"/>
  <c r="I35"/>
  <c r="H35"/>
  <c r="I32"/>
  <c r="H32"/>
  <c r="I31"/>
  <c r="H31"/>
  <c r="I30"/>
  <c r="I29" s="1"/>
  <c r="H29"/>
  <c r="I24"/>
  <c r="H24"/>
  <c r="H20" s="1"/>
  <c r="I23"/>
  <c r="H23"/>
  <c r="I928" i="2"/>
  <c r="H1237" i="4"/>
  <c r="H500" i="2"/>
  <c r="I500"/>
  <c r="H475"/>
  <c r="I475"/>
  <c r="I474" s="1"/>
  <c r="H191"/>
  <c r="H181"/>
  <c r="H171"/>
  <c r="H143"/>
  <c r="H133"/>
  <c r="I92"/>
  <c r="H92"/>
  <c r="I83"/>
  <c r="H83"/>
  <c r="I74"/>
  <c r="H74"/>
  <c r="I65"/>
  <c r="H65"/>
  <c r="I56"/>
  <c r="I8" s="1"/>
  <c r="H56"/>
  <c r="H8" s="1"/>
  <c r="H13"/>
  <c r="I13"/>
  <c r="I996"/>
  <c r="I1758" i="4"/>
  <c r="I1757"/>
  <c r="I1756"/>
  <c r="I1755"/>
  <c r="I1754"/>
  <c r="I1753"/>
  <c r="I1752"/>
  <c r="I1751"/>
  <c r="I1839"/>
  <c r="I1840"/>
  <c r="I1841"/>
  <c r="I1842"/>
  <c r="I1843"/>
  <c r="I1844"/>
  <c r="I1845"/>
  <c r="I1846"/>
  <c r="I1847"/>
  <c r="I1848"/>
  <c r="I1850"/>
  <c r="I1855"/>
  <c r="I1856"/>
  <c r="I1859"/>
  <c r="I1860"/>
  <c r="I1861"/>
  <c r="I1862"/>
  <c r="I1869"/>
  <c r="I1870"/>
  <c r="I1876"/>
  <c r="I1881"/>
  <c r="I1882"/>
  <c r="I1878" s="1"/>
  <c r="I1887"/>
  <c r="I1893"/>
  <c r="I1894"/>
  <c r="I1900"/>
  <c r="I1899" s="1"/>
  <c r="I1905"/>
  <c r="I1906"/>
  <c r="I1912"/>
  <c r="I1911" s="1"/>
  <c r="I1917"/>
  <c r="I1918"/>
  <c r="I1924"/>
  <c r="I1923" s="1"/>
  <c r="I1929"/>
  <c r="I1930"/>
  <c r="I1936"/>
  <c r="I1935" s="1"/>
  <c r="I1941"/>
  <c r="I1942"/>
  <c r="I1948"/>
  <c r="I1947" s="1"/>
  <c r="I1960"/>
  <c r="I1950" s="1"/>
  <c r="H1959"/>
  <c r="H1954"/>
  <c r="H1950" s="1"/>
  <c r="H1953"/>
  <c r="H1949"/>
  <c r="H1947"/>
  <c r="H1942"/>
  <c r="H1941"/>
  <c r="H1938"/>
  <c r="H1937"/>
  <c r="H1935"/>
  <c r="H1930"/>
  <c r="H1929"/>
  <c r="H1925" s="1"/>
  <c r="H1926"/>
  <c r="H1923"/>
  <c r="H1918"/>
  <c r="H1914" s="1"/>
  <c r="H1917"/>
  <c r="H1913" s="1"/>
  <c r="H1911"/>
  <c r="H1906"/>
  <c r="H1902" s="1"/>
  <c r="H1905"/>
  <c r="H1901"/>
  <c r="H1899"/>
  <c r="H1894"/>
  <c r="H1893"/>
  <c r="H1890"/>
  <c r="H1889"/>
  <c r="H1887"/>
  <c r="H1882"/>
  <c r="H1881"/>
  <c r="H1877" s="1"/>
  <c r="H1878"/>
  <c r="H1875"/>
  <c r="H1870"/>
  <c r="H1866" s="1"/>
  <c r="H1869"/>
  <c r="H1865" s="1"/>
  <c r="H1864"/>
  <c r="H1862"/>
  <c r="H1861"/>
  <c r="H1860"/>
  <c r="H1859"/>
  <c r="H1856"/>
  <c r="H1855"/>
  <c r="H1850"/>
  <c r="H1838"/>
  <c r="H1835"/>
  <c r="H1832"/>
  <c r="H1829"/>
  <c r="H1826"/>
  <c r="H1825"/>
  <c r="H1824"/>
  <c r="H1820"/>
  <c r="H1817"/>
  <c r="H1814"/>
  <c r="H1811"/>
  <c r="H1808"/>
  <c r="H1805"/>
  <c r="H1804"/>
  <c r="H1803"/>
  <c r="H1799"/>
  <c r="H1789"/>
  <c r="H1787"/>
  <c r="H1784"/>
  <c r="H1781"/>
  <c r="H1771"/>
  <c r="H1769"/>
  <c r="H1766"/>
  <c r="H1765"/>
  <c r="H1764"/>
  <c r="H1760"/>
  <c r="H1751"/>
  <c r="H1750"/>
  <c r="H1748"/>
  <c r="H1745"/>
  <c r="H1742"/>
  <c r="H1739"/>
  <c r="H1727"/>
  <c r="H1726"/>
  <c r="H1725"/>
  <c r="H1723"/>
  <c r="H1722"/>
  <c r="H1720"/>
  <c r="H1719"/>
  <c r="H1717"/>
  <c r="H1716"/>
  <c r="H1713"/>
  <c r="H1711"/>
  <c r="H1710"/>
  <c r="H1708"/>
  <c r="H41" s="1"/>
  <c r="H1707"/>
  <c r="H1698"/>
  <c r="H1695"/>
  <c r="H1692"/>
  <c r="H1689"/>
  <c r="H1687"/>
  <c r="H1684"/>
  <c r="H1680"/>
  <c r="H1676"/>
  <c r="H1619"/>
  <c r="H1616"/>
  <c r="H1613"/>
  <c r="H1610"/>
  <c r="H1607"/>
  <c r="H1605"/>
  <c r="H1602"/>
  <c r="H1598"/>
  <c r="H1594"/>
  <c r="H1537"/>
  <c r="H1534"/>
  <c r="H1531"/>
  <c r="H1528"/>
  <c r="H1525"/>
  <c r="H1523"/>
  <c r="H1520"/>
  <c r="H1516"/>
  <c r="H1512"/>
  <c r="H1455"/>
  <c r="H1452"/>
  <c r="H1449"/>
  <c r="H1446"/>
  <c r="H1443"/>
  <c r="H1441"/>
  <c r="H1438"/>
  <c r="H1434"/>
  <c r="H1430"/>
  <c r="H1373"/>
  <c r="H1370"/>
  <c r="H1367"/>
  <c r="H1364"/>
  <c r="H1361"/>
  <c r="H1359"/>
  <c r="H1356"/>
  <c r="H1352"/>
  <c r="H1348"/>
  <c r="H1291"/>
  <c r="H1283"/>
  <c r="H1277"/>
  <c r="H1271"/>
  <c r="H1265"/>
  <c r="H1259"/>
  <c r="H1256"/>
  <c r="H1254"/>
  <c r="H1252"/>
  <c r="H1250"/>
  <c r="H1248"/>
  <c r="H1245"/>
  <c r="H1243"/>
  <c r="H1241"/>
  <c r="H1239"/>
  <c r="H1202"/>
  <c r="H1171"/>
  <c r="H1168" s="1"/>
  <c r="H1134"/>
  <c r="H1104"/>
  <c r="H1100"/>
  <c r="H1066"/>
  <c r="H1063"/>
  <c r="H1061"/>
  <c r="H1059"/>
  <c r="H1057"/>
  <c r="H1055"/>
  <c r="H1043"/>
  <c r="H1032"/>
  <c r="H1021"/>
  <c r="H1010"/>
  <c r="H999"/>
  <c r="H986"/>
  <c r="H974"/>
  <c r="H962"/>
  <c r="H950"/>
  <c r="H938"/>
  <c r="H925"/>
  <c r="H913"/>
  <c r="H901"/>
  <c r="H889"/>
  <c r="H877"/>
  <c r="H868"/>
  <c r="H866"/>
  <c r="H861"/>
  <c r="H860"/>
  <c r="H852"/>
  <c r="H844"/>
  <c r="H836"/>
  <c r="H781"/>
  <c r="H727"/>
  <c r="H673"/>
  <c r="H620"/>
  <c r="H619" s="1"/>
  <c r="H565"/>
  <c r="H561"/>
  <c r="H559"/>
  <c r="H535"/>
  <c r="H533" s="1"/>
  <c r="H530"/>
  <c r="H527"/>
  <c r="H524"/>
  <c r="H521"/>
  <c r="H514"/>
  <c r="H508"/>
  <c r="H502"/>
  <c r="H497"/>
  <c r="H496" s="1"/>
  <c r="H490"/>
  <c r="H487"/>
  <c r="H485"/>
  <c r="H483"/>
  <c r="H481"/>
  <c r="H479"/>
  <c r="H476"/>
  <c r="H474"/>
  <c r="H472"/>
  <c r="H470"/>
  <c r="H468"/>
  <c r="H443"/>
  <c r="H395"/>
  <c r="H371"/>
  <c r="H347"/>
  <c r="H340"/>
  <c r="H336"/>
  <c r="H334" s="1"/>
  <c r="H328"/>
  <c r="H322"/>
  <c r="H316"/>
  <c r="H312"/>
  <c r="H309"/>
  <c r="H306"/>
  <c r="H303"/>
  <c r="H300"/>
  <c r="H296"/>
  <c r="H293"/>
  <c r="H290"/>
  <c r="H285"/>
  <c r="H282"/>
  <c r="H277"/>
  <c r="H273"/>
  <c r="H269"/>
  <c r="H265"/>
  <c r="H261"/>
  <c r="H250"/>
  <c r="H240"/>
  <c r="H230"/>
  <c r="H202"/>
  <c r="H192"/>
  <c r="H185"/>
  <c r="H179"/>
  <c r="H173"/>
  <c r="H169"/>
  <c r="H168"/>
  <c r="H167" s="1"/>
  <c r="H161"/>
  <c r="H151"/>
  <c r="H142"/>
  <c r="H133"/>
  <c r="H124"/>
  <c r="H115"/>
  <c r="H106"/>
  <c r="H105"/>
  <c r="H104"/>
  <c r="H103"/>
  <c r="H102"/>
  <c r="H101"/>
  <c r="H99"/>
  <c r="H98" s="1"/>
  <c r="H90"/>
  <c r="H82"/>
  <c r="H74"/>
  <c r="H72"/>
  <c r="H71" s="1"/>
  <c r="H57" s="1"/>
  <c r="H56"/>
  <c r="H53"/>
  <c r="H50"/>
  <c r="H47"/>
  <c r="H44"/>
  <c r="H40"/>
  <c r="O1168"/>
  <c r="O253" i="2"/>
  <c r="K39"/>
  <c r="J77" i="3"/>
  <c r="G1719" i="4"/>
  <c r="J1773"/>
  <c r="G497"/>
  <c r="G1208" i="2"/>
  <c r="G1171" i="4"/>
  <c r="G1104"/>
  <c r="G803" i="2"/>
  <c r="G861" i="4"/>
  <c r="G562" i="2"/>
  <c r="G620" i="4"/>
  <c r="G336"/>
  <c r="G252" i="2"/>
  <c r="G438"/>
  <c r="G215"/>
  <c r="G169" i="4"/>
  <c r="G110" i="2"/>
  <c r="F251"/>
  <c r="F215"/>
  <c r="F68" i="3"/>
  <c r="G23" i="2"/>
  <c r="E1755" i="4"/>
  <c r="E59" i="3"/>
  <c r="E1753" i="4"/>
  <c r="E56" i="3"/>
  <c r="E1752" i="4"/>
  <c r="E1751"/>
  <c r="I25" i="3" l="1"/>
  <c r="I67" i="5"/>
  <c r="I79"/>
  <c r="I91"/>
  <c r="I43"/>
  <c r="I55"/>
  <c r="H91"/>
  <c r="I106" i="3"/>
  <c r="I13"/>
  <c r="H67"/>
  <c r="I67"/>
  <c r="Q144"/>
  <c r="Q146"/>
  <c r="Q148"/>
  <c r="Q150"/>
  <c r="Q143"/>
  <c r="Q145"/>
  <c r="Q147"/>
  <c r="Q149"/>
  <c r="Q151"/>
  <c r="H22"/>
  <c r="Q152"/>
  <c r="I9"/>
  <c r="I23"/>
  <c r="I8" s="1"/>
  <c r="I12" i="2"/>
  <c r="H1258" i="4"/>
  <c r="H32" s="1"/>
  <c r="H1704"/>
  <c r="I104" i="5"/>
  <c r="I80"/>
  <c r="I56"/>
  <c r="I20"/>
  <c r="I19" i="3"/>
  <c r="H19"/>
  <c r="H8"/>
  <c r="I128"/>
  <c r="I142"/>
  <c r="I22" s="1"/>
  <c r="Q153"/>
  <c r="H9"/>
  <c r="H835" i="4"/>
  <c r="H24" s="1"/>
  <c r="H937"/>
  <c r="H26" s="1"/>
  <c r="H1054"/>
  <c r="H28" s="1"/>
  <c r="H1236"/>
  <c r="H30" s="1"/>
  <c r="H1290"/>
  <c r="H1454"/>
  <c r="H1858"/>
  <c r="H1854" s="1"/>
  <c r="H1853"/>
  <c r="H1857"/>
  <c r="H1863"/>
  <c r="H1712"/>
  <c r="H127" i="3"/>
  <c r="H7" s="1"/>
  <c r="P142"/>
  <c r="H1709" i="4"/>
  <c r="H346"/>
  <c r="H18" s="1"/>
  <c r="H876"/>
  <c r="H25" s="1"/>
  <c r="H998"/>
  <c r="H27" s="1"/>
  <c r="H1247"/>
  <c r="H31" s="1"/>
  <c r="H1724"/>
  <c r="H1802"/>
  <c r="H1706"/>
  <c r="H39" s="1"/>
  <c r="H1200" i="2"/>
  <c r="H1189"/>
  <c r="H1178"/>
  <c r="I940"/>
  <c r="H879"/>
  <c r="H818"/>
  <c r="H777"/>
  <c r="I506"/>
  <c r="H430"/>
  <c r="H419"/>
  <c r="H408"/>
  <c r="I287"/>
  <c r="H256"/>
  <c r="H240"/>
  <c r="H222"/>
  <c r="I201"/>
  <c r="H132"/>
  <c r="H101"/>
  <c r="H55"/>
  <c r="I1200"/>
  <c r="I1189"/>
  <c r="I1178"/>
  <c r="I1007"/>
  <c r="H996"/>
  <c r="H940"/>
  <c r="I879"/>
  <c r="I818"/>
  <c r="I777"/>
  <c r="I430"/>
  <c r="I419"/>
  <c r="I408"/>
  <c r="H287"/>
  <c r="I256"/>
  <c r="I240"/>
  <c r="I222"/>
  <c r="H201"/>
  <c r="I101"/>
  <c r="I55"/>
  <c r="H1231"/>
  <c r="H1646"/>
  <c r="H1007"/>
  <c r="H461"/>
  <c r="H12"/>
  <c r="H11"/>
  <c r="H10"/>
  <c r="H9"/>
  <c r="I1642"/>
  <c r="I1231"/>
  <c r="H506"/>
  <c r="I461"/>
  <c r="I11"/>
  <c r="I10"/>
  <c r="H14"/>
  <c r="I14"/>
  <c r="I1646"/>
  <c r="H38" i="4"/>
  <c r="H58"/>
  <c r="H1701"/>
  <c r="H1700" s="1"/>
  <c r="H34" s="1"/>
  <c r="H73"/>
  <c r="H9" s="1"/>
  <c r="H114"/>
  <c r="H10" s="1"/>
  <c r="H260"/>
  <c r="H13" s="1"/>
  <c r="H299"/>
  <c r="H15" s="1"/>
  <c r="H478"/>
  <c r="H20" s="1"/>
  <c r="H489"/>
  <c r="H21" s="1"/>
  <c r="H564"/>
  <c r="H23" s="1"/>
  <c r="H1065"/>
  <c r="H29" s="1"/>
  <c r="H1618"/>
  <c r="H1705"/>
  <c r="H1718"/>
  <c r="H1721"/>
  <c r="I1926"/>
  <c r="I1902"/>
  <c r="H1823"/>
  <c r="H1763"/>
  <c r="H520"/>
  <c r="H22" s="1"/>
  <c r="H1715"/>
  <c r="I1864"/>
  <c r="I1854" s="1"/>
  <c r="I1858"/>
  <c r="H69"/>
  <c r="H191"/>
  <c r="H12" s="1"/>
  <c r="H281"/>
  <c r="H14" s="1"/>
  <c r="H467"/>
  <c r="H19" s="1"/>
  <c r="H1372"/>
  <c r="H1536"/>
  <c r="I1938"/>
  <c r="I1914"/>
  <c r="I1890"/>
  <c r="I1877"/>
  <c r="I1875"/>
  <c r="I1865" s="1"/>
  <c r="I1857"/>
  <c r="I1937"/>
  <c r="I1913"/>
  <c r="I1889"/>
  <c r="I1925"/>
  <c r="I1901"/>
  <c r="I1959"/>
  <c r="I1949" s="1"/>
  <c r="I1866"/>
  <c r="H160"/>
  <c r="H11" s="1"/>
  <c r="H63"/>
  <c r="H70"/>
  <c r="H55" s="1"/>
  <c r="H67"/>
  <c r="H315"/>
  <c r="H16" s="1"/>
  <c r="H65"/>
  <c r="E93" i="3"/>
  <c r="E92" s="1"/>
  <c r="N1203" i="4"/>
  <c r="N186"/>
  <c r="N813" i="2"/>
  <c r="N871" i="4"/>
  <c r="N811" i="2"/>
  <c r="N869" i="4"/>
  <c r="N1644" i="2"/>
  <c r="N1702" i="4"/>
  <c r="L986" i="2"/>
  <c r="E180" i="4"/>
  <c r="E174"/>
  <c r="N1257"/>
  <c r="M1188" i="2"/>
  <c r="M1246" i="4"/>
  <c r="O1044"/>
  <c r="O986" i="2"/>
  <c r="N1064" i="4"/>
  <c r="O1203"/>
  <c r="O1064"/>
  <c r="L1006" i="2"/>
  <c r="N1199"/>
  <c r="I127" i="3" l="1"/>
  <c r="H1703" i="4"/>
  <c r="H54"/>
  <c r="J142" i="3"/>
  <c r="Q142" s="1"/>
  <c r="H1289" i="4"/>
  <c r="H33" s="1"/>
  <c r="H17" s="1"/>
  <c r="H61"/>
  <c r="I132" i="2"/>
  <c r="I9"/>
  <c r="H1642"/>
  <c r="I1853" i="4"/>
  <c r="H8"/>
  <c r="I1863"/>
  <c r="H66"/>
  <c r="H49" s="1"/>
  <c r="H48"/>
  <c r="H68"/>
  <c r="H52" s="1"/>
  <c r="H51"/>
  <c r="H59"/>
  <c r="H36" s="1"/>
  <c r="H45"/>
  <c r="H64"/>
  <c r="H46" s="1"/>
  <c r="M811" i="2"/>
  <c r="M869" i="4"/>
  <c r="M1006" i="2"/>
  <c r="M1064" i="4"/>
  <c r="M1203"/>
  <c r="M1199" i="2"/>
  <c r="M1257" i="4"/>
  <c r="E1788"/>
  <c r="E1760"/>
  <c r="D1760"/>
  <c r="E1750"/>
  <c r="E1749" s="1"/>
  <c r="E1748" s="1"/>
  <c r="D1748"/>
  <c r="H42" l="1"/>
  <c r="H62"/>
  <c r="H60" s="1"/>
  <c r="I164" i="3"/>
  <c r="I7"/>
  <c r="H7" i="4"/>
  <c r="E1904"/>
  <c r="E1868"/>
  <c r="H43" l="1"/>
  <c r="H37" s="1"/>
  <c r="G619"/>
  <c r="G561" i="2"/>
  <c r="P670" i="4" l="1"/>
  <c r="J670"/>
  <c r="P669"/>
  <c r="J669"/>
  <c r="P668"/>
  <c r="J668"/>
  <c r="P667"/>
  <c r="J667"/>
  <c r="P666"/>
  <c r="J666"/>
  <c r="P665"/>
  <c r="J665"/>
  <c r="P664"/>
  <c r="J664"/>
  <c r="P663"/>
  <c r="J663"/>
  <c r="P662"/>
  <c r="J662"/>
  <c r="P661"/>
  <c r="J661"/>
  <c r="P660"/>
  <c r="J660"/>
  <c r="P659"/>
  <c r="J659"/>
  <c r="P658"/>
  <c r="J658"/>
  <c r="P657"/>
  <c r="J657"/>
  <c r="P656"/>
  <c r="J656"/>
  <c r="P655"/>
  <c r="J655"/>
  <c r="P654"/>
  <c r="J654"/>
  <c r="P653"/>
  <c r="J653"/>
  <c r="P652"/>
  <c r="J652"/>
  <c r="P651"/>
  <c r="J651"/>
  <c r="P650"/>
  <c r="J650"/>
  <c r="P649"/>
  <c r="J649"/>
  <c r="P648"/>
  <c r="J648"/>
  <c r="P647"/>
  <c r="J647"/>
  <c r="P646"/>
  <c r="J646"/>
  <c r="P645"/>
  <c r="J645"/>
  <c r="P644"/>
  <c r="J644"/>
  <c r="P643"/>
  <c r="J643"/>
  <c r="P642"/>
  <c r="J642"/>
  <c r="P641"/>
  <c r="J641"/>
  <c r="P640"/>
  <c r="J640"/>
  <c r="P639"/>
  <c r="J639"/>
  <c r="P638"/>
  <c r="J638"/>
  <c r="P637"/>
  <c r="J637"/>
  <c r="P636"/>
  <c r="J636"/>
  <c r="P635"/>
  <c r="J635"/>
  <c r="P634"/>
  <c r="J634"/>
  <c r="P633"/>
  <c r="J633"/>
  <c r="P632"/>
  <c r="J632"/>
  <c r="P631"/>
  <c r="J631"/>
  <c r="P630"/>
  <c r="J630"/>
  <c r="P629"/>
  <c r="J629"/>
  <c r="P628"/>
  <c r="J628"/>
  <c r="P627"/>
  <c r="J627"/>
  <c r="P626"/>
  <c r="J626"/>
  <c r="P625"/>
  <c r="J625"/>
  <c r="P624"/>
  <c r="J624"/>
  <c r="P623"/>
  <c r="J623"/>
  <c r="P622"/>
  <c r="J622"/>
  <c r="P621"/>
  <c r="J621"/>
  <c r="P620"/>
  <c r="J620"/>
  <c r="J566"/>
  <c r="P566"/>
  <c r="J567"/>
  <c r="P567"/>
  <c r="J568"/>
  <c r="P568"/>
  <c r="J569"/>
  <c r="P569"/>
  <c r="J570"/>
  <c r="P570"/>
  <c r="J571"/>
  <c r="P571"/>
  <c r="J572"/>
  <c r="P572"/>
  <c r="J573"/>
  <c r="P573"/>
  <c r="J574"/>
  <c r="P574"/>
  <c r="J575"/>
  <c r="P575"/>
  <c r="J576"/>
  <c r="P576"/>
  <c r="P577"/>
  <c r="J578"/>
  <c r="P578"/>
  <c r="J579"/>
  <c r="P579"/>
  <c r="J580"/>
  <c r="P580"/>
  <c r="J581"/>
  <c r="P581"/>
  <c r="J582"/>
  <c r="P582"/>
  <c r="J583"/>
  <c r="P583"/>
  <c r="J584"/>
  <c r="P584"/>
  <c r="J585"/>
  <c r="P585"/>
  <c r="J586"/>
  <c r="P586"/>
  <c r="J587"/>
  <c r="P587"/>
  <c r="J588"/>
  <c r="P588"/>
  <c r="J589"/>
  <c r="P589"/>
  <c r="J590"/>
  <c r="P590"/>
  <c r="J591"/>
  <c r="P591"/>
  <c r="P592"/>
  <c r="J593"/>
  <c r="P593"/>
  <c r="J594"/>
  <c r="P594"/>
  <c r="J595"/>
  <c r="P595"/>
  <c r="J596"/>
  <c r="P596"/>
  <c r="J597"/>
  <c r="P597"/>
  <c r="J598"/>
  <c r="P598"/>
  <c r="J599"/>
  <c r="P599"/>
  <c r="J600"/>
  <c r="P600"/>
  <c r="J601"/>
  <c r="P601"/>
  <c r="J602"/>
  <c r="P602"/>
  <c r="J603"/>
  <c r="P603"/>
  <c r="J604"/>
  <c r="P604"/>
  <c r="J605"/>
  <c r="P605"/>
  <c r="J606"/>
  <c r="P606"/>
  <c r="J607"/>
  <c r="P607"/>
  <c r="J608"/>
  <c r="P608"/>
  <c r="J609"/>
  <c r="P609"/>
  <c r="J610"/>
  <c r="P610"/>
  <c r="J611"/>
  <c r="P611"/>
  <c r="J612"/>
  <c r="P612"/>
  <c r="J613"/>
  <c r="P613"/>
  <c r="J614"/>
  <c r="P614"/>
  <c r="J615"/>
  <c r="P615"/>
  <c r="J616"/>
  <c r="P616"/>
  <c r="P612" i="2"/>
  <c r="J612"/>
  <c r="P611"/>
  <c r="J611"/>
  <c r="P610"/>
  <c r="J610"/>
  <c r="P609"/>
  <c r="J609"/>
  <c r="P608"/>
  <c r="J608"/>
  <c r="P607"/>
  <c r="J607"/>
  <c r="P606"/>
  <c r="J606"/>
  <c r="P605"/>
  <c r="J605"/>
  <c r="P604"/>
  <c r="J604"/>
  <c r="P603"/>
  <c r="J603"/>
  <c r="P602"/>
  <c r="J602"/>
  <c r="P601"/>
  <c r="J601"/>
  <c r="P600"/>
  <c r="J600"/>
  <c r="P599"/>
  <c r="J599"/>
  <c r="P598"/>
  <c r="J598"/>
  <c r="P597"/>
  <c r="J597"/>
  <c r="P596"/>
  <c r="J596"/>
  <c r="P595"/>
  <c r="J595"/>
  <c r="P594"/>
  <c r="J594"/>
  <c r="P593"/>
  <c r="J593"/>
  <c r="P592"/>
  <c r="J592"/>
  <c r="P591"/>
  <c r="J591"/>
  <c r="P590"/>
  <c r="J590"/>
  <c r="P589"/>
  <c r="J589"/>
  <c r="P588"/>
  <c r="J588"/>
  <c r="P587"/>
  <c r="J587"/>
  <c r="P586"/>
  <c r="J586"/>
  <c r="P585"/>
  <c r="J585"/>
  <c r="P584"/>
  <c r="J584"/>
  <c r="P583"/>
  <c r="J583"/>
  <c r="P582"/>
  <c r="J582"/>
  <c r="P581"/>
  <c r="J581"/>
  <c r="P580"/>
  <c r="J580"/>
  <c r="P579"/>
  <c r="J579"/>
  <c r="P578"/>
  <c r="J578"/>
  <c r="P577"/>
  <c r="J577"/>
  <c r="P576"/>
  <c r="J576"/>
  <c r="P575"/>
  <c r="J575"/>
  <c r="P574"/>
  <c r="J574"/>
  <c r="P573"/>
  <c r="J573"/>
  <c r="P572"/>
  <c r="J572"/>
  <c r="P571"/>
  <c r="J571"/>
  <c r="P570"/>
  <c r="J570"/>
  <c r="P569"/>
  <c r="J569"/>
  <c r="P568"/>
  <c r="J568"/>
  <c r="P567"/>
  <c r="J567"/>
  <c r="P566"/>
  <c r="J566"/>
  <c r="P565"/>
  <c r="J565"/>
  <c r="P564"/>
  <c r="J564"/>
  <c r="P563"/>
  <c r="J563"/>
  <c r="P562"/>
  <c r="J562"/>
  <c r="Q562" l="1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J577" i="4"/>
  <c r="Q577" s="1"/>
  <c r="Q594"/>
  <c r="Q586"/>
  <c r="Q572"/>
  <c r="Q568"/>
  <c r="Q566"/>
  <c r="Q620"/>
  <c r="Q621"/>
  <c r="Q622"/>
  <c r="Q623"/>
  <c r="Q624"/>
  <c r="Q625"/>
  <c r="Q626"/>
  <c r="Q627"/>
  <c r="Q628"/>
  <c r="Q602"/>
  <c r="Q601"/>
  <c r="Q599"/>
  <c r="Q597"/>
  <c r="Q595"/>
  <c r="Q608"/>
  <c r="Q606"/>
  <c r="Q604"/>
  <c r="Q607"/>
  <c r="Q605"/>
  <c r="Q603"/>
  <c r="Q600"/>
  <c r="Q598"/>
  <c r="Q596"/>
  <c r="Q587"/>
  <c r="Q585"/>
  <c r="Q581"/>
  <c r="Q590"/>
  <c r="Q588"/>
  <c r="Q574"/>
  <c r="Q573"/>
  <c r="Q593"/>
  <c r="Q583"/>
  <c r="Q582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579"/>
  <c r="Q578"/>
  <c r="Q570"/>
  <c r="Q569"/>
  <c r="Q616"/>
  <c r="Q615"/>
  <c r="Q614"/>
  <c r="Q613"/>
  <c r="Q612"/>
  <c r="Q611"/>
  <c r="Q610"/>
  <c r="Q609"/>
  <c r="Q591"/>
  <c r="Q589"/>
  <c r="Q584"/>
  <c r="Q580"/>
  <c r="Q576"/>
  <c r="Q575"/>
  <c r="Q571"/>
  <c r="Q567"/>
  <c r="J592"/>
  <c r="Q592" s="1"/>
  <c r="E1771" l="1"/>
  <c r="E1770" s="1"/>
  <c r="P1779"/>
  <c r="J1779"/>
  <c r="P1778"/>
  <c r="J1778"/>
  <c r="P1777"/>
  <c r="J1777"/>
  <c r="P1776"/>
  <c r="J1776"/>
  <c r="P1775"/>
  <c r="J1775"/>
  <c r="P1774"/>
  <c r="J1774"/>
  <c r="P1773"/>
  <c r="P1772"/>
  <c r="J1772"/>
  <c r="O1771"/>
  <c r="N1771"/>
  <c r="M1771"/>
  <c r="L1771"/>
  <c r="K1771"/>
  <c r="I1771"/>
  <c r="G1771"/>
  <c r="Q1772" l="1"/>
  <c r="Q1773"/>
  <c r="Q1774"/>
  <c r="Q1775"/>
  <c r="Q1776"/>
  <c r="Q1777"/>
  <c r="Q1778"/>
  <c r="Q1779"/>
  <c r="E1769"/>
  <c r="P1771"/>
  <c r="J1771"/>
  <c r="Q1771" l="1"/>
  <c r="E74" i="3"/>
  <c r="P83"/>
  <c r="J83"/>
  <c r="P82"/>
  <c r="J82"/>
  <c r="P81"/>
  <c r="J81"/>
  <c r="P80"/>
  <c r="J80"/>
  <c r="P79"/>
  <c r="J79"/>
  <c r="P78"/>
  <c r="J78"/>
  <c r="P77"/>
  <c r="P76"/>
  <c r="J76"/>
  <c r="P75"/>
  <c r="E674" i="4"/>
  <c r="J75" i="3" l="1"/>
  <c r="Q75" s="1"/>
  <c r="Q76"/>
  <c r="Q77"/>
  <c r="Q78"/>
  <c r="Q79"/>
  <c r="Q80"/>
  <c r="Q81"/>
  <c r="Q82"/>
  <c r="Q83"/>
  <c r="B6" i="4"/>
  <c r="I204"/>
  <c r="I231"/>
  <c r="M231" s="1"/>
  <c r="P559"/>
  <c r="D559"/>
  <c r="G559"/>
  <c r="I559"/>
  <c r="E559"/>
  <c r="L500" i="2"/>
  <c r="M500"/>
  <c r="N500"/>
  <c r="O500"/>
  <c r="K500"/>
  <c r="G500"/>
  <c r="D500"/>
  <c r="J501"/>
  <c r="P501" s="1"/>
  <c r="J502"/>
  <c r="P502" s="1"/>
  <c r="P475"/>
  <c r="L475"/>
  <c r="M475"/>
  <c r="N475"/>
  <c r="O475"/>
  <c r="K475"/>
  <c r="P500" l="1"/>
  <c r="J559" i="4"/>
  <c r="Q559" s="1"/>
  <c r="J500" i="2"/>
  <c r="E486"/>
  <c r="P533" i="4"/>
  <c r="M535"/>
  <c r="N535"/>
  <c r="O535"/>
  <c r="K535"/>
  <c r="G535"/>
  <c r="G533" s="1"/>
  <c r="I535"/>
  <c r="I533" s="1"/>
  <c r="E535"/>
  <c r="P558"/>
  <c r="J558"/>
  <c r="P557"/>
  <c r="J557"/>
  <c r="P556"/>
  <c r="J556"/>
  <c r="P555"/>
  <c r="J555"/>
  <c r="P554"/>
  <c r="J554"/>
  <c r="P553"/>
  <c r="J553"/>
  <c r="P552"/>
  <c r="J552"/>
  <c r="P551"/>
  <c r="J551"/>
  <c r="P550"/>
  <c r="J550"/>
  <c r="P549"/>
  <c r="J549"/>
  <c r="P548"/>
  <c r="J548"/>
  <c r="P547"/>
  <c r="J547"/>
  <c r="P546"/>
  <c r="J546"/>
  <c r="P545"/>
  <c r="J545"/>
  <c r="P544"/>
  <c r="J544"/>
  <c r="P543"/>
  <c r="J543"/>
  <c r="P542"/>
  <c r="J542"/>
  <c r="P541"/>
  <c r="J541"/>
  <c r="P540"/>
  <c r="J540"/>
  <c r="P539"/>
  <c r="J539"/>
  <c r="P538"/>
  <c r="J538"/>
  <c r="P537"/>
  <c r="J537"/>
  <c r="P536"/>
  <c r="J536"/>
  <c r="J477" i="2"/>
  <c r="Q477" s="1"/>
  <c r="J478"/>
  <c r="Q478" s="1"/>
  <c r="J479"/>
  <c r="Q479" s="1"/>
  <c r="J480"/>
  <c r="Q480" s="1"/>
  <c r="J481"/>
  <c r="Q481" s="1"/>
  <c r="J482"/>
  <c r="Q482" s="1"/>
  <c r="J483"/>
  <c r="Q483" s="1"/>
  <c r="J484"/>
  <c r="Q484" s="1"/>
  <c r="J485"/>
  <c r="Q485" s="1"/>
  <c r="J486"/>
  <c r="Q486" s="1"/>
  <c r="J487"/>
  <c r="Q487" s="1"/>
  <c r="J488"/>
  <c r="Q488" s="1"/>
  <c r="J489"/>
  <c r="Q489" s="1"/>
  <c r="J490"/>
  <c r="Q490" s="1"/>
  <c r="J491"/>
  <c r="Q491" s="1"/>
  <c r="J492"/>
  <c r="Q492" s="1"/>
  <c r="J493"/>
  <c r="Q493" s="1"/>
  <c r="J494"/>
  <c r="Q494" s="1"/>
  <c r="J495"/>
  <c r="Q495" s="1"/>
  <c r="J496"/>
  <c r="Q496" s="1"/>
  <c r="J497"/>
  <c r="Q497" s="1"/>
  <c r="J498"/>
  <c r="Q498" s="1"/>
  <c r="J499"/>
  <c r="Q499" s="1"/>
  <c r="F476"/>
  <c r="F475" s="1"/>
  <c r="E475"/>
  <c r="E474" s="1"/>
  <c r="I278" i="4"/>
  <c r="N1188" i="2"/>
  <c r="N1246" i="4"/>
  <c r="J1644" i="2"/>
  <c r="O48" i="5"/>
  <c r="N48"/>
  <c r="M48"/>
  <c r="L48"/>
  <c r="J62" i="3"/>
  <c r="J61"/>
  <c r="J60"/>
  <c r="J59"/>
  <c r="J58"/>
  <c r="J57"/>
  <c r="J56"/>
  <c r="J55"/>
  <c r="E54"/>
  <c r="E53" s="1"/>
  <c r="E23" s="1"/>
  <c r="O52"/>
  <c r="N52"/>
  <c r="M52"/>
  <c r="L52"/>
  <c r="K52"/>
  <c r="G52"/>
  <c r="F52"/>
  <c r="L1199" i="2"/>
  <c r="K1199"/>
  <c r="J1199"/>
  <c r="L1188"/>
  <c r="J1188"/>
  <c r="K1144"/>
  <c r="N1144"/>
  <c r="O1144"/>
  <c r="M1144"/>
  <c r="L1144"/>
  <c r="O1006"/>
  <c r="N1006"/>
  <c r="O993"/>
  <c r="O987"/>
  <c r="J505"/>
  <c r="J504"/>
  <c r="O503"/>
  <c r="N503"/>
  <c r="M503"/>
  <c r="L503"/>
  <c r="K503"/>
  <c r="J221"/>
  <c r="J220"/>
  <c r="M219"/>
  <c r="J219"/>
  <c r="M278" i="4"/>
  <c r="K1257"/>
  <c r="O1045"/>
  <c r="O1051"/>
  <c r="M1719"/>
  <c r="L62"/>
  <c r="L58"/>
  <c r="L1860"/>
  <c r="L71"/>
  <c r="L57" s="1"/>
  <c r="M72"/>
  <c r="M71" s="1"/>
  <c r="J54" i="5"/>
  <c r="O53"/>
  <c r="N53"/>
  <c r="M53"/>
  <c r="L53"/>
  <c r="K53"/>
  <c r="G53"/>
  <c r="F53"/>
  <c r="J52"/>
  <c r="J50"/>
  <c r="K48"/>
  <c r="G48"/>
  <c r="O47"/>
  <c r="N47"/>
  <c r="M47"/>
  <c r="L47"/>
  <c r="K47"/>
  <c r="G47"/>
  <c r="J46"/>
  <c r="F45"/>
  <c r="G1751" i="4"/>
  <c r="E52" i="3" l="1"/>
  <c r="J53"/>
  <c r="Q500" i="2"/>
  <c r="E533" i="4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G475" i="2"/>
  <c r="F474"/>
  <c r="J535" i="4"/>
  <c r="P535"/>
  <c r="J476" i="2"/>
  <c r="P1188"/>
  <c r="J54" i="3"/>
  <c r="P1144" i="2"/>
  <c r="M124" i="4"/>
  <c r="F10" i="5"/>
  <c r="J474" i="2" l="1"/>
  <c r="Q474" s="1"/>
  <c r="J533" i="4"/>
  <c r="Q533" s="1"/>
  <c r="Q476" i="2"/>
  <c r="Q475" s="1"/>
  <c r="J475"/>
  <c r="Q535" i="4"/>
  <c r="L1710"/>
  <c r="L43" s="1"/>
  <c r="L1808" l="1"/>
  <c r="I1820"/>
  <c r="I1803"/>
  <c r="L1720" l="1"/>
  <c r="L53" s="1"/>
  <c r="M1720"/>
  <c r="M53" s="1"/>
  <c r="N1720"/>
  <c r="O1720"/>
  <c r="K1720"/>
  <c r="F1720"/>
  <c r="G1720"/>
  <c r="I1720"/>
  <c r="E1720"/>
  <c r="P1848" l="1"/>
  <c r="J1848"/>
  <c r="P1847"/>
  <c r="J1847"/>
  <c r="P1846"/>
  <c r="J1846"/>
  <c r="P1845"/>
  <c r="J1845"/>
  <c r="P1844"/>
  <c r="J1844"/>
  <c r="P1843"/>
  <c r="J1843"/>
  <c r="P1842"/>
  <c r="J1842"/>
  <c r="P1841"/>
  <c r="J1841"/>
  <c r="K1723"/>
  <c r="L1723"/>
  <c r="L56" s="1"/>
  <c r="M1723"/>
  <c r="M56" s="1"/>
  <c r="N1723"/>
  <c r="O1723"/>
  <c r="E1723"/>
  <c r="F1723"/>
  <c r="G1723"/>
  <c r="I1723"/>
  <c r="D1723"/>
  <c r="M1722"/>
  <c r="N1722"/>
  <c r="O1722"/>
  <c r="K1722"/>
  <c r="E1722"/>
  <c r="F1722"/>
  <c r="G1722"/>
  <c r="D1722"/>
  <c r="L1719"/>
  <c r="M1718"/>
  <c r="N1719"/>
  <c r="N1718" s="1"/>
  <c r="O1719"/>
  <c r="O1718" s="1"/>
  <c r="K1719"/>
  <c r="K1718" s="1"/>
  <c r="E1719"/>
  <c r="E1718" s="1"/>
  <c r="G1718"/>
  <c r="D1719"/>
  <c r="D1718" s="1"/>
  <c r="L1717"/>
  <c r="L47" s="1"/>
  <c r="M1717"/>
  <c r="M47" s="1"/>
  <c r="N1717"/>
  <c r="O1717"/>
  <c r="K1717"/>
  <c r="E1717"/>
  <c r="F1717"/>
  <c r="G1717"/>
  <c r="I1717"/>
  <c r="D1717"/>
  <c r="L1716"/>
  <c r="M1716"/>
  <c r="N1716"/>
  <c r="O1716"/>
  <c r="K1716"/>
  <c r="E1716"/>
  <c r="F1716"/>
  <c r="G1716"/>
  <c r="I1716"/>
  <c r="D1716"/>
  <c r="L1714"/>
  <c r="L50" s="1"/>
  <c r="M1714"/>
  <c r="M50" s="1"/>
  <c r="N1714"/>
  <c r="O1714"/>
  <c r="K1714"/>
  <c r="E1714"/>
  <c r="F1714"/>
  <c r="G1714"/>
  <c r="I1714"/>
  <c r="D1714"/>
  <c r="L1713"/>
  <c r="L49" s="1"/>
  <c r="M1713"/>
  <c r="N1713"/>
  <c r="O1713"/>
  <c r="K1713"/>
  <c r="E1713"/>
  <c r="F1713"/>
  <c r="G1713"/>
  <c r="I1713"/>
  <c r="D1713"/>
  <c r="L1711"/>
  <c r="L44" s="1"/>
  <c r="M1711"/>
  <c r="M44" s="1"/>
  <c r="N1711"/>
  <c r="O1711"/>
  <c r="K1711"/>
  <c r="F1711"/>
  <c r="G1711"/>
  <c r="I1711"/>
  <c r="D1711"/>
  <c r="M1710"/>
  <c r="N1710"/>
  <c r="O1710"/>
  <c r="K1710"/>
  <c r="E1710"/>
  <c r="F1710"/>
  <c r="G1710"/>
  <c r="I1710"/>
  <c r="D1710"/>
  <c r="L1708"/>
  <c r="L41" s="1"/>
  <c r="M1708"/>
  <c r="M41" s="1"/>
  <c r="N1708"/>
  <c r="O1708"/>
  <c r="K1708"/>
  <c r="E1708"/>
  <c r="F1708"/>
  <c r="G1708"/>
  <c r="I1708"/>
  <c r="D1708"/>
  <c r="L1707"/>
  <c r="M1707"/>
  <c r="N1707"/>
  <c r="O1707"/>
  <c r="K1707"/>
  <c r="E1707"/>
  <c r="F1707"/>
  <c r="G1707"/>
  <c r="I1707"/>
  <c r="D1707"/>
  <c r="P1852"/>
  <c r="J1852"/>
  <c r="P1851"/>
  <c r="J1851"/>
  <c r="O1850"/>
  <c r="N1850"/>
  <c r="M1850"/>
  <c r="L1850"/>
  <c r="K1850"/>
  <c r="F1850"/>
  <c r="E1850"/>
  <c r="D1850"/>
  <c r="P1849"/>
  <c r="J1849"/>
  <c r="P1839"/>
  <c r="J1839"/>
  <c r="O1838"/>
  <c r="N1838"/>
  <c r="M1838"/>
  <c r="L1838"/>
  <c r="K1838"/>
  <c r="I1838"/>
  <c r="F1838"/>
  <c r="E1838"/>
  <c r="D1838"/>
  <c r="P1837"/>
  <c r="J1837"/>
  <c r="P1836"/>
  <c r="J1836"/>
  <c r="O1835"/>
  <c r="N1835"/>
  <c r="M1835"/>
  <c r="L1835"/>
  <c r="K1835"/>
  <c r="I1835"/>
  <c r="F1835"/>
  <c r="E1835"/>
  <c r="D1835"/>
  <c r="P1834"/>
  <c r="J1834"/>
  <c r="P1833"/>
  <c r="J1833"/>
  <c r="O1832"/>
  <c r="N1832"/>
  <c r="M1832"/>
  <c r="L1832"/>
  <c r="K1832"/>
  <c r="I1832"/>
  <c r="F1832"/>
  <c r="E1832"/>
  <c r="D1832"/>
  <c r="P1831"/>
  <c r="J1831"/>
  <c r="P1830"/>
  <c r="J1830"/>
  <c r="O1829"/>
  <c r="N1829"/>
  <c r="M1829"/>
  <c r="L1829"/>
  <c r="K1829"/>
  <c r="I1829"/>
  <c r="F1829"/>
  <c r="E1829"/>
  <c r="D1829"/>
  <c r="P1828"/>
  <c r="J1828"/>
  <c r="P1827"/>
  <c r="J1827"/>
  <c r="O1826"/>
  <c r="N1826"/>
  <c r="M1826"/>
  <c r="L1826"/>
  <c r="K1826"/>
  <c r="I1826"/>
  <c r="E1826"/>
  <c r="D1826"/>
  <c r="O1825"/>
  <c r="N1825"/>
  <c r="M1825"/>
  <c r="L1825"/>
  <c r="K1825"/>
  <c r="I1825"/>
  <c r="F1825"/>
  <c r="E1825"/>
  <c r="D1825"/>
  <c r="O1824"/>
  <c r="N1824"/>
  <c r="M1824"/>
  <c r="L1824"/>
  <c r="K1824"/>
  <c r="I1824"/>
  <c r="F1824"/>
  <c r="E1824"/>
  <c r="D1824"/>
  <c r="P1822"/>
  <c r="J1822"/>
  <c r="P1821"/>
  <c r="J1821"/>
  <c r="O1820"/>
  <c r="N1820"/>
  <c r="M1820"/>
  <c r="L1820"/>
  <c r="K1820"/>
  <c r="F1820"/>
  <c r="E1820"/>
  <c r="D1820"/>
  <c r="P1819"/>
  <c r="J1819"/>
  <c r="P1818"/>
  <c r="J1818"/>
  <c r="O1817"/>
  <c r="N1817"/>
  <c r="M1817"/>
  <c r="L1817"/>
  <c r="K1817"/>
  <c r="I1817"/>
  <c r="F1817"/>
  <c r="E1817"/>
  <c r="D1817"/>
  <c r="P1816"/>
  <c r="J1816"/>
  <c r="P1815"/>
  <c r="J1815"/>
  <c r="O1814"/>
  <c r="N1814"/>
  <c r="M1814"/>
  <c r="L1814"/>
  <c r="K1814"/>
  <c r="I1814"/>
  <c r="F1814"/>
  <c r="E1814"/>
  <c r="D1814"/>
  <c r="P1813"/>
  <c r="J1813"/>
  <c r="P1812"/>
  <c r="J1812"/>
  <c r="O1811"/>
  <c r="N1811"/>
  <c r="M1811"/>
  <c r="L1811"/>
  <c r="K1811"/>
  <c r="I1811"/>
  <c r="F1811"/>
  <c r="E1811"/>
  <c r="D1811"/>
  <c r="P1810"/>
  <c r="J1810"/>
  <c r="P1809"/>
  <c r="J1809"/>
  <c r="O1808"/>
  <c r="N1808"/>
  <c r="M1808"/>
  <c r="K1808"/>
  <c r="I1808"/>
  <c r="F1808"/>
  <c r="E1808"/>
  <c r="D1808"/>
  <c r="P1807"/>
  <c r="J1807"/>
  <c r="P1806"/>
  <c r="J1806"/>
  <c r="O1805"/>
  <c r="N1805"/>
  <c r="M1805"/>
  <c r="L1805"/>
  <c r="K1805"/>
  <c r="I1805"/>
  <c r="F1805"/>
  <c r="E1805"/>
  <c r="D1805"/>
  <c r="O1804"/>
  <c r="N1804"/>
  <c r="M1804"/>
  <c r="L1804"/>
  <c r="K1804"/>
  <c r="I1804"/>
  <c r="F1804"/>
  <c r="E1804"/>
  <c r="D1804"/>
  <c r="O1803"/>
  <c r="N1803"/>
  <c r="M1803"/>
  <c r="L1803"/>
  <c r="K1803"/>
  <c r="F1803"/>
  <c r="E1803"/>
  <c r="D1803"/>
  <c r="P1801"/>
  <c r="J1801"/>
  <c r="P1800"/>
  <c r="J1800"/>
  <c r="O1799"/>
  <c r="N1799"/>
  <c r="M1799"/>
  <c r="L1799"/>
  <c r="K1799"/>
  <c r="I1799"/>
  <c r="F1799"/>
  <c r="E1799"/>
  <c r="D1799"/>
  <c r="P1798"/>
  <c r="J1798"/>
  <c r="P1797"/>
  <c r="J1797"/>
  <c r="P1796"/>
  <c r="J1796"/>
  <c r="P1795"/>
  <c r="J1795"/>
  <c r="P1794"/>
  <c r="J1794"/>
  <c r="P1793"/>
  <c r="J1793"/>
  <c r="P1792"/>
  <c r="J1792"/>
  <c r="P1791"/>
  <c r="J1791"/>
  <c r="P1790"/>
  <c r="J1790"/>
  <c r="O1789"/>
  <c r="N1789"/>
  <c r="M1789"/>
  <c r="L1789"/>
  <c r="K1789"/>
  <c r="I1789"/>
  <c r="F1789"/>
  <c r="P1788"/>
  <c r="J1788"/>
  <c r="O1787"/>
  <c r="N1787"/>
  <c r="M1787"/>
  <c r="L1787"/>
  <c r="K1787"/>
  <c r="I1787"/>
  <c r="G1787"/>
  <c r="F1787"/>
  <c r="E1787"/>
  <c r="D1787"/>
  <c r="P1786"/>
  <c r="J1786"/>
  <c r="P1785"/>
  <c r="J1785"/>
  <c r="O1784"/>
  <c r="N1784"/>
  <c r="M1784"/>
  <c r="L1784"/>
  <c r="K1784"/>
  <c r="I1784"/>
  <c r="G1784"/>
  <c r="F1784"/>
  <c r="E1784"/>
  <c r="D1784"/>
  <c r="P1783"/>
  <c r="J1783"/>
  <c r="P1782"/>
  <c r="J1782"/>
  <c r="O1781"/>
  <c r="N1781"/>
  <c r="M1781"/>
  <c r="L1781"/>
  <c r="K1781"/>
  <c r="I1781"/>
  <c r="G1781"/>
  <c r="F1781"/>
  <c r="E1781"/>
  <c r="D1781"/>
  <c r="P1780"/>
  <c r="J1780"/>
  <c r="P1770"/>
  <c r="J1770"/>
  <c r="O1769"/>
  <c r="N1769"/>
  <c r="M1769"/>
  <c r="L1769"/>
  <c r="K1769"/>
  <c r="I1769"/>
  <c r="G1769"/>
  <c r="F1769"/>
  <c r="D1769"/>
  <c r="P1768"/>
  <c r="J1768"/>
  <c r="P1767"/>
  <c r="J1767"/>
  <c r="O1766"/>
  <c r="N1766"/>
  <c r="M1766"/>
  <c r="L1766"/>
  <c r="K1766"/>
  <c r="I1766"/>
  <c r="G1766"/>
  <c r="F1766"/>
  <c r="E1766"/>
  <c r="D1766"/>
  <c r="O1765"/>
  <c r="N1765"/>
  <c r="M1765"/>
  <c r="L1765"/>
  <c r="K1765"/>
  <c r="I1765"/>
  <c r="G1765"/>
  <c r="F1765"/>
  <c r="E1765"/>
  <c r="D1765"/>
  <c r="O1764"/>
  <c r="N1764"/>
  <c r="M1764"/>
  <c r="L1764"/>
  <c r="K1764"/>
  <c r="I1764"/>
  <c r="G1764"/>
  <c r="F1764"/>
  <c r="E1764"/>
  <c r="D1764"/>
  <c r="P1762"/>
  <c r="J1762"/>
  <c r="P1761"/>
  <c r="J1761"/>
  <c r="O1760"/>
  <c r="N1760"/>
  <c r="M1760"/>
  <c r="L1760"/>
  <c r="K1760"/>
  <c r="I1760"/>
  <c r="G1760"/>
  <c r="F1760"/>
  <c r="P1759"/>
  <c r="J1759"/>
  <c r="P1758"/>
  <c r="J1758"/>
  <c r="P1757"/>
  <c r="J1757"/>
  <c r="P1756"/>
  <c r="J1756"/>
  <c r="P1755"/>
  <c r="J1755"/>
  <c r="P1754"/>
  <c r="J1754"/>
  <c r="P1753"/>
  <c r="J1753"/>
  <c r="P1752"/>
  <c r="J1752"/>
  <c r="P1751"/>
  <c r="J1751"/>
  <c r="O1750"/>
  <c r="N1750"/>
  <c r="M1750"/>
  <c r="L1750"/>
  <c r="K1750"/>
  <c r="I1750"/>
  <c r="I1749" s="1"/>
  <c r="I1719" s="1"/>
  <c r="I1718" s="1"/>
  <c r="G1750"/>
  <c r="F1750"/>
  <c r="F1749" s="1"/>
  <c r="F1719" s="1"/>
  <c r="P1749"/>
  <c r="O1748"/>
  <c r="N1748"/>
  <c r="M1748"/>
  <c r="L1748"/>
  <c r="K1748"/>
  <c r="I1748"/>
  <c r="G1748"/>
  <c r="P1747"/>
  <c r="J1747"/>
  <c r="P1746"/>
  <c r="J1746"/>
  <c r="O1745"/>
  <c r="N1745"/>
  <c r="M1745"/>
  <c r="L1745"/>
  <c r="K1745"/>
  <c r="I1745"/>
  <c r="G1745"/>
  <c r="F1745"/>
  <c r="E1745"/>
  <c r="D1745"/>
  <c r="P1744"/>
  <c r="J1744"/>
  <c r="P1743"/>
  <c r="J1743"/>
  <c r="O1742"/>
  <c r="N1742"/>
  <c r="M1742"/>
  <c r="L1742"/>
  <c r="K1742"/>
  <c r="I1742"/>
  <c r="G1742"/>
  <c r="F1742"/>
  <c r="E1742"/>
  <c r="D1742"/>
  <c r="P1741"/>
  <c r="E1741"/>
  <c r="J1741" s="1"/>
  <c r="P1740"/>
  <c r="J1740"/>
  <c r="O1739"/>
  <c r="N1739"/>
  <c r="M1739"/>
  <c r="L1739"/>
  <c r="K1739"/>
  <c r="I1739"/>
  <c r="G1739"/>
  <c r="F1739"/>
  <c r="D1739"/>
  <c r="P1738"/>
  <c r="J1738"/>
  <c r="P1737"/>
  <c r="P1736"/>
  <c r="P1735"/>
  <c r="P1734"/>
  <c r="P1733"/>
  <c r="P1732"/>
  <c r="E1732"/>
  <c r="P1731"/>
  <c r="P1730"/>
  <c r="P1729"/>
  <c r="W1728"/>
  <c r="W1738" s="1"/>
  <c r="W1739" s="1"/>
  <c r="P1728"/>
  <c r="J1728"/>
  <c r="O1727"/>
  <c r="N1727"/>
  <c r="M1727"/>
  <c r="L1727"/>
  <c r="K1727"/>
  <c r="I1727"/>
  <c r="G1727"/>
  <c r="F1727"/>
  <c r="E1727"/>
  <c r="D1727"/>
  <c r="O1726"/>
  <c r="N1726"/>
  <c r="M1726"/>
  <c r="L1726"/>
  <c r="K1726"/>
  <c r="I1726"/>
  <c r="G1726"/>
  <c r="F1726"/>
  <c r="E1726"/>
  <c r="D1726"/>
  <c r="O1725"/>
  <c r="N1725"/>
  <c r="M1725"/>
  <c r="L1725"/>
  <c r="K1725"/>
  <c r="I1725"/>
  <c r="G1725"/>
  <c r="E1725"/>
  <c r="D1725"/>
  <c r="E45" i="3"/>
  <c r="E43" s="1"/>
  <c r="D29"/>
  <c r="J44"/>
  <c r="E29"/>
  <c r="D14"/>
  <c r="L1855" i="4"/>
  <c r="L1856"/>
  <c r="L1859"/>
  <c r="L1861"/>
  <c r="L1862"/>
  <c r="L1869"/>
  <c r="L1870"/>
  <c r="L1875"/>
  <c r="L1881"/>
  <c r="L1877" s="1"/>
  <c r="L1882"/>
  <c r="L1878" s="1"/>
  <c r="L1893"/>
  <c r="L1894"/>
  <c r="L1899"/>
  <c r="L1905"/>
  <c r="L1906"/>
  <c r="L1912"/>
  <c r="L1911" s="1"/>
  <c r="L1917"/>
  <c r="L1918"/>
  <c r="L1914" s="1"/>
  <c r="L1923"/>
  <c r="L1929"/>
  <c r="L1930"/>
  <c r="L1926" s="1"/>
  <c r="L1935"/>
  <c r="L1941"/>
  <c r="L1942"/>
  <c r="L1938" s="1"/>
  <c r="L1947"/>
  <c r="L1950"/>
  <c r="L1959"/>
  <c r="L1949" s="1"/>
  <c r="F1725" l="1"/>
  <c r="F1748"/>
  <c r="J1749"/>
  <c r="F1718"/>
  <c r="K1709"/>
  <c r="N1709"/>
  <c r="L1709"/>
  <c r="L42" s="1"/>
  <c r="O1709"/>
  <c r="M1709"/>
  <c r="L38"/>
  <c r="L1718"/>
  <c r="L40"/>
  <c r="L1858"/>
  <c r="L46" s="1"/>
  <c r="L1890"/>
  <c r="M38"/>
  <c r="O1823"/>
  <c r="D1704"/>
  <c r="I1802"/>
  <c r="E1823"/>
  <c r="I1709"/>
  <c r="G1709"/>
  <c r="M1763"/>
  <c r="M1724"/>
  <c r="E1763"/>
  <c r="K1823"/>
  <c r="M1823"/>
  <c r="F1724"/>
  <c r="L10"/>
  <c r="E1802"/>
  <c r="N1802"/>
  <c r="I1823"/>
  <c r="L1823"/>
  <c r="N1823"/>
  <c r="D1823"/>
  <c r="F1823"/>
  <c r="D1706"/>
  <c r="F1706"/>
  <c r="K1706"/>
  <c r="N1706"/>
  <c r="L1706"/>
  <c r="D1712"/>
  <c r="F1712"/>
  <c r="K1712"/>
  <c r="N1712"/>
  <c r="L1712"/>
  <c r="L48" s="1"/>
  <c r="D1715"/>
  <c r="F1715"/>
  <c r="K1715"/>
  <c r="N1715"/>
  <c r="L1715"/>
  <c r="D1721"/>
  <c r="K1721"/>
  <c r="Q1841"/>
  <c r="Q1842"/>
  <c r="Q1843"/>
  <c r="Q1844"/>
  <c r="Q1845"/>
  <c r="Q1846"/>
  <c r="Q1847"/>
  <c r="Q1848"/>
  <c r="G1724"/>
  <c r="I1724"/>
  <c r="L1724"/>
  <c r="N1724"/>
  <c r="Q1728"/>
  <c r="K1724"/>
  <c r="O1724"/>
  <c r="Q1740"/>
  <c r="Q1743"/>
  <c r="Q1744"/>
  <c r="K1763"/>
  <c r="O1763"/>
  <c r="L1802"/>
  <c r="D1709"/>
  <c r="F1709"/>
  <c r="I1712"/>
  <c r="G1712"/>
  <c r="E1712"/>
  <c r="O1712"/>
  <c r="M1712"/>
  <c r="I1715"/>
  <c r="G1715"/>
  <c r="E1715"/>
  <c r="O1715"/>
  <c r="M1715"/>
  <c r="J1840"/>
  <c r="P1840"/>
  <c r="I1721"/>
  <c r="G1721"/>
  <c r="E1721"/>
  <c r="N1721"/>
  <c r="L1721"/>
  <c r="G1763"/>
  <c r="I1763"/>
  <c r="L1763"/>
  <c r="N1763"/>
  <c r="Q1767"/>
  <c r="Q1768"/>
  <c r="D1763"/>
  <c r="F1763"/>
  <c r="Q1782"/>
  <c r="Q1783"/>
  <c r="D1802"/>
  <c r="F1802"/>
  <c r="K1802"/>
  <c r="M1802"/>
  <c r="O1802"/>
  <c r="P1825"/>
  <c r="Q1828"/>
  <c r="Q1833"/>
  <c r="Q1834"/>
  <c r="Q1851"/>
  <c r="Q1852"/>
  <c r="I1706"/>
  <c r="G1706"/>
  <c r="E1706"/>
  <c r="O1706"/>
  <c r="M1706"/>
  <c r="E1711"/>
  <c r="E1709" s="1"/>
  <c r="F1721"/>
  <c r="O1721"/>
  <c r="M1721"/>
  <c r="D1724"/>
  <c r="Q1827"/>
  <c r="Q1749"/>
  <c r="L1902"/>
  <c r="J1725"/>
  <c r="Q1738"/>
  <c r="Q1761"/>
  <c r="Q1788"/>
  <c r="Q1801"/>
  <c r="P1803"/>
  <c r="Q1806"/>
  <c r="Q1807"/>
  <c r="Q1812"/>
  <c r="Q1813"/>
  <c r="Q1818"/>
  <c r="Q1819"/>
  <c r="Q1839"/>
  <c r="P1725"/>
  <c r="J1726"/>
  <c r="P1727"/>
  <c r="P1742"/>
  <c r="J1745"/>
  <c r="P1748"/>
  <c r="J1750"/>
  <c r="Q1751"/>
  <c r="Q1752"/>
  <c r="Q1753"/>
  <c r="Q1754"/>
  <c r="Q1755"/>
  <c r="Q1756"/>
  <c r="Q1757"/>
  <c r="Q1758"/>
  <c r="Q1759"/>
  <c r="J1760"/>
  <c r="Q1762"/>
  <c r="J1764"/>
  <c r="P1765"/>
  <c r="J1766"/>
  <c r="P1769"/>
  <c r="Q1770"/>
  <c r="Q1780"/>
  <c r="J1781"/>
  <c r="P1784"/>
  <c r="Q1785"/>
  <c r="Q1786"/>
  <c r="P1789"/>
  <c r="Q1790"/>
  <c r="Q1791"/>
  <c r="Q1792"/>
  <c r="Q1793"/>
  <c r="Q1794"/>
  <c r="Q1795"/>
  <c r="Q1796"/>
  <c r="Q1797"/>
  <c r="Q1798"/>
  <c r="P1799"/>
  <c r="J1803"/>
  <c r="P1804"/>
  <c r="J1805"/>
  <c r="P1808"/>
  <c r="Q1809"/>
  <c r="Q1810"/>
  <c r="J1811"/>
  <c r="P1814"/>
  <c r="Q1815"/>
  <c r="Q1816"/>
  <c r="J1817"/>
  <c r="P1820"/>
  <c r="Q1821"/>
  <c r="Q1822"/>
  <c r="P1824"/>
  <c r="J1825"/>
  <c r="P1826"/>
  <c r="J1829"/>
  <c r="Q1830"/>
  <c r="Q1831"/>
  <c r="P1832"/>
  <c r="J1835"/>
  <c r="Q1836"/>
  <c r="Q1837"/>
  <c r="P1838"/>
  <c r="Q1849"/>
  <c r="J1850"/>
  <c r="P1726"/>
  <c r="J1727"/>
  <c r="P1739"/>
  <c r="Q1741"/>
  <c r="J1742"/>
  <c r="P1745"/>
  <c r="Q1746"/>
  <c r="Q1747"/>
  <c r="P1750"/>
  <c r="P1760"/>
  <c r="P1764"/>
  <c r="J1765"/>
  <c r="P1766"/>
  <c r="J1769"/>
  <c r="P1781"/>
  <c r="J1784"/>
  <c r="P1787"/>
  <c r="J1789"/>
  <c r="J1799"/>
  <c r="J1804"/>
  <c r="P1805"/>
  <c r="J1808"/>
  <c r="P1811"/>
  <c r="J1814"/>
  <c r="P1817"/>
  <c r="J1820"/>
  <c r="P1823"/>
  <c r="J1824"/>
  <c r="J1826"/>
  <c r="P1829"/>
  <c r="J1832"/>
  <c r="P1835"/>
  <c r="P1850"/>
  <c r="E1739"/>
  <c r="E1724" s="1"/>
  <c r="L1937"/>
  <c r="L15" s="1"/>
  <c r="L1913"/>
  <c r="L1889"/>
  <c r="L1925"/>
  <c r="L14" s="1"/>
  <c r="L1857"/>
  <c r="L1704"/>
  <c r="L31"/>
  <c r="L29"/>
  <c r="L27"/>
  <c r="L25"/>
  <c r="L23"/>
  <c r="L21"/>
  <c r="L18"/>
  <c r="L67"/>
  <c r="L32"/>
  <c r="L30"/>
  <c r="L28"/>
  <c r="L24"/>
  <c r="L22"/>
  <c r="L19"/>
  <c r="L16"/>
  <c r="L1901"/>
  <c r="L1863"/>
  <c r="L34"/>
  <c r="L1866"/>
  <c r="L1864"/>
  <c r="L52" s="1"/>
  <c r="L1705"/>
  <c r="L1865"/>
  <c r="L39" l="1"/>
  <c r="L1703"/>
  <c r="L26"/>
  <c r="F1703"/>
  <c r="Q1787"/>
  <c r="K1703"/>
  <c r="D1703"/>
  <c r="L11"/>
  <c r="L45"/>
  <c r="L51"/>
  <c r="L69"/>
  <c r="L54" s="1"/>
  <c r="P1802"/>
  <c r="Q1784"/>
  <c r="Q1769"/>
  <c r="Q1765"/>
  <c r="Q1825"/>
  <c r="Q1781"/>
  <c r="Q1764"/>
  <c r="Q1750"/>
  <c r="Q1824"/>
  <c r="Q1803"/>
  <c r="Q1725"/>
  <c r="P1724"/>
  <c r="Q1745"/>
  <c r="Q1727"/>
  <c r="J1724"/>
  <c r="J1748"/>
  <c r="Q1748" s="1"/>
  <c r="J1823"/>
  <c r="Q1823" s="1"/>
  <c r="Q1811"/>
  <c r="Q1799"/>
  <c r="Q1760"/>
  <c r="P1763"/>
  <c r="Q1766"/>
  <c r="J1802"/>
  <c r="Q1835"/>
  <c r="Q1829"/>
  <c r="Q1820"/>
  <c r="Q1814"/>
  <c r="Q1804"/>
  <c r="Q1742"/>
  <c r="Q1726"/>
  <c r="G1703"/>
  <c r="L1853"/>
  <c r="L33"/>
  <c r="L13"/>
  <c r="J1838"/>
  <c r="Q1838" s="1"/>
  <c r="Q1832"/>
  <c r="Q1826"/>
  <c r="Q1817"/>
  <c r="Q1805"/>
  <c r="Q1789"/>
  <c r="N1703"/>
  <c r="Q1808"/>
  <c r="Q1840"/>
  <c r="Q1850"/>
  <c r="I1703"/>
  <c r="L9"/>
  <c r="M1703"/>
  <c r="E1703"/>
  <c r="O1703"/>
  <c r="J1787"/>
  <c r="J1763"/>
  <c r="J1739"/>
  <c r="Q1739" s="1"/>
  <c r="L1854"/>
  <c r="L70" l="1"/>
  <c r="L60" s="1"/>
  <c r="L59"/>
  <c r="L36" s="1"/>
  <c r="Q1802"/>
  <c r="Q1763"/>
  <c r="P1703"/>
  <c r="Q1724"/>
  <c r="F21" i="2"/>
  <c r="F20"/>
  <c r="F18"/>
  <c r="F17"/>
  <c r="L55" i="4" l="1"/>
  <c r="L37" s="1"/>
  <c r="G889" l="1"/>
  <c r="L20" l="1"/>
  <c r="L17" s="1"/>
  <c r="L12" l="1"/>
  <c r="L8" s="1"/>
  <c r="L7" s="1"/>
  <c r="P33" i="3"/>
  <c r="P34"/>
  <c r="P35"/>
  <c r="P36"/>
  <c r="P37"/>
  <c r="P38"/>
  <c r="P39"/>
  <c r="P40"/>
  <c r="P41"/>
  <c r="P102"/>
  <c r="J102"/>
  <c r="Q102" l="1"/>
  <c r="G9" i="5" l="1"/>
  <c r="K9"/>
  <c r="L9"/>
  <c r="M9"/>
  <c r="N9"/>
  <c r="O9"/>
  <c r="D10"/>
  <c r="E10"/>
  <c r="G10"/>
  <c r="K10"/>
  <c r="L10"/>
  <c r="M10"/>
  <c r="N10"/>
  <c r="O10"/>
  <c r="D13"/>
  <c r="F13"/>
  <c r="G13"/>
  <c r="K13"/>
  <c r="L13"/>
  <c r="M13"/>
  <c r="N13"/>
  <c r="O13"/>
  <c r="E14"/>
  <c r="F14"/>
  <c r="G14"/>
  <c r="K14"/>
  <c r="L14"/>
  <c r="M14"/>
  <c r="N14"/>
  <c r="O14"/>
  <c r="D15"/>
  <c r="F15"/>
  <c r="G15"/>
  <c r="K15"/>
  <c r="L15"/>
  <c r="M15"/>
  <c r="N15"/>
  <c r="O15"/>
  <c r="E16"/>
  <c r="F16"/>
  <c r="G16"/>
  <c r="K16"/>
  <c r="L16"/>
  <c r="M16"/>
  <c r="N16"/>
  <c r="O16"/>
  <c r="D18"/>
  <c r="E18"/>
  <c r="F18"/>
  <c r="G18"/>
  <c r="N18"/>
  <c r="D21"/>
  <c r="E21"/>
  <c r="F21"/>
  <c r="P21"/>
  <c r="J22"/>
  <c r="P22"/>
  <c r="F23"/>
  <c r="G23"/>
  <c r="K23"/>
  <c r="L23"/>
  <c r="M23"/>
  <c r="N23"/>
  <c r="O23"/>
  <c r="D24"/>
  <c r="D20" s="1"/>
  <c r="E24"/>
  <c r="E20" s="1"/>
  <c r="F24"/>
  <c r="F20" s="1"/>
  <c r="G24"/>
  <c r="G20" s="1"/>
  <c r="K24"/>
  <c r="K20" s="1"/>
  <c r="L24"/>
  <c r="L20" s="1"/>
  <c r="M24"/>
  <c r="M20" s="1"/>
  <c r="N24"/>
  <c r="N20" s="1"/>
  <c r="O24"/>
  <c r="O20" s="1"/>
  <c r="D25"/>
  <c r="E25"/>
  <c r="J25" s="1"/>
  <c r="P25"/>
  <c r="J26"/>
  <c r="P26"/>
  <c r="D27"/>
  <c r="E27"/>
  <c r="P27"/>
  <c r="J28"/>
  <c r="P28"/>
  <c r="D29"/>
  <c r="E29"/>
  <c r="F29"/>
  <c r="G29"/>
  <c r="K29"/>
  <c r="L29"/>
  <c r="M29"/>
  <c r="O29"/>
  <c r="J30"/>
  <c r="P30"/>
  <c r="D33"/>
  <c r="E33"/>
  <c r="F33"/>
  <c r="P33"/>
  <c r="J34"/>
  <c r="P34"/>
  <c r="G35"/>
  <c r="K35"/>
  <c r="L35"/>
  <c r="M35"/>
  <c r="N35"/>
  <c r="O35"/>
  <c r="D36"/>
  <c r="D32" s="1"/>
  <c r="E36"/>
  <c r="E32" s="1"/>
  <c r="F32"/>
  <c r="G32"/>
  <c r="K36"/>
  <c r="K32" s="1"/>
  <c r="L36"/>
  <c r="L32" s="1"/>
  <c r="M36"/>
  <c r="M32" s="1"/>
  <c r="N36"/>
  <c r="N32" s="1"/>
  <c r="O36"/>
  <c r="O32" s="1"/>
  <c r="D37"/>
  <c r="E37"/>
  <c r="J37" s="1"/>
  <c r="P37"/>
  <c r="J38"/>
  <c r="P38"/>
  <c r="D39"/>
  <c r="E39"/>
  <c r="J39" s="1"/>
  <c r="P39"/>
  <c r="J40"/>
  <c r="P40"/>
  <c r="D41"/>
  <c r="E41"/>
  <c r="F41"/>
  <c r="G41"/>
  <c r="P41"/>
  <c r="J42"/>
  <c r="P42"/>
  <c r="D45"/>
  <c r="E45"/>
  <c r="J45" s="1"/>
  <c r="P45"/>
  <c r="P46"/>
  <c r="D48"/>
  <c r="D44" s="1"/>
  <c r="E48"/>
  <c r="F44"/>
  <c r="K44"/>
  <c r="L44"/>
  <c r="M44"/>
  <c r="N44"/>
  <c r="O44"/>
  <c r="D49"/>
  <c r="E49"/>
  <c r="J49" s="1"/>
  <c r="P49"/>
  <c r="P50"/>
  <c r="D51"/>
  <c r="E51"/>
  <c r="J51" s="1"/>
  <c r="P51"/>
  <c r="P52"/>
  <c r="D53"/>
  <c r="E53"/>
  <c r="J53" s="1"/>
  <c r="P54"/>
  <c r="D57"/>
  <c r="E57"/>
  <c r="F57"/>
  <c r="P57"/>
  <c r="J58"/>
  <c r="P58"/>
  <c r="G59"/>
  <c r="K59"/>
  <c r="L59"/>
  <c r="M59"/>
  <c r="N59"/>
  <c r="O59"/>
  <c r="D60"/>
  <c r="D56" s="1"/>
  <c r="E60"/>
  <c r="E56" s="1"/>
  <c r="F56"/>
  <c r="G60"/>
  <c r="G56" s="1"/>
  <c r="K60"/>
  <c r="L60"/>
  <c r="M60"/>
  <c r="N60"/>
  <c r="N56" s="1"/>
  <c r="O60"/>
  <c r="D61"/>
  <c r="E61"/>
  <c r="J61" s="1"/>
  <c r="P61"/>
  <c r="J62"/>
  <c r="P62"/>
  <c r="D63"/>
  <c r="E63"/>
  <c r="J63" s="1"/>
  <c r="P63"/>
  <c r="J64"/>
  <c r="P64"/>
  <c r="D65"/>
  <c r="E65"/>
  <c r="F65"/>
  <c r="G65"/>
  <c r="N65"/>
  <c r="J66"/>
  <c r="K66"/>
  <c r="K65" s="1"/>
  <c r="L66"/>
  <c r="L65" s="1"/>
  <c r="L55" s="1"/>
  <c r="M66"/>
  <c r="M65" s="1"/>
  <c r="O66"/>
  <c r="O65" s="1"/>
  <c r="D69"/>
  <c r="E69"/>
  <c r="F69"/>
  <c r="P69"/>
  <c r="J70"/>
  <c r="P70"/>
  <c r="F71"/>
  <c r="G71"/>
  <c r="K71"/>
  <c r="L71"/>
  <c r="M71"/>
  <c r="N71"/>
  <c r="O71"/>
  <c r="D72"/>
  <c r="D68" s="1"/>
  <c r="E72"/>
  <c r="E68" s="1"/>
  <c r="F72"/>
  <c r="F68" s="1"/>
  <c r="G68"/>
  <c r="K72"/>
  <c r="K68" s="1"/>
  <c r="L72"/>
  <c r="L68" s="1"/>
  <c r="M72"/>
  <c r="M68" s="1"/>
  <c r="N72"/>
  <c r="N68" s="1"/>
  <c r="O72"/>
  <c r="O68" s="1"/>
  <c r="D73"/>
  <c r="E73"/>
  <c r="P73"/>
  <c r="J74"/>
  <c r="P74"/>
  <c r="D75"/>
  <c r="E75"/>
  <c r="J75" s="1"/>
  <c r="P75"/>
  <c r="J76"/>
  <c r="P76"/>
  <c r="D77"/>
  <c r="E77"/>
  <c r="F77"/>
  <c r="G77"/>
  <c r="K77"/>
  <c r="L77"/>
  <c r="M77"/>
  <c r="N77"/>
  <c r="O77"/>
  <c r="J78"/>
  <c r="P78"/>
  <c r="D81"/>
  <c r="E81"/>
  <c r="F81"/>
  <c r="P81"/>
  <c r="J82"/>
  <c r="P82"/>
  <c r="G83"/>
  <c r="K83"/>
  <c r="L83"/>
  <c r="M83"/>
  <c r="N83"/>
  <c r="O83"/>
  <c r="D84"/>
  <c r="D80" s="1"/>
  <c r="E84"/>
  <c r="E80" s="1"/>
  <c r="F80"/>
  <c r="G84"/>
  <c r="G80" s="1"/>
  <c r="K84"/>
  <c r="K80" s="1"/>
  <c r="L84"/>
  <c r="L80" s="1"/>
  <c r="M84"/>
  <c r="M80" s="1"/>
  <c r="N84"/>
  <c r="N80" s="1"/>
  <c r="O84"/>
  <c r="O80" s="1"/>
  <c r="D85"/>
  <c r="E85"/>
  <c r="J85" s="1"/>
  <c r="P85"/>
  <c r="J86"/>
  <c r="P86"/>
  <c r="D87"/>
  <c r="E87"/>
  <c r="J87" s="1"/>
  <c r="P87"/>
  <c r="J88"/>
  <c r="P88"/>
  <c r="D89"/>
  <c r="E89"/>
  <c r="F89"/>
  <c r="G89"/>
  <c r="K89"/>
  <c r="L89"/>
  <c r="M89"/>
  <c r="N89"/>
  <c r="O89"/>
  <c r="O79" s="1"/>
  <c r="J90"/>
  <c r="P90"/>
  <c r="D93"/>
  <c r="E93"/>
  <c r="J93" s="1"/>
  <c r="P93"/>
  <c r="J94"/>
  <c r="P94"/>
  <c r="F95"/>
  <c r="G95"/>
  <c r="K95"/>
  <c r="L95"/>
  <c r="M95"/>
  <c r="N95"/>
  <c r="O95"/>
  <c r="D96"/>
  <c r="D92" s="1"/>
  <c r="E96"/>
  <c r="E92" s="1"/>
  <c r="F96"/>
  <c r="F92" s="1"/>
  <c r="G96"/>
  <c r="G92" s="1"/>
  <c r="K96"/>
  <c r="K92" s="1"/>
  <c r="L96"/>
  <c r="L92" s="1"/>
  <c r="M96"/>
  <c r="M92" s="1"/>
  <c r="N96"/>
  <c r="N92" s="1"/>
  <c r="O96"/>
  <c r="O92" s="1"/>
  <c r="D97"/>
  <c r="E97"/>
  <c r="J97" s="1"/>
  <c r="P97"/>
  <c r="J98"/>
  <c r="P98"/>
  <c r="D99"/>
  <c r="E99"/>
  <c r="J99" s="1"/>
  <c r="P99"/>
  <c r="J100"/>
  <c r="P100"/>
  <c r="D101"/>
  <c r="E101"/>
  <c r="F101"/>
  <c r="F91" s="1"/>
  <c r="G101"/>
  <c r="L101"/>
  <c r="M101"/>
  <c r="M91" s="1"/>
  <c r="N101"/>
  <c r="O101"/>
  <c r="O91" s="1"/>
  <c r="J102"/>
  <c r="P102"/>
  <c r="F104"/>
  <c r="L104"/>
  <c r="M104"/>
  <c r="O104"/>
  <c r="D105"/>
  <c r="E105"/>
  <c r="F105"/>
  <c r="P105"/>
  <c r="J106"/>
  <c r="P106"/>
  <c r="G107"/>
  <c r="K107"/>
  <c r="N107"/>
  <c r="D108"/>
  <c r="D104" s="1"/>
  <c r="E108"/>
  <c r="E104" s="1"/>
  <c r="G108"/>
  <c r="G104" s="1"/>
  <c r="K108"/>
  <c r="K104" s="1"/>
  <c r="N108"/>
  <c r="N104" s="1"/>
  <c r="D109"/>
  <c r="E109"/>
  <c r="J109" s="1"/>
  <c r="P109"/>
  <c r="J110"/>
  <c r="P110"/>
  <c r="D111"/>
  <c r="E111"/>
  <c r="J111" s="1"/>
  <c r="P111"/>
  <c r="J112"/>
  <c r="P112"/>
  <c r="D113"/>
  <c r="E113"/>
  <c r="F113"/>
  <c r="F103" s="1"/>
  <c r="G113"/>
  <c r="K113"/>
  <c r="L113"/>
  <c r="L103" s="1"/>
  <c r="M113"/>
  <c r="M103" s="1"/>
  <c r="N113"/>
  <c r="O113"/>
  <c r="O103" s="1"/>
  <c r="J114"/>
  <c r="P114"/>
  <c r="G91"/>
  <c r="K91"/>
  <c r="L79"/>
  <c r="M79"/>
  <c r="K79"/>
  <c r="G79"/>
  <c r="L67"/>
  <c r="K67"/>
  <c r="G67"/>
  <c r="G55"/>
  <c r="O43"/>
  <c r="L43"/>
  <c r="K43"/>
  <c r="M43"/>
  <c r="G43"/>
  <c r="M31"/>
  <c r="K31"/>
  <c r="G31"/>
  <c r="F31"/>
  <c r="N31"/>
  <c r="L31"/>
  <c r="L19"/>
  <c r="M19"/>
  <c r="K19"/>
  <c r="G19"/>
  <c r="B6"/>
  <c r="O67" l="1"/>
  <c r="M67"/>
  <c r="Q61"/>
  <c r="P60"/>
  <c r="Q76"/>
  <c r="Q75"/>
  <c r="J65"/>
  <c r="O19"/>
  <c r="J69"/>
  <c r="P65"/>
  <c r="K103"/>
  <c r="P72"/>
  <c r="E71"/>
  <c r="J72"/>
  <c r="Q69"/>
  <c r="P101"/>
  <c r="J89"/>
  <c r="Q70"/>
  <c r="E44"/>
  <c r="J48"/>
  <c r="J29"/>
  <c r="G44"/>
  <c r="G12"/>
  <c r="J14"/>
  <c r="Q97"/>
  <c r="Q85"/>
  <c r="Q51"/>
  <c r="N103"/>
  <c r="G103"/>
  <c r="Q109"/>
  <c r="Q102"/>
  <c r="N91"/>
  <c r="L91"/>
  <c r="Q99"/>
  <c r="Q98"/>
  <c r="P95"/>
  <c r="P89"/>
  <c r="Q87"/>
  <c r="Q86"/>
  <c r="J84"/>
  <c r="Q78"/>
  <c r="Q38"/>
  <c r="P23"/>
  <c r="P15"/>
  <c r="Q89"/>
  <c r="Q90"/>
  <c r="Q82"/>
  <c r="J77"/>
  <c r="P53"/>
  <c r="P9"/>
  <c r="Q42"/>
  <c r="Q45"/>
  <c r="J18"/>
  <c r="J21"/>
  <c r="Q21" s="1"/>
  <c r="P14"/>
  <c r="Q25"/>
  <c r="P20"/>
  <c r="J16"/>
  <c r="P13"/>
  <c r="Q40"/>
  <c r="Q34"/>
  <c r="Q30"/>
  <c r="P29"/>
  <c r="Q29" s="1"/>
  <c r="L17"/>
  <c r="F17"/>
  <c r="D17"/>
  <c r="E15"/>
  <c r="J15" s="1"/>
  <c r="Q15" s="1"/>
  <c r="Q26"/>
  <c r="J20"/>
  <c r="N11"/>
  <c r="L11"/>
  <c r="G11"/>
  <c r="Q22"/>
  <c r="E9"/>
  <c r="N17"/>
  <c r="M17"/>
  <c r="K17"/>
  <c r="G17"/>
  <c r="E17"/>
  <c r="D8"/>
  <c r="O11"/>
  <c r="M11"/>
  <c r="K11"/>
  <c r="F11"/>
  <c r="F9"/>
  <c r="D9"/>
  <c r="P16"/>
  <c r="P59"/>
  <c r="J57"/>
  <c r="Q57" s="1"/>
  <c r="Q52"/>
  <c r="P48"/>
  <c r="Q46"/>
  <c r="J41"/>
  <c r="Q41" s="1"/>
  <c r="Q39"/>
  <c r="J33"/>
  <c r="Q33" s="1"/>
  <c r="Q28"/>
  <c r="J27"/>
  <c r="Q27" s="1"/>
  <c r="E23"/>
  <c r="E19" s="1"/>
  <c r="P24"/>
  <c r="J24"/>
  <c r="L18"/>
  <c r="N12"/>
  <c r="N8" s="1"/>
  <c r="L12"/>
  <c r="L8" s="1"/>
  <c r="F12"/>
  <c r="F8" s="1"/>
  <c r="D12"/>
  <c r="P10"/>
  <c r="J10"/>
  <c r="Q53"/>
  <c r="D23"/>
  <c r="O18"/>
  <c r="M18"/>
  <c r="K18"/>
  <c r="O17"/>
  <c r="E13"/>
  <c r="J13" s="1"/>
  <c r="Q13" s="1"/>
  <c r="O12"/>
  <c r="M12"/>
  <c r="K12"/>
  <c r="G8"/>
  <c r="E12"/>
  <c r="E8" s="1"/>
  <c r="J23"/>
  <c r="Q23" s="1"/>
  <c r="Q20"/>
  <c r="Q54"/>
  <c r="P47"/>
  <c r="D35"/>
  <c r="J32"/>
  <c r="P35"/>
  <c r="Q63"/>
  <c r="Q37"/>
  <c r="P32"/>
  <c r="E47"/>
  <c r="E35"/>
  <c r="J35" s="1"/>
  <c r="Q62"/>
  <c r="D59"/>
  <c r="J56"/>
  <c r="Q58"/>
  <c r="Q50"/>
  <c r="Q49"/>
  <c r="D47"/>
  <c r="D43" s="1"/>
  <c r="P44"/>
  <c r="J44"/>
  <c r="P36"/>
  <c r="J36"/>
  <c r="Q94"/>
  <c r="P77"/>
  <c r="Q77" s="1"/>
  <c r="P71"/>
  <c r="Q64"/>
  <c r="E59"/>
  <c r="J59" s="1"/>
  <c r="Q59" s="1"/>
  <c r="L56"/>
  <c r="J60"/>
  <c r="Q60" s="1"/>
  <c r="O56"/>
  <c r="M56"/>
  <c r="K56"/>
  <c r="Q65"/>
  <c r="P113"/>
  <c r="P80"/>
  <c r="P83"/>
  <c r="Q74"/>
  <c r="J73"/>
  <c r="Q73" s="1"/>
  <c r="D71"/>
  <c r="D67" s="1"/>
  <c r="P66"/>
  <c r="Q66" s="1"/>
  <c r="Q72"/>
  <c r="P68"/>
  <c r="J68"/>
  <c r="J71"/>
  <c r="E67"/>
  <c r="Q111"/>
  <c r="P107"/>
  <c r="J105"/>
  <c r="Q105" s="1"/>
  <c r="Q88"/>
  <c r="E83"/>
  <c r="J83" s="1"/>
  <c r="P84"/>
  <c r="Q84" s="1"/>
  <c r="J81"/>
  <c r="Q81" s="1"/>
  <c r="D95"/>
  <c r="D83"/>
  <c r="D79" s="1"/>
  <c r="J80"/>
  <c r="Q80" s="1"/>
  <c r="Q114"/>
  <c r="J113"/>
  <c r="Q112"/>
  <c r="P108"/>
  <c r="Q106"/>
  <c r="J101"/>
  <c r="Q101" s="1"/>
  <c r="Q100"/>
  <c r="E95"/>
  <c r="J95" s="1"/>
  <c r="Q95" s="1"/>
  <c r="P96"/>
  <c r="J96"/>
  <c r="Q93"/>
  <c r="P92"/>
  <c r="J92"/>
  <c r="Q110"/>
  <c r="D107"/>
  <c r="D103" s="1"/>
  <c r="E107"/>
  <c r="E103" s="1"/>
  <c r="J103" s="1"/>
  <c r="J104"/>
  <c r="P104"/>
  <c r="J108"/>
  <c r="K55"/>
  <c r="K7" s="1"/>
  <c r="M55"/>
  <c r="M7" s="1"/>
  <c r="D91"/>
  <c r="L7"/>
  <c r="E31"/>
  <c r="G7"/>
  <c r="F43"/>
  <c r="D55"/>
  <c r="F55"/>
  <c r="F79"/>
  <c r="P103"/>
  <c r="D19"/>
  <c r="F19"/>
  <c r="F67"/>
  <c r="P91"/>
  <c r="N19"/>
  <c r="O31"/>
  <c r="N43"/>
  <c r="P43" s="1"/>
  <c r="N55"/>
  <c r="N67"/>
  <c r="P67" s="1"/>
  <c r="N79"/>
  <c r="P79" s="1"/>
  <c r="L115" l="1"/>
  <c r="Q71"/>
  <c r="N115"/>
  <c r="Q32"/>
  <c r="Q16"/>
  <c r="Q83"/>
  <c r="G115"/>
  <c r="P17"/>
  <c r="Q103"/>
  <c r="E43"/>
  <c r="J47"/>
  <c r="Q47" s="1"/>
  <c r="M115"/>
  <c r="Q14"/>
  <c r="Q35"/>
  <c r="J9"/>
  <c r="Q9" s="1"/>
  <c r="Q44"/>
  <c r="K115"/>
  <c r="I115"/>
  <c r="F115"/>
  <c r="Q36"/>
  <c r="M8"/>
  <c r="E79"/>
  <c r="Q113"/>
  <c r="K8"/>
  <c r="P11"/>
  <c r="J17"/>
  <c r="Q17" s="1"/>
  <c r="D31"/>
  <c r="D7" s="1"/>
  <c r="P12"/>
  <c r="D11"/>
  <c r="Q10"/>
  <c r="Q24"/>
  <c r="E11"/>
  <c r="Q48"/>
  <c r="J12"/>
  <c r="P18"/>
  <c r="Q18" s="1"/>
  <c r="J8"/>
  <c r="O8"/>
  <c r="E55"/>
  <c r="J55" s="1"/>
  <c r="J79"/>
  <c r="Q79" s="1"/>
  <c r="J43"/>
  <c r="Q43" s="1"/>
  <c r="E91"/>
  <c r="J91" s="1"/>
  <c r="Q91" s="1"/>
  <c r="Q108"/>
  <c r="P56"/>
  <c r="Q56" s="1"/>
  <c r="Q68"/>
  <c r="J107"/>
  <c r="Q107" s="1"/>
  <c r="Q92"/>
  <c r="Q96"/>
  <c r="Q104"/>
  <c r="J67"/>
  <c r="Q67" s="1"/>
  <c r="F7"/>
  <c r="P31"/>
  <c r="N7"/>
  <c r="P19"/>
  <c r="H115"/>
  <c r="O55"/>
  <c r="P55" s="1"/>
  <c r="J31"/>
  <c r="J19"/>
  <c r="E7" l="1"/>
  <c r="J7" s="1"/>
  <c r="Q19"/>
  <c r="P8"/>
  <c r="Q8" s="1"/>
  <c r="Q12"/>
  <c r="Q55"/>
  <c r="E115"/>
  <c r="J115" s="1"/>
  <c r="J11"/>
  <c r="Q11" s="1"/>
  <c r="Q31"/>
  <c r="O7"/>
  <c r="P7" s="1"/>
  <c r="O115"/>
  <c r="P115" s="1"/>
  <c r="Q115" l="1"/>
  <c r="Q7"/>
  <c r="P156" i="3" l="1"/>
  <c r="J156"/>
  <c r="P155"/>
  <c r="J155"/>
  <c r="O154"/>
  <c r="N154"/>
  <c r="M154"/>
  <c r="L154"/>
  <c r="K154"/>
  <c r="G154"/>
  <c r="F154"/>
  <c r="E154"/>
  <c r="D154"/>
  <c r="P141"/>
  <c r="J141"/>
  <c r="P140"/>
  <c r="J140"/>
  <c r="O139"/>
  <c r="N139"/>
  <c r="M139"/>
  <c r="L139"/>
  <c r="K139"/>
  <c r="F139"/>
  <c r="E139"/>
  <c r="D139"/>
  <c r="P138"/>
  <c r="J138"/>
  <c r="P137"/>
  <c r="J137"/>
  <c r="O136"/>
  <c r="N136"/>
  <c r="M136"/>
  <c r="L136"/>
  <c r="K136"/>
  <c r="F136"/>
  <c r="E136"/>
  <c r="D136"/>
  <c r="P135"/>
  <c r="J135"/>
  <c r="P134"/>
  <c r="J134"/>
  <c r="O133"/>
  <c r="N133"/>
  <c r="M133"/>
  <c r="L133"/>
  <c r="K133"/>
  <c r="F133"/>
  <c r="F127" s="1"/>
  <c r="E133"/>
  <c r="D133"/>
  <c r="P132"/>
  <c r="J132"/>
  <c r="P131"/>
  <c r="J131"/>
  <c r="O130"/>
  <c r="N130"/>
  <c r="N127" s="1"/>
  <c r="M130"/>
  <c r="M127" s="1"/>
  <c r="L130"/>
  <c r="L127" s="1"/>
  <c r="K130"/>
  <c r="G127"/>
  <c r="E130"/>
  <c r="E127" s="1"/>
  <c r="D130"/>
  <c r="D127" s="1"/>
  <c r="P126"/>
  <c r="J126"/>
  <c r="P125"/>
  <c r="J125"/>
  <c r="O124"/>
  <c r="N124"/>
  <c r="M124"/>
  <c r="L124"/>
  <c r="K124"/>
  <c r="G124"/>
  <c r="F124"/>
  <c r="E124"/>
  <c r="D124"/>
  <c r="P123"/>
  <c r="J123"/>
  <c r="P122"/>
  <c r="J122"/>
  <c r="O121"/>
  <c r="N121"/>
  <c r="M121"/>
  <c r="L121"/>
  <c r="K121"/>
  <c r="G121"/>
  <c r="F121"/>
  <c r="E121"/>
  <c r="D121"/>
  <c r="P120"/>
  <c r="J120"/>
  <c r="P119"/>
  <c r="J119"/>
  <c r="O118"/>
  <c r="N118"/>
  <c r="M118"/>
  <c r="L118"/>
  <c r="K118"/>
  <c r="G118"/>
  <c r="F118"/>
  <c r="E118"/>
  <c r="D118"/>
  <c r="P117"/>
  <c r="J117"/>
  <c r="P116"/>
  <c r="J116"/>
  <c r="O115"/>
  <c r="N115"/>
  <c r="M115"/>
  <c r="L115"/>
  <c r="K115"/>
  <c r="G115"/>
  <c r="F115"/>
  <c r="E115"/>
  <c r="D115"/>
  <c r="P114"/>
  <c r="J114"/>
  <c r="P113"/>
  <c r="J113"/>
  <c r="O112"/>
  <c r="N112"/>
  <c r="M112"/>
  <c r="K112"/>
  <c r="G112"/>
  <c r="F112"/>
  <c r="E112"/>
  <c r="D112"/>
  <c r="P111"/>
  <c r="J111"/>
  <c r="P110"/>
  <c r="J110"/>
  <c r="O109"/>
  <c r="N109"/>
  <c r="M109"/>
  <c r="L109"/>
  <c r="L106" s="1"/>
  <c r="K109"/>
  <c r="G109"/>
  <c r="F109"/>
  <c r="E109"/>
  <c r="D109"/>
  <c r="O108"/>
  <c r="N108"/>
  <c r="M108"/>
  <c r="L108"/>
  <c r="K108"/>
  <c r="G108"/>
  <c r="F108"/>
  <c r="E108"/>
  <c r="D108"/>
  <c r="O107"/>
  <c r="N107"/>
  <c r="M107"/>
  <c r="L107"/>
  <c r="K107"/>
  <c r="G107"/>
  <c r="E107"/>
  <c r="D107"/>
  <c r="N106"/>
  <c r="P105"/>
  <c r="J105"/>
  <c r="P104"/>
  <c r="J104"/>
  <c r="O103"/>
  <c r="N103"/>
  <c r="M103"/>
  <c r="L103"/>
  <c r="K103"/>
  <c r="G103"/>
  <c r="F103"/>
  <c r="E103"/>
  <c r="D103"/>
  <c r="P101"/>
  <c r="J101"/>
  <c r="P100"/>
  <c r="J100"/>
  <c r="P99"/>
  <c r="J99"/>
  <c r="P98"/>
  <c r="J98"/>
  <c r="P97"/>
  <c r="J97"/>
  <c r="P96"/>
  <c r="J96"/>
  <c r="P95"/>
  <c r="J95"/>
  <c r="P94"/>
  <c r="J94"/>
  <c r="G93"/>
  <c r="P92"/>
  <c r="J92"/>
  <c r="O91"/>
  <c r="O22" s="1"/>
  <c r="N91"/>
  <c r="N22" s="1"/>
  <c r="M91"/>
  <c r="M22" s="1"/>
  <c r="L91"/>
  <c r="L22" s="1"/>
  <c r="K91"/>
  <c r="K22" s="1"/>
  <c r="G91"/>
  <c r="G22" s="1"/>
  <c r="F91"/>
  <c r="F22" s="1"/>
  <c r="E91"/>
  <c r="E22" s="1"/>
  <c r="D91"/>
  <c r="P90"/>
  <c r="J90"/>
  <c r="P89"/>
  <c r="J89"/>
  <c r="O88"/>
  <c r="N88"/>
  <c r="M88"/>
  <c r="L88"/>
  <c r="K88"/>
  <c r="F88"/>
  <c r="E88"/>
  <c r="D88"/>
  <c r="P87"/>
  <c r="J87"/>
  <c r="P86"/>
  <c r="J86"/>
  <c r="O85"/>
  <c r="N85"/>
  <c r="M85"/>
  <c r="L85"/>
  <c r="K85"/>
  <c r="G85"/>
  <c r="F85"/>
  <c r="E85"/>
  <c r="D85"/>
  <c r="P84"/>
  <c r="J84"/>
  <c r="P74"/>
  <c r="J74"/>
  <c r="O73"/>
  <c r="N73"/>
  <c r="M73"/>
  <c r="L73"/>
  <c r="K73"/>
  <c r="G73"/>
  <c r="F73"/>
  <c r="E73"/>
  <c r="E14" s="1"/>
  <c r="D73"/>
  <c r="P72"/>
  <c r="J72"/>
  <c r="P71"/>
  <c r="J71"/>
  <c r="O70"/>
  <c r="N70"/>
  <c r="M70"/>
  <c r="L70"/>
  <c r="K70"/>
  <c r="G70"/>
  <c r="F70"/>
  <c r="E70"/>
  <c r="D70"/>
  <c r="O69"/>
  <c r="N69"/>
  <c r="M69"/>
  <c r="L69"/>
  <c r="K69"/>
  <c r="G69"/>
  <c r="F69"/>
  <c r="E69"/>
  <c r="D69"/>
  <c r="O68"/>
  <c r="N68"/>
  <c r="M68"/>
  <c r="L68"/>
  <c r="K68"/>
  <c r="G68"/>
  <c r="E68"/>
  <c r="D68"/>
  <c r="D8" s="1"/>
  <c r="P66"/>
  <c r="J66"/>
  <c r="P65"/>
  <c r="J65"/>
  <c r="O64"/>
  <c r="N64"/>
  <c r="N25" s="1"/>
  <c r="M64"/>
  <c r="L64"/>
  <c r="K64"/>
  <c r="G64"/>
  <c r="F64"/>
  <c r="E64"/>
  <c r="D64"/>
  <c r="P63"/>
  <c r="J63"/>
  <c r="P62"/>
  <c r="P61"/>
  <c r="P60"/>
  <c r="P59"/>
  <c r="P58"/>
  <c r="P57"/>
  <c r="P56"/>
  <c r="P55"/>
  <c r="P53"/>
  <c r="D52"/>
  <c r="P51"/>
  <c r="J51"/>
  <c r="P50"/>
  <c r="J50"/>
  <c r="O49"/>
  <c r="O19" s="1"/>
  <c r="N49"/>
  <c r="M49"/>
  <c r="L49"/>
  <c r="K49"/>
  <c r="K19" s="1"/>
  <c r="G49"/>
  <c r="F49"/>
  <c r="E49"/>
  <c r="D49"/>
  <c r="D19" s="1"/>
  <c r="P48"/>
  <c r="J48"/>
  <c r="P47"/>
  <c r="J47"/>
  <c r="O46"/>
  <c r="N46"/>
  <c r="M46"/>
  <c r="M16" s="1"/>
  <c r="L46"/>
  <c r="L16" s="1"/>
  <c r="K46"/>
  <c r="G46"/>
  <c r="F46"/>
  <c r="F16" s="1"/>
  <c r="E46"/>
  <c r="E16" s="1"/>
  <c r="D46"/>
  <c r="P45"/>
  <c r="J45"/>
  <c r="P44"/>
  <c r="O43"/>
  <c r="N43"/>
  <c r="M43"/>
  <c r="L43"/>
  <c r="K43"/>
  <c r="G43"/>
  <c r="F43"/>
  <c r="D43"/>
  <c r="P42"/>
  <c r="J42"/>
  <c r="W32"/>
  <c r="W42" s="1"/>
  <c r="W43" s="1"/>
  <c r="P32"/>
  <c r="J32"/>
  <c r="O31"/>
  <c r="O10" s="1"/>
  <c r="N31"/>
  <c r="M31"/>
  <c r="L31"/>
  <c r="K31"/>
  <c r="K10" s="1"/>
  <c r="G31"/>
  <c r="F31"/>
  <c r="F10" s="1"/>
  <c r="E31"/>
  <c r="E10" s="1"/>
  <c r="D31"/>
  <c r="O30"/>
  <c r="N30"/>
  <c r="M30"/>
  <c r="L30"/>
  <c r="K30"/>
  <c r="G30"/>
  <c r="F30"/>
  <c r="E30"/>
  <c r="D30"/>
  <c r="O29"/>
  <c r="N29"/>
  <c r="M29"/>
  <c r="L29"/>
  <c r="K29"/>
  <c r="G29"/>
  <c r="F29"/>
  <c r="O27"/>
  <c r="N27"/>
  <c r="M27"/>
  <c r="L27"/>
  <c r="K27"/>
  <c r="G27"/>
  <c r="F27"/>
  <c r="E27"/>
  <c r="D27"/>
  <c r="O26"/>
  <c r="N26"/>
  <c r="M26"/>
  <c r="L26"/>
  <c r="K26"/>
  <c r="G26"/>
  <c r="F26"/>
  <c r="E26"/>
  <c r="D26"/>
  <c r="G25"/>
  <c r="O21"/>
  <c r="N21"/>
  <c r="M21"/>
  <c r="L21"/>
  <c r="K21"/>
  <c r="G21"/>
  <c r="F21"/>
  <c r="E21"/>
  <c r="D21"/>
  <c r="O20"/>
  <c r="N20"/>
  <c r="M20"/>
  <c r="L20"/>
  <c r="K20"/>
  <c r="G20"/>
  <c r="F20"/>
  <c r="E20"/>
  <c r="D20"/>
  <c r="M19"/>
  <c r="L19"/>
  <c r="O18"/>
  <c r="N18"/>
  <c r="M18"/>
  <c r="L18"/>
  <c r="K18"/>
  <c r="G18"/>
  <c r="F18"/>
  <c r="E18"/>
  <c r="D18"/>
  <c r="O17"/>
  <c r="N17"/>
  <c r="M17"/>
  <c r="L17"/>
  <c r="K17"/>
  <c r="G17"/>
  <c r="F17"/>
  <c r="E17"/>
  <c r="D17"/>
  <c r="G16"/>
  <c r="O15"/>
  <c r="N15"/>
  <c r="M15"/>
  <c r="L15"/>
  <c r="K15"/>
  <c r="G15"/>
  <c r="F15"/>
  <c r="E15"/>
  <c r="D15"/>
  <c r="O14"/>
  <c r="N14"/>
  <c r="M14"/>
  <c r="K14"/>
  <c r="G14"/>
  <c r="F14"/>
  <c r="N13"/>
  <c r="M13"/>
  <c r="L13"/>
  <c r="G13"/>
  <c r="F13"/>
  <c r="E13"/>
  <c r="D13"/>
  <c r="O12"/>
  <c r="N12"/>
  <c r="M12"/>
  <c r="L12"/>
  <c r="K12"/>
  <c r="G12"/>
  <c r="F12"/>
  <c r="E12"/>
  <c r="D12"/>
  <c r="O11"/>
  <c r="N11"/>
  <c r="M11"/>
  <c r="L11"/>
  <c r="K11"/>
  <c r="G11"/>
  <c r="F11"/>
  <c r="E11"/>
  <c r="D11"/>
  <c r="N10"/>
  <c r="M10"/>
  <c r="G10"/>
  <c r="B6"/>
  <c r="E106" l="1"/>
  <c r="E25"/>
  <c r="D25"/>
  <c r="K25"/>
  <c r="O25"/>
  <c r="L10"/>
  <c r="N16"/>
  <c r="F19"/>
  <c r="N19"/>
  <c r="K13"/>
  <c r="O13"/>
  <c r="D16"/>
  <c r="K16"/>
  <c r="O16"/>
  <c r="G19"/>
  <c r="F25"/>
  <c r="M25"/>
  <c r="K127"/>
  <c r="O127"/>
  <c r="D10"/>
  <c r="L25"/>
  <c r="E19"/>
  <c r="K106"/>
  <c r="G67"/>
  <c r="E28"/>
  <c r="G106"/>
  <c r="L67"/>
  <c r="J52"/>
  <c r="D22"/>
  <c r="D67"/>
  <c r="F67"/>
  <c r="K67"/>
  <c r="M67"/>
  <c r="O67"/>
  <c r="Q134"/>
  <c r="Q135"/>
  <c r="G8"/>
  <c r="M106"/>
  <c r="O106"/>
  <c r="D106"/>
  <c r="F106"/>
  <c r="P108"/>
  <c r="N67"/>
  <c r="E67"/>
  <c r="O8"/>
  <c r="Q113"/>
  <c r="Q114"/>
  <c r="Q119"/>
  <c r="Q120"/>
  <c r="Q125"/>
  <c r="Q126"/>
  <c r="P128"/>
  <c r="Q140"/>
  <c r="Q141"/>
  <c r="Q155"/>
  <c r="Q156"/>
  <c r="F8"/>
  <c r="F28"/>
  <c r="K28"/>
  <c r="M28"/>
  <c r="O28"/>
  <c r="G28"/>
  <c r="G164" s="1"/>
  <c r="L28"/>
  <c r="L7" s="1"/>
  <c r="D28"/>
  <c r="D7" s="1"/>
  <c r="E8"/>
  <c r="L8"/>
  <c r="N8"/>
  <c r="D9"/>
  <c r="K9"/>
  <c r="M9"/>
  <c r="K8"/>
  <c r="M8"/>
  <c r="E9"/>
  <c r="G9"/>
  <c r="L9"/>
  <c r="N28"/>
  <c r="N164" s="1"/>
  <c r="Q32"/>
  <c r="Q44"/>
  <c r="Q45"/>
  <c r="Q50"/>
  <c r="Q51"/>
  <c r="N9"/>
  <c r="F9"/>
  <c r="P30"/>
  <c r="Q65"/>
  <c r="Q71"/>
  <c r="Q72"/>
  <c r="Q86"/>
  <c r="Q87"/>
  <c r="Q92"/>
  <c r="Q105"/>
  <c r="P26"/>
  <c r="J27"/>
  <c r="J29"/>
  <c r="J31"/>
  <c r="J43"/>
  <c r="J46"/>
  <c r="P49"/>
  <c r="P54"/>
  <c r="Q54" s="1"/>
  <c r="P64"/>
  <c r="P68"/>
  <c r="J69"/>
  <c r="P70"/>
  <c r="J73"/>
  <c r="P85"/>
  <c r="J88"/>
  <c r="P91"/>
  <c r="J93"/>
  <c r="J103"/>
  <c r="P107"/>
  <c r="J108"/>
  <c r="Q108" s="1"/>
  <c r="P109"/>
  <c r="Q110"/>
  <c r="Q111"/>
  <c r="J112"/>
  <c r="P115"/>
  <c r="Q116"/>
  <c r="Q117"/>
  <c r="J118"/>
  <c r="P121"/>
  <c r="Q122"/>
  <c r="Q123"/>
  <c r="J124"/>
  <c r="J128"/>
  <c r="Q128" s="1"/>
  <c r="P129"/>
  <c r="J130"/>
  <c r="Q131"/>
  <c r="Q132"/>
  <c r="P133"/>
  <c r="J136"/>
  <c r="Q137"/>
  <c r="Q138"/>
  <c r="P139"/>
  <c r="P154"/>
  <c r="P10"/>
  <c r="J11"/>
  <c r="P12"/>
  <c r="J13"/>
  <c r="P14"/>
  <c r="J15"/>
  <c r="P16"/>
  <c r="J17"/>
  <c r="P18"/>
  <c r="J19"/>
  <c r="P20"/>
  <c r="J21"/>
  <c r="P22"/>
  <c r="J23"/>
  <c r="P24"/>
  <c r="J25"/>
  <c r="O9"/>
  <c r="J10"/>
  <c r="P11"/>
  <c r="J12"/>
  <c r="P13"/>
  <c r="J14"/>
  <c r="P15"/>
  <c r="J16"/>
  <c r="P17"/>
  <c r="J18"/>
  <c r="P19"/>
  <c r="J20"/>
  <c r="P21"/>
  <c r="J22"/>
  <c r="P23"/>
  <c r="J24"/>
  <c r="P25"/>
  <c r="J26"/>
  <c r="P27"/>
  <c r="Q27" s="1"/>
  <c r="P29"/>
  <c r="J30"/>
  <c r="P31"/>
  <c r="Q42"/>
  <c r="P43"/>
  <c r="Q43" s="1"/>
  <c r="P46"/>
  <c r="Q47"/>
  <c r="Q48"/>
  <c r="J49"/>
  <c r="Q49" s="1"/>
  <c r="P52"/>
  <c r="Q53"/>
  <c r="Q55"/>
  <c r="Q56"/>
  <c r="Q57"/>
  <c r="Q58"/>
  <c r="Q59"/>
  <c r="Q60"/>
  <c r="Q61"/>
  <c r="Q62"/>
  <c r="Q63"/>
  <c r="J64"/>
  <c r="Q64" s="1"/>
  <c r="Q66"/>
  <c r="J68"/>
  <c r="P69"/>
  <c r="J70"/>
  <c r="Q70" s="1"/>
  <c r="P73"/>
  <c r="Q74"/>
  <c r="Q84"/>
  <c r="J85"/>
  <c r="Q85" s="1"/>
  <c r="P88"/>
  <c r="Q89"/>
  <c r="Q90"/>
  <c r="J91"/>
  <c r="P93"/>
  <c r="Q94"/>
  <c r="Q95"/>
  <c r="Q96"/>
  <c r="Q97"/>
  <c r="Q98"/>
  <c r="Q99"/>
  <c r="Q100"/>
  <c r="Q101"/>
  <c r="P103"/>
  <c r="Q103" s="1"/>
  <c r="P106"/>
  <c r="J107"/>
  <c r="Q107" s="1"/>
  <c r="J109"/>
  <c r="Q109" s="1"/>
  <c r="P112"/>
  <c r="Q112" s="1"/>
  <c r="J115"/>
  <c r="Q115" s="1"/>
  <c r="P118"/>
  <c r="Q118" s="1"/>
  <c r="J121"/>
  <c r="Q121" s="1"/>
  <c r="P124"/>
  <c r="J127"/>
  <c r="J129"/>
  <c r="P130"/>
  <c r="J133"/>
  <c r="Q133" s="1"/>
  <c r="P136"/>
  <c r="J139"/>
  <c r="Q139" s="1"/>
  <c r="J154"/>
  <c r="Q154" s="1"/>
  <c r="Q91"/>
  <c r="Q30" l="1"/>
  <c r="Q73"/>
  <c r="Q21"/>
  <c r="Q124"/>
  <c r="M7"/>
  <c r="P67"/>
  <c r="Q52"/>
  <c r="P127"/>
  <c r="O164"/>
  <c r="Q127"/>
  <c r="Q129"/>
  <c r="M164"/>
  <c r="F164"/>
  <c r="O7"/>
  <c r="F7"/>
  <c r="P9"/>
  <c r="L164"/>
  <c r="K7"/>
  <c r="K164"/>
  <c r="E164"/>
  <c r="Q20"/>
  <c r="Q14"/>
  <c r="Q12"/>
  <c r="Q11"/>
  <c r="Q46"/>
  <c r="Q31"/>
  <c r="Q19"/>
  <c r="Q13"/>
  <c r="Q25"/>
  <c r="Q23"/>
  <c r="J67"/>
  <c r="Q16"/>
  <c r="E7"/>
  <c r="P8"/>
  <c r="J8"/>
  <c r="J106"/>
  <c r="Q106" s="1"/>
  <c r="H164"/>
  <c r="Q68"/>
  <c r="Q26"/>
  <c r="J28"/>
  <c r="Q29"/>
  <c r="Q93"/>
  <c r="Q15"/>
  <c r="G7"/>
  <c r="Q136"/>
  <c r="J9"/>
  <c r="Q130"/>
  <c r="Q88"/>
  <c r="Q69"/>
  <c r="P28"/>
  <c r="P164" s="1"/>
  <c r="N7"/>
  <c r="Q10"/>
  <c r="Q24"/>
  <c r="Q22"/>
  <c r="Q18"/>
  <c r="Q17"/>
  <c r="Q67" l="1"/>
  <c r="P7"/>
  <c r="Q9"/>
  <c r="Q8"/>
  <c r="J164"/>
  <c r="J7"/>
  <c r="Q7" s="1"/>
  <c r="Q28"/>
  <c r="Q164" s="1"/>
  <c r="D1646" i="2"/>
  <c r="P1644"/>
  <c r="D1642"/>
  <c r="P1641"/>
  <c r="J1641"/>
  <c r="O1640"/>
  <c r="N1640"/>
  <c r="M1640"/>
  <c r="L1640"/>
  <c r="K1640"/>
  <c r="G1640"/>
  <c r="F1640"/>
  <c r="E1640"/>
  <c r="P1639"/>
  <c r="J1639"/>
  <c r="P1638"/>
  <c r="J1638"/>
  <c r="O1637"/>
  <c r="N1637"/>
  <c r="M1637"/>
  <c r="L1637"/>
  <c r="K1637"/>
  <c r="G1637"/>
  <c r="F1637"/>
  <c r="E1637"/>
  <c r="P1636"/>
  <c r="J1636"/>
  <c r="P1635"/>
  <c r="J1635"/>
  <c r="O1634"/>
  <c r="N1634"/>
  <c r="M1634"/>
  <c r="L1634"/>
  <c r="K1634"/>
  <c r="G1634"/>
  <c r="F1634"/>
  <c r="E1634"/>
  <c r="P1633"/>
  <c r="J1633"/>
  <c r="P1632"/>
  <c r="J1632"/>
  <c r="O1631"/>
  <c r="N1631"/>
  <c r="M1631"/>
  <c r="L1631"/>
  <c r="K1631"/>
  <c r="G1631"/>
  <c r="F1631"/>
  <c r="E1631"/>
  <c r="P1630"/>
  <c r="J1630"/>
  <c r="O1629"/>
  <c r="N1629"/>
  <c r="M1629"/>
  <c r="L1629"/>
  <c r="K1629"/>
  <c r="G1629"/>
  <c r="F1629"/>
  <c r="E1629"/>
  <c r="P1628"/>
  <c r="J1628"/>
  <c r="P1627"/>
  <c r="J1627"/>
  <c r="O1626"/>
  <c r="N1626"/>
  <c r="M1626"/>
  <c r="L1626"/>
  <c r="K1626"/>
  <c r="G1626"/>
  <c r="F1626"/>
  <c r="E1626"/>
  <c r="P1625"/>
  <c r="J1625"/>
  <c r="P1624"/>
  <c r="J1624"/>
  <c r="P1623"/>
  <c r="J1623"/>
  <c r="O1622"/>
  <c r="N1622"/>
  <c r="M1622"/>
  <c r="L1622"/>
  <c r="K1622"/>
  <c r="G1622"/>
  <c r="F1622"/>
  <c r="E1622"/>
  <c r="P1621"/>
  <c r="J1621"/>
  <c r="P1620"/>
  <c r="J1620"/>
  <c r="P1619"/>
  <c r="J1619"/>
  <c r="O1618"/>
  <c r="N1618"/>
  <c r="M1618"/>
  <c r="L1618"/>
  <c r="K1618"/>
  <c r="G1618"/>
  <c r="F1618"/>
  <c r="E1618"/>
  <c r="P1617"/>
  <c r="J1617"/>
  <c r="P1616"/>
  <c r="J1616"/>
  <c r="P1615"/>
  <c r="J1615"/>
  <c r="P1614"/>
  <c r="J1614"/>
  <c r="P1613"/>
  <c r="J1613"/>
  <c r="P1612"/>
  <c r="J1612"/>
  <c r="P1611"/>
  <c r="J1611"/>
  <c r="P1610"/>
  <c r="J1610"/>
  <c r="P1609"/>
  <c r="J1609"/>
  <c r="P1608"/>
  <c r="J1608"/>
  <c r="P1607"/>
  <c r="J1607"/>
  <c r="P1606"/>
  <c r="J1606"/>
  <c r="P1605"/>
  <c r="J1605"/>
  <c r="P1604"/>
  <c r="J1604"/>
  <c r="P1603"/>
  <c r="J1603"/>
  <c r="P1602"/>
  <c r="J1602"/>
  <c r="P1601"/>
  <c r="J1601"/>
  <c r="P1600"/>
  <c r="J1600"/>
  <c r="P1599"/>
  <c r="J1599"/>
  <c r="P1598"/>
  <c r="J1598"/>
  <c r="P1597"/>
  <c r="J1597"/>
  <c r="P1596"/>
  <c r="J1596"/>
  <c r="P1595"/>
  <c r="J1595"/>
  <c r="P1594"/>
  <c r="J1594"/>
  <c r="P1593"/>
  <c r="J1593"/>
  <c r="P1592"/>
  <c r="J1592"/>
  <c r="P1591"/>
  <c r="J1591"/>
  <c r="P1590"/>
  <c r="J1590"/>
  <c r="P1589"/>
  <c r="J1589"/>
  <c r="P1588"/>
  <c r="J1588"/>
  <c r="P1587"/>
  <c r="J1587"/>
  <c r="P1586"/>
  <c r="J1586"/>
  <c r="P1585"/>
  <c r="J1585"/>
  <c r="P1584"/>
  <c r="J1584"/>
  <c r="P1583"/>
  <c r="J1583"/>
  <c r="P1582"/>
  <c r="J1582"/>
  <c r="P1581"/>
  <c r="J1581"/>
  <c r="P1580"/>
  <c r="J1580"/>
  <c r="P1579"/>
  <c r="J1579"/>
  <c r="P1578"/>
  <c r="J1578"/>
  <c r="P1577"/>
  <c r="J1577"/>
  <c r="P1576"/>
  <c r="J1576"/>
  <c r="P1575"/>
  <c r="J1575"/>
  <c r="P1574"/>
  <c r="J1574"/>
  <c r="P1573"/>
  <c r="J1573"/>
  <c r="P1572"/>
  <c r="J1572"/>
  <c r="P1571"/>
  <c r="J1571"/>
  <c r="P1570"/>
  <c r="J1570"/>
  <c r="P1569"/>
  <c r="J1569"/>
  <c r="P1568"/>
  <c r="J1568"/>
  <c r="P1567"/>
  <c r="J1567"/>
  <c r="P1566"/>
  <c r="J1566"/>
  <c r="P1565"/>
  <c r="J1565"/>
  <c r="P1564"/>
  <c r="J1564"/>
  <c r="P1563"/>
  <c r="J1563"/>
  <c r="P1562"/>
  <c r="J1562"/>
  <c r="Q1562" s="1"/>
  <c r="O1561"/>
  <c r="N1561"/>
  <c r="M1561"/>
  <c r="L1561"/>
  <c r="K1561"/>
  <c r="G1561"/>
  <c r="F1561"/>
  <c r="E1561"/>
  <c r="E1560" s="1"/>
  <c r="O1560"/>
  <c r="N1560"/>
  <c r="M1560"/>
  <c r="L1560"/>
  <c r="K1560"/>
  <c r="G1560"/>
  <c r="F1560"/>
  <c r="P1559"/>
  <c r="J1559"/>
  <c r="O1558"/>
  <c r="N1558"/>
  <c r="M1558"/>
  <c r="L1558"/>
  <c r="K1558"/>
  <c r="G1558"/>
  <c r="F1558"/>
  <c r="E1558"/>
  <c r="P1557"/>
  <c r="J1557"/>
  <c r="P1556"/>
  <c r="J1556"/>
  <c r="O1555"/>
  <c r="N1555"/>
  <c r="M1555"/>
  <c r="L1555"/>
  <c r="K1555"/>
  <c r="G1555"/>
  <c r="F1555"/>
  <c r="E1555"/>
  <c r="P1554"/>
  <c r="J1554"/>
  <c r="P1553"/>
  <c r="J1553"/>
  <c r="O1552"/>
  <c r="N1552"/>
  <c r="M1552"/>
  <c r="L1552"/>
  <c r="K1552"/>
  <c r="G1552"/>
  <c r="F1552"/>
  <c r="E1552"/>
  <c r="P1551"/>
  <c r="J1551"/>
  <c r="P1550"/>
  <c r="J1550"/>
  <c r="O1549"/>
  <c r="N1549"/>
  <c r="M1549"/>
  <c r="L1549"/>
  <c r="K1549"/>
  <c r="G1549"/>
  <c r="F1549"/>
  <c r="E1549"/>
  <c r="P1548"/>
  <c r="J1548"/>
  <c r="O1547"/>
  <c r="N1547"/>
  <c r="M1547"/>
  <c r="L1547"/>
  <c r="K1547"/>
  <c r="G1547"/>
  <c r="F1547"/>
  <c r="E1547"/>
  <c r="P1546"/>
  <c r="J1546"/>
  <c r="P1545"/>
  <c r="J1545"/>
  <c r="O1544"/>
  <c r="N1544"/>
  <c r="M1544"/>
  <c r="L1544"/>
  <c r="K1544"/>
  <c r="G1544"/>
  <c r="F1544"/>
  <c r="E1544"/>
  <c r="P1543"/>
  <c r="J1543"/>
  <c r="P1542"/>
  <c r="J1542"/>
  <c r="P1541"/>
  <c r="J1541"/>
  <c r="O1540"/>
  <c r="N1540"/>
  <c r="M1540"/>
  <c r="L1540"/>
  <c r="K1540"/>
  <c r="G1540"/>
  <c r="F1540"/>
  <c r="E1540"/>
  <c r="P1539"/>
  <c r="J1539"/>
  <c r="P1538"/>
  <c r="J1538"/>
  <c r="P1537"/>
  <c r="J1537"/>
  <c r="O1536"/>
  <c r="N1536"/>
  <c r="M1536"/>
  <c r="L1536"/>
  <c r="K1536"/>
  <c r="G1536"/>
  <c r="F1536"/>
  <c r="E1536"/>
  <c r="P1535"/>
  <c r="J1535"/>
  <c r="P1534"/>
  <c r="J1534"/>
  <c r="P1533"/>
  <c r="J1533"/>
  <c r="P1532"/>
  <c r="J1532"/>
  <c r="P1531"/>
  <c r="J1531"/>
  <c r="P1530"/>
  <c r="J1530"/>
  <c r="P1529"/>
  <c r="J1529"/>
  <c r="P1528"/>
  <c r="J1528"/>
  <c r="P1527"/>
  <c r="J1527"/>
  <c r="P1526"/>
  <c r="J1526"/>
  <c r="P1525"/>
  <c r="J1525"/>
  <c r="P1524"/>
  <c r="J1524"/>
  <c r="P1523"/>
  <c r="J1523"/>
  <c r="P1522"/>
  <c r="J1522"/>
  <c r="P1521"/>
  <c r="J1521"/>
  <c r="P1520"/>
  <c r="J1520"/>
  <c r="P1519"/>
  <c r="J1519"/>
  <c r="P1518"/>
  <c r="J1518"/>
  <c r="P1517"/>
  <c r="J1517"/>
  <c r="P1516"/>
  <c r="J1516"/>
  <c r="P1515"/>
  <c r="J1515"/>
  <c r="P1514"/>
  <c r="J1514"/>
  <c r="P1513"/>
  <c r="J1513"/>
  <c r="P1512"/>
  <c r="J1512"/>
  <c r="P1511"/>
  <c r="J1511"/>
  <c r="P1510"/>
  <c r="J1510"/>
  <c r="P1509"/>
  <c r="J1509"/>
  <c r="P1508"/>
  <c r="J1508"/>
  <c r="P1507"/>
  <c r="J1507"/>
  <c r="P1506"/>
  <c r="J1506"/>
  <c r="P1505"/>
  <c r="J1505"/>
  <c r="P1504"/>
  <c r="J1504"/>
  <c r="P1503"/>
  <c r="J1503"/>
  <c r="P1502"/>
  <c r="J1502"/>
  <c r="P1501"/>
  <c r="J1501"/>
  <c r="P1500"/>
  <c r="J1500"/>
  <c r="P1499"/>
  <c r="J1499"/>
  <c r="P1498"/>
  <c r="J1498"/>
  <c r="P1497"/>
  <c r="J1497"/>
  <c r="P1496"/>
  <c r="J1496"/>
  <c r="P1495"/>
  <c r="J1495"/>
  <c r="P1494"/>
  <c r="J1494"/>
  <c r="P1493"/>
  <c r="J1493"/>
  <c r="P1492"/>
  <c r="J1492"/>
  <c r="P1491"/>
  <c r="J1491"/>
  <c r="P1490"/>
  <c r="J1490"/>
  <c r="P1489"/>
  <c r="J1489"/>
  <c r="P1488"/>
  <c r="J1488"/>
  <c r="P1487"/>
  <c r="J1487"/>
  <c r="P1486"/>
  <c r="J1486"/>
  <c r="P1485"/>
  <c r="J1485"/>
  <c r="P1484"/>
  <c r="J1484"/>
  <c r="P1483"/>
  <c r="J1483"/>
  <c r="P1482"/>
  <c r="J1482"/>
  <c r="P1481"/>
  <c r="J1481"/>
  <c r="P1480"/>
  <c r="J1480"/>
  <c r="O1479"/>
  <c r="N1479"/>
  <c r="N1478" s="1"/>
  <c r="M1479"/>
  <c r="M1478" s="1"/>
  <c r="L1479"/>
  <c r="K1479"/>
  <c r="G1479"/>
  <c r="G1478" s="1"/>
  <c r="F1479"/>
  <c r="F1478" s="1"/>
  <c r="E1479"/>
  <c r="E1478" s="1"/>
  <c r="P1477"/>
  <c r="J1477"/>
  <c r="O1476"/>
  <c r="N1476"/>
  <c r="M1476"/>
  <c r="L1476"/>
  <c r="K1476"/>
  <c r="G1476"/>
  <c r="F1476"/>
  <c r="E1476"/>
  <c r="P1475"/>
  <c r="J1475"/>
  <c r="P1474"/>
  <c r="J1474"/>
  <c r="O1473"/>
  <c r="N1473"/>
  <c r="M1473"/>
  <c r="L1473"/>
  <c r="K1473"/>
  <c r="G1473"/>
  <c r="F1473"/>
  <c r="E1473"/>
  <c r="P1472"/>
  <c r="J1472"/>
  <c r="P1471"/>
  <c r="J1471"/>
  <c r="O1470"/>
  <c r="N1470"/>
  <c r="M1470"/>
  <c r="L1470"/>
  <c r="K1470"/>
  <c r="G1470"/>
  <c r="F1470"/>
  <c r="E1470"/>
  <c r="P1469"/>
  <c r="J1469"/>
  <c r="P1468"/>
  <c r="J1468"/>
  <c r="O1467"/>
  <c r="N1467"/>
  <c r="M1467"/>
  <c r="L1467"/>
  <c r="K1467"/>
  <c r="G1467"/>
  <c r="F1467"/>
  <c r="E1467"/>
  <c r="P1466"/>
  <c r="J1466"/>
  <c r="O1465"/>
  <c r="N1465"/>
  <c r="M1465"/>
  <c r="L1465"/>
  <c r="K1465"/>
  <c r="G1465"/>
  <c r="F1465"/>
  <c r="E1465"/>
  <c r="P1464"/>
  <c r="J1464"/>
  <c r="P1463"/>
  <c r="J1463"/>
  <c r="O1462"/>
  <c r="N1462"/>
  <c r="M1462"/>
  <c r="L1462"/>
  <c r="K1462"/>
  <c r="G1462"/>
  <c r="F1462"/>
  <c r="E1462"/>
  <c r="P1461"/>
  <c r="J1461"/>
  <c r="P1460"/>
  <c r="J1460"/>
  <c r="P1459"/>
  <c r="J1459"/>
  <c r="O1458"/>
  <c r="N1458"/>
  <c r="M1458"/>
  <c r="L1458"/>
  <c r="K1458"/>
  <c r="G1458"/>
  <c r="F1458"/>
  <c r="E1458"/>
  <c r="P1457"/>
  <c r="J1457"/>
  <c r="P1456"/>
  <c r="J1456"/>
  <c r="P1455"/>
  <c r="J1455"/>
  <c r="O1454"/>
  <c r="N1454"/>
  <c r="M1454"/>
  <c r="L1454"/>
  <c r="K1454"/>
  <c r="G1454"/>
  <c r="F1454"/>
  <c r="E1454"/>
  <c r="P1453"/>
  <c r="J1453"/>
  <c r="P1452"/>
  <c r="J1452"/>
  <c r="P1451"/>
  <c r="J1451"/>
  <c r="P1450"/>
  <c r="J1450"/>
  <c r="P1449"/>
  <c r="J1449"/>
  <c r="P1448"/>
  <c r="J1448"/>
  <c r="P1447"/>
  <c r="J1447"/>
  <c r="P1446"/>
  <c r="J1446"/>
  <c r="P1445"/>
  <c r="J1445"/>
  <c r="P1444"/>
  <c r="J1444"/>
  <c r="P1443"/>
  <c r="J1443"/>
  <c r="P1442"/>
  <c r="J1442"/>
  <c r="P1441"/>
  <c r="J1441"/>
  <c r="P1440"/>
  <c r="J1440"/>
  <c r="P1439"/>
  <c r="J1439"/>
  <c r="P1438"/>
  <c r="J1438"/>
  <c r="P1437"/>
  <c r="J1437"/>
  <c r="P1436"/>
  <c r="J1436"/>
  <c r="P1435"/>
  <c r="J1435"/>
  <c r="P1434"/>
  <c r="J1434"/>
  <c r="P1433"/>
  <c r="J1433"/>
  <c r="P1432"/>
  <c r="J1432"/>
  <c r="P1431"/>
  <c r="J1431"/>
  <c r="P1430"/>
  <c r="J1430"/>
  <c r="P1429"/>
  <c r="J1429"/>
  <c r="P1428"/>
  <c r="J1428"/>
  <c r="P1427"/>
  <c r="J1427"/>
  <c r="P1426"/>
  <c r="J1426"/>
  <c r="P1425"/>
  <c r="J1425"/>
  <c r="P1424"/>
  <c r="J1424"/>
  <c r="P1423"/>
  <c r="J1423"/>
  <c r="P1422"/>
  <c r="J1422"/>
  <c r="P1421"/>
  <c r="J1421"/>
  <c r="P1420"/>
  <c r="J1420"/>
  <c r="P1419"/>
  <c r="J1419"/>
  <c r="P1418"/>
  <c r="J1418"/>
  <c r="P1417"/>
  <c r="J1417"/>
  <c r="P1416"/>
  <c r="J1416"/>
  <c r="P1415"/>
  <c r="J1415"/>
  <c r="P1414"/>
  <c r="J1414"/>
  <c r="P1413"/>
  <c r="J1413"/>
  <c r="P1412"/>
  <c r="J1412"/>
  <c r="P1411"/>
  <c r="J1411"/>
  <c r="P1410"/>
  <c r="J1410"/>
  <c r="P1409"/>
  <c r="J1409"/>
  <c r="P1408"/>
  <c r="J1408"/>
  <c r="P1407"/>
  <c r="J1407"/>
  <c r="P1406"/>
  <c r="J1406"/>
  <c r="P1405"/>
  <c r="J1405"/>
  <c r="P1404"/>
  <c r="J1404"/>
  <c r="P1403"/>
  <c r="J1403"/>
  <c r="P1402"/>
  <c r="J1402"/>
  <c r="P1401"/>
  <c r="J1401"/>
  <c r="P1400"/>
  <c r="J1400"/>
  <c r="P1399"/>
  <c r="J1399"/>
  <c r="P1398"/>
  <c r="J1398"/>
  <c r="O1397"/>
  <c r="N1397"/>
  <c r="N1396" s="1"/>
  <c r="M1397"/>
  <c r="M1396" s="1"/>
  <c r="L1397"/>
  <c r="K1397"/>
  <c r="G1397"/>
  <c r="G1396" s="1"/>
  <c r="F1397"/>
  <c r="F1396" s="1"/>
  <c r="E1397"/>
  <c r="P1395"/>
  <c r="J1395"/>
  <c r="O1394"/>
  <c r="N1394"/>
  <c r="M1394"/>
  <c r="L1394"/>
  <c r="K1394"/>
  <c r="G1394"/>
  <c r="F1394"/>
  <c r="P1393"/>
  <c r="J1393"/>
  <c r="P1392"/>
  <c r="J1392"/>
  <c r="O1391"/>
  <c r="N1391"/>
  <c r="M1391"/>
  <c r="L1391"/>
  <c r="K1391"/>
  <c r="G1391"/>
  <c r="F1391"/>
  <c r="P1390"/>
  <c r="J1390"/>
  <c r="P1389"/>
  <c r="J1389"/>
  <c r="O1388"/>
  <c r="N1388"/>
  <c r="M1388"/>
  <c r="L1388"/>
  <c r="K1388"/>
  <c r="G1388"/>
  <c r="F1388"/>
  <c r="P1387"/>
  <c r="J1387"/>
  <c r="P1386"/>
  <c r="J1386"/>
  <c r="O1385"/>
  <c r="N1385"/>
  <c r="M1385"/>
  <c r="L1385"/>
  <c r="K1385"/>
  <c r="G1385"/>
  <c r="F1385"/>
  <c r="P1384"/>
  <c r="J1384"/>
  <c r="O1383"/>
  <c r="N1383"/>
  <c r="M1383"/>
  <c r="L1383"/>
  <c r="K1383"/>
  <c r="G1383"/>
  <c r="F1383"/>
  <c r="P1382"/>
  <c r="J1382"/>
  <c r="P1381"/>
  <c r="J1381"/>
  <c r="O1380"/>
  <c r="N1380"/>
  <c r="M1380"/>
  <c r="L1380"/>
  <c r="K1380"/>
  <c r="G1380"/>
  <c r="F1380"/>
  <c r="P1379"/>
  <c r="J1379"/>
  <c r="P1378"/>
  <c r="J1378"/>
  <c r="P1377"/>
  <c r="J1377"/>
  <c r="O1376"/>
  <c r="N1376"/>
  <c r="M1376"/>
  <c r="L1376"/>
  <c r="K1376"/>
  <c r="G1376"/>
  <c r="F1376"/>
  <c r="P1375"/>
  <c r="J1375"/>
  <c r="P1374"/>
  <c r="J1374"/>
  <c r="P1373"/>
  <c r="J1373"/>
  <c r="O1372"/>
  <c r="N1372"/>
  <c r="M1372"/>
  <c r="L1372"/>
  <c r="K1372"/>
  <c r="G1372"/>
  <c r="F1372"/>
  <c r="P1371"/>
  <c r="J1371"/>
  <c r="P1370"/>
  <c r="J1370"/>
  <c r="P1369"/>
  <c r="J1369"/>
  <c r="P1368"/>
  <c r="J1368"/>
  <c r="P1367"/>
  <c r="J1367"/>
  <c r="P1366"/>
  <c r="J1366"/>
  <c r="P1365"/>
  <c r="J1365"/>
  <c r="P1364"/>
  <c r="J1364"/>
  <c r="P1363"/>
  <c r="J1363"/>
  <c r="P1362"/>
  <c r="J1362"/>
  <c r="P1361"/>
  <c r="J1361"/>
  <c r="P1360"/>
  <c r="J1360"/>
  <c r="P1359"/>
  <c r="J1359"/>
  <c r="P1358"/>
  <c r="J1358"/>
  <c r="P1357"/>
  <c r="J1357"/>
  <c r="P1356"/>
  <c r="J1356"/>
  <c r="P1355"/>
  <c r="J1355"/>
  <c r="P1354"/>
  <c r="J1354"/>
  <c r="P1353"/>
  <c r="J1353"/>
  <c r="P1352"/>
  <c r="J1352"/>
  <c r="P1351"/>
  <c r="J1351"/>
  <c r="P1350"/>
  <c r="J1350"/>
  <c r="P1349"/>
  <c r="J1349"/>
  <c r="P1348"/>
  <c r="J1348"/>
  <c r="P1347"/>
  <c r="J1347"/>
  <c r="P1346"/>
  <c r="J1346"/>
  <c r="P1345"/>
  <c r="J1345"/>
  <c r="P1344"/>
  <c r="J1344"/>
  <c r="P1343"/>
  <c r="J1343"/>
  <c r="P1342"/>
  <c r="J1342"/>
  <c r="P1341"/>
  <c r="J1341"/>
  <c r="P1340"/>
  <c r="J1340"/>
  <c r="P1339"/>
  <c r="J1339"/>
  <c r="P1338"/>
  <c r="J1338"/>
  <c r="P1337"/>
  <c r="J1337"/>
  <c r="P1336"/>
  <c r="J1336"/>
  <c r="P1335"/>
  <c r="J1335"/>
  <c r="P1334"/>
  <c r="J1334"/>
  <c r="P1333"/>
  <c r="J1333"/>
  <c r="P1332"/>
  <c r="J1332"/>
  <c r="P1331"/>
  <c r="J1331"/>
  <c r="P1330"/>
  <c r="J1330"/>
  <c r="P1329"/>
  <c r="J1329"/>
  <c r="P1328"/>
  <c r="J1328"/>
  <c r="P1327"/>
  <c r="J1327"/>
  <c r="P1326"/>
  <c r="J1326"/>
  <c r="P1325"/>
  <c r="J1325"/>
  <c r="P1324"/>
  <c r="J1324"/>
  <c r="P1323"/>
  <c r="J1323"/>
  <c r="P1322"/>
  <c r="J1322"/>
  <c r="P1321"/>
  <c r="J1321"/>
  <c r="P1320"/>
  <c r="J1320"/>
  <c r="P1319"/>
  <c r="J1319"/>
  <c r="P1318"/>
  <c r="J1318"/>
  <c r="P1317"/>
  <c r="J1317"/>
  <c r="P1316"/>
  <c r="J1316"/>
  <c r="O1315"/>
  <c r="N1315"/>
  <c r="M1315"/>
  <c r="M1314" s="1"/>
  <c r="L1315"/>
  <c r="K1315"/>
  <c r="G1315"/>
  <c r="F1315"/>
  <c r="F1314" s="1"/>
  <c r="P1313"/>
  <c r="J1313"/>
  <c r="O1312"/>
  <c r="N1312"/>
  <c r="M1312"/>
  <c r="L1312"/>
  <c r="K1312"/>
  <c r="G1312"/>
  <c r="F1312"/>
  <c r="P1311"/>
  <c r="J1311"/>
  <c r="P1310"/>
  <c r="J1310"/>
  <c r="O1309"/>
  <c r="N1309"/>
  <c r="M1309"/>
  <c r="L1309"/>
  <c r="K1309"/>
  <c r="G1309"/>
  <c r="F1309"/>
  <c r="P1308"/>
  <c r="J1308"/>
  <c r="P1307"/>
  <c r="J1307"/>
  <c r="O1306"/>
  <c r="N1306"/>
  <c r="M1306"/>
  <c r="L1306"/>
  <c r="K1306"/>
  <c r="G1306"/>
  <c r="F1306"/>
  <c r="P1305"/>
  <c r="J1305"/>
  <c r="P1304"/>
  <c r="J1304"/>
  <c r="O1303"/>
  <c r="N1303"/>
  <c r="M1303"/>
  <c r="L1303"/>
  <c r="K1303"/>
  <c r="G1303"/>
  <c r="F1303"/>
  <c r="P1302"/>
  <c r="J1302"/>
  <c r="O1301"/>
  <c r="N1301"/>
  <c r="M1301"/>
  <c r="L1301"/>
  <c r="K1301"/>
  <c r="G1301"/>
  <c r="F1301"/>
  <c r="P1300"/>
  <c r="J1300"/>
  <c r="P1299"/>
  <c r="J1299"/>
  <c r="O1298"/>
  <c r="N1298"/>
  <c r="M1298"/>
  <c r="L1298"/>
  <c r="K1298"/>
  <c r="G1298"/>
  <c r="F1298"/>
  <c r="P1297"/>
  <c r="J1297"/>
  <c r="P1296"/>
  <c r="J1296"/>
  <c r="P1295"/>
  <c r="J1295"/>
  <c r="O1294"/>
  <c r="N1294"/>
  <c r="M1294"/>
  <c r="L1294"/>
  <c r="K1294"/>
  <c r="G1294"/>
  <c r="F1294"/>
  <c r="P1293"/>
  <c r="J1293"/>
  <c r="P1292"/>
  <c r="J1292"/>
  <c r="P1291"/>
  <c r="J1291"/>
  <c r="O1290"/>
  <c r="N1290"/>
  <c r="M1290"/>
  <c r="L1290"/>
  <c r="K1290"/>
  <c r="G1290"/>
  <c r="F1290"/>
  <c r="P1289"/>
  <c r="J1289"/>
  <c r="P1288"/>
  <c r="J1288"/>
  <c r="P1287"/>
  <c r="J1287"/>
  <c r="P1286"/>
  <c r="J1286"/>
  <c r="P1285"/>
  <c r="J1285"/>
  <c r="P1284"/>
  <c r="J1284"/>
  <c r="P1283"/>
  <c r="J1283"/>
  <c r="P1282"/>
  <c r="J1282"/>
  <c r="P1281"/>
  <c r="J1281"/>
  <c r="P1280"/>
  <c r="J1280"/>
  <c r="P1279"/>
  <c r="J1279"/>
  <c r="P1278"/>
  <c r="J1278"/>
  <c r="P1277"/>
  <c r="J1277"/>
  <c r="P1276"/>
  <c r="J1276"/>
  <c r="P1275"/>
  <c r="J1275"/>
  <c r="P1274"/>
  <c r="J1274"/>
  <c r="P1273"/>
  <c r="J1273"/>
  <c r="P1272"/>
  <c r="J1272"/>
  <c r="P1271"/>
  <c r="J1271"/>
  <c r="P1270"/>
  <c r="J1270"/>
  <c r="P1269"/>
  <c r="J1269"/>
  <c r="P1268"/>
  <c r="J1268"/>
  <c r="P1267"/>
  <c r="J1267"/>
  <c r="P1266"/>
  <c r="J1266"/>
  <c r="P1265"/>
  <c r="J1265"/>
  <c r="P1264"/>
  <c r="J1264"/>
  <c r="P1263"/>
  <c r="J1263"/>
  <c r="P1262"/>
  <c r="J1262"/>
  <c r="P1261"/>
  <c r="J1261"/>
  <c r="P1260"/>
  <c r="J1260"/>
  <c r="P1259"/>
  <c r="J1259"/>
  <c r="P1258"/>
  <c r="J1258"/>
  <c r="P1257"/>
  <c r="J1257"/>
  <c r="P1256"/>
  <c r="J1256"/>
  <c r="P1255"/>
  <c r="J1255"/>
  <c r="P1254"/>
  <c r="J1254"/>
  <c r="P1253"/>
  <c r="J1253"/>
  <c r="P1252"/>
  <c r="J1252"/>
  <c r="P1251"/>
  <c r="J1251"/>
  <c r="P1250"/>
  <c r="J1250"/>
  <c r="P1249"/>
  <c r="J1249"/>
  <c r="P1248"/>
  <c r="J1248"/>
  <c r="P1247"/>
  <c r="J1247"/>
  <c r="P1246"/>
  <c r="J1246"/>
  <c r="P1245"/>
  <c r="J1245"/>
  <c r="P1244"/>
  <c r="J1244"/>
  <c r="P1243"/>
  <c r="J1243"/>
  <c r="P1242"/>
  <c r="J1242"/>
  <c r="P1241"/>
  <c r="J1241"/>
  <c r="P1240"/>
  <c r="J1240"/>
  <c r="P1239"/>
  <c r="J1239"/>
  <c r="P1238"/>
  <c r="J1238"/>
  <c r="P1237"/>
  <c r="J1237"/>
  <c r="P1236"/>
  <c r="J1236"/>
  <c r="P1235"/>
  <c r="J1235"/>
  <c r="P1234"/>
  <c r="J1234"/>
  <c r="O1233"/>
  <c r="N1233"/>
  <c r="M1233"/>
  <c r="L1233"/>
  <c r="K1233"/>
  <c r="G1233"/>
  <c r="F1233"/>
  <c r="E1232"/>
  <c r="D1231"/>
  <c r="P1230"/>
  <c r="J1230"/>
  <c r="P1229"/>
  <c r="J1229"/>
  <c r="P1228"/>
  <c r="J1228"/>
  <c r="P1227"/>
  <c r="J1227"/>
  <c r="P1226"/>
  <c r="J1226"/>
  <c r="O1225"/>
  <c r="N1225"/>
  <c r="M1225"/>
  <c r="L1225"/>
  <c r="K1225"/>
  <c r="G1225"/>
  <c r="F1225"/>
  <c r="E1225"/>
  <c r="P1224"/>
  <c r="J1224"/>
  <c r="P1223"/>
  <c r="J1223"/>
  <c r="P1222"/>
  <c r="J1222"/>
  <c r="P1221"/>
  <c r="J1221"/>
  <c r="P1220"/>
  <c r="J1220"/>
  <c r="O1219"/>
  <c r="N1219"/>
  <c r="M1219"/>
  <c r="L1219"/>
  <c r="K1219"/>
  <c r="G1219"/>
  <c r="F1219"/>
  <c r="E1219"/>
  <c r="P1218"/>
  <c r="J1218"/>
  <c r="P1217"/>
  <c r="J1217"/>
  <c r="P1216"/>
  <c r="J1216"/>
  <c r="P1215"/>
  <c r="J1215"/>
  <c r="P1214"/>
  <c r="J1214"/>
  <c r="O1213"/>
  <c r="N1213"/>
  <c r="M1213"/>
  <c r="L1213"/>
  <c r="K1213"/>
  <c r="G1213"/>
  <c r="F1213"/>
  <c r="E1213"/>
  <c r="P1212"/>
  <c r="J1212"/>
  <c r="P1211"/>
  <c r="J1211"/>
  <c r="P1210"/>
  <c r="J1210"/>
  <c r="P1209"/>
  <c r="J1209"/>
  <c r="P1208"/>
  <c r="J1208"/>
  <c r="O1207"/>
  <c r="N1207"/>
  <c r="M1207"/>
  <c r="L1207"/>
  <c r="K1207"/>
  <c r="G1207"/>
  <c r="F1207"/>
  <c r="E1207"/>
  <c r="P1206"/>
  <c r="J1206"/>
  <c r="P1205"/>
  <c r="J1205"/>
  <c r="P1204"/>
  <c r="J1204"/>
  <c r="P1203"/>
  <c r="J1203"/>
  <c r="P1202"/>
  <c r="J1202"/>
  <c r="O1201"/>
  <c r="N1201"/>
  <c r="M1201"/>
  <c r="L1201"/>
  <c r="K1201"/>
  <c r="G1201"/>
  <c r="F1201"/>
  <c r="E1201"/>
  <c r="D1200"/>
  <c r="P1199"/>
  <c r="O1198"/>
  <c r="N1198"/>
  <c r="M1198"/>
  <c r="L1198"/>
  <c r="K1198"/>
  <c r="G1198"/>
  <c r="F1198"/>
  <c r="F1197" s="1"/>
  <c r="J1197" s="1"/>
  <c r="E1198"/>
  <c r="P1197"/>
  <c r="O1196"/>
  <c r="N1196"/>
  <c r="M1196"/>
  <c r="L1196"/>
  <c r="K1196"/>
  <c r="G1196"/>
  <c r="E1196"/>
  <c r="P1195"/>
  <c r="J1195"/>
  <c r="O1194"/>
  <c r="N1194"/>
  <c r="M1194"/>
  <c r="L1194"/>
  <c r="K1194"/>
  <c r="G1194"/>
  <c r="F1194"/>
  <c r="E1194"/>
  <c r="P1193"/>
  <c r="J1193"/>
  <c r="O1192"/>
  <c r="N1192"/>
  <c r="M1192"/>
  <c r="L1192"/>
  <c r="K1192"/>
  <c r="G1192"/>
  <c r="F1192"/>
  <c r="E1192"/>
  <c r="P1191"/>
  <c r="J1191"/>
  <c r="O1190"/>
  <c r="N1190"/>
  <c r="M1190"/>
  <c r="L1190"/>
  <c r="K1190"/>
  <c r="G1190"/>
  <c r="F1190"/>
  <c r="E1190"/>
  <c r="D1189"/>
  <c r="O1187"/>
  <c r="N1187"/>
  <c r="M1187"/>
  <c r="L1187"/>
  <c r="K1187"/>
  <c r="G1187"/>
  <c r="F1187"/>
  <c r="E1187"/>
  <c r="P1186"/>
  <c r="J1186"/>
  <c r="O1185"/>
  <c r="N1185"/>
  <c r="M1185"/>
  <c r="L1185"/>
  <c r="K1185"/>
  <c r="G1185"/>
  <c r="F1185"/>
  <c r="E1185"/>
  <c r="P1184"/>
  <c r="J1184"/>
  <c r="O1183"/>
  <c r="N1183"/>
  <c r="M1183"/>
  <c r="L1183"/>
  <c r="K1183"/>
  <c r="G1183"/>
  <c r="F1183"/>
  <c r="E1183"/>
  <c r="P1182"/>
  <c r="J1182"/>
  <c r="O1181"/>
  <c r="N1181"/>
  <c r="M1181"/>
  <c r="L1181"/>
  <c r="K1181"/>
  <c r="G1181"/>
  <c r="F1181"/>
  <c r="E1181"/>
  <c r="P1180"/>
  <c r="J1180"/>
  <c r="O1179"/>
  <c r="N1179"/>
  <c r="M1179"/>
  <c r="L1179"/>
  <c r="K1179"/>
  <c r="G1179"/>
  <c r="F1179"/>
  <c r="E1179"/>
  <c r="D1178"/>
  <c r="P1177"/>
  <c r="J1177"/>
  <c r="P1176"/>
  <c r="J1176"/>
  <c r="P1175"/>
  <c r="J1175"/>
  <c r="P1174"/>
  <c r="J1174"/>
  <c r="P1173"/>
  <c r="J1173"/>
  <c r="P1172"/>
  <c r="J1172"/>
  <c r="P1171"/>
  <c r="J1171"/>
  <c r="P1170"/>
  <c r="J1170"/>
  <c r="P1169"/>
  <c r="J1169"/>
  <c r="P1168"/>
  <c r="J1168"/>
  <c r="P1167"/>
  <c r="J1167"/>
  <c r="P1166"/>
  <c r="J1166"/>
  <c r="P1165"/>
  <c r="J1165"/>
  <c r="P1164"/>
  <c r="J1164"/>
  <c r="P1163"/>
  <c r="J1163"/>
  <c r="P1162"/>
  <c r="J1162"/>
  <c r="P1161"/>
  <c r="J1161"/>
  <c r="P1160"/>
  <c r="J1160"/>
  <c r="P1159"/>
  <c r="J1159"/>
  <c r="P1158"/>
  <c r="J1158"/>
  <c r="P1157"/>
  <c r="J1157"/>
  <c r="P1156"/>
  <c r="J1156"/>
  <c r="P1155"/>
  <c r="J1155"/>
  <c r="P1154"/>
  <c r="J1154"/>
  <c r="P1153"/>
  <c r="J1153"/>
  <c r="P1152"/>
  <c r="J1152"/>
  <c r="P1151"/>
  <c r="J1151"/>
  <c r="P1150"/>
  <c r="J1150"/>
  <c r="P1149"/>
  <c r="J1149"/>
  <c r="P1148"/>
  <c r="J1148"/>
  <c r="P1147"/>
  <c r="J1147"/>
  <c r="P1146"/>
  <c r="J1146"/>
  <c r="P1145"/>
  <c r="J1145"/>
  <c r="G1144"/>
  <c r="F1144"/>
  <c r="E1144"/>
  <c r="P1143"/>
  <c r="J1143"/>
  <c r="P1142"/>
  <c r="J1142"/>
  <c r="P1141"/>
  <c r="J1141"/>
  <c r="P1140"/>
  <c r="J1140"/>
  <c r="P1139"/>
  <c r="J1139"/>
  <c r="P1138"/>
  <c r="J1138"/>
  <c r="P1137"/>
  <c r="J1137"/>
  <c r="P1136"/>
  <c r="J1136"/>
  <c r="P1135"/>
  <c r="J1135"/>
  <c r="P1134"/>
  <c r="J1134"/>
  <c r="P1133"/>
  <c r="J1133"/>
  <c r="P1132"/>
  <c r="J1132"/>
  <c r="P1131"/>
  <c r="J1131"/>
  <c r="P1130"/>
  <c r="J1130"/>
  <c r="P1129"/>
  <c r="J1129"/>
  <c r="P1128"/>
  <c r="J1128"/>
  <c r="P1127"/>
  <c r="J1127"/>
  <c r="P1126"/>
  <c r="J1126"/>
  <c r="P1125"/>
  <c r="J1125"/>
  <c r="P1124"/>
  <c r="J1124"/>
  <c r="P1123"/>
  <c r="J1123"/>
  <c r="P1122"/>
  <c r="J1122"/>
  <c r="P1121"/>
  <c r="J1121"/>
  <c r="P1120"/>
  <c r="J1120"/>
  <c r="P1119"/>
  <c r="J1119"/>
  <c r="P1118"/>
  <c r="J1118"/>
  <c r="P1117"/>
  <c r="J1117"/>
  <c r="P1116"/>
  <c r="J1116"/>
  <c r="P1115"/>
  <c r="J1115"/>
  <c r="P1114"/>
  <c r="J1114"/>
  <c r="P1113"/>
  <c r="J1113"/>
  <c r="P1112"/>
  <c r="J1112"/>
  <c r="P1111"/>
  <c r="J1111"/>
  <c r="N1110"/>
  <c r="M1110"/>
  <c r="L1110"/>
  <c r="K1110"/>
  <c r="G1110"/>
  <c r="F1110"/>
  <c r="E1110"/>
  <c r="P1109"/>
  <c r="J1109"/>
  <c r="P1108"/>
  <c r="J1108"/>
  <c r="P1107"/>
  <c r="J1107"/>
  <c r="P1106"/>
  <c r="J1106"/>
  <c r="P1105"/>
  <c r="J1105"/>
  <c r="P1104"/>
  <c r="J1104"/>
  <c r="P1103"/>
  <c r="J1103"/>
  <c r="P1102"/>
  <c r="J1102"/>
  <c r="P1101"/>
  <c r="J1101"/>
  <c r="P1100"/>
  <c r="J1100"/>
  <c r="P1099"/>
  <c r="J1099"/>
  <c r="P1098"/>
  <c r="J1098"/>
  <c r="P1097"/>
  <c r="J1097"/>
  <c r="P1096"/>
  <c r="J1096"/>
  <c r="P1095"/>
  <c r="J1095"/>
  <c r="P1094"/>
  <c r="J1094"/>
  <c r="P1093"/>
  <c r="J1093"/>
  <c r="P1092"/>
  <c r="J1092"/>
  <c r="P1091"/>
  <c r="J1091"/>
  <c r="P1090"/>
  <c r="J1090"/>
  <c r="P1089"/>
  <c r="J1089"/>
  <c r="P1088"/>
  <c r="J1088"/>
  <c r="P1087"/>
  <c r="J1087"/>
  <c r="P1086"/>
  <c r="J1086"/>
  <c r="P1085"/>
  <c r="J1085"/>
  <c r="P1084"/>
  <c r="J1084"/>
  <c r="P1083"/>
  <c r="J1083"/>
  <c r="P1082"/>
  <c r="J1082"/>
  <c r="P1081"/>
  <c r="J1081"/>
  <c r="P1080"/>
  <c r="J1080"/>
  <c r="P1079"/>
  <c r="J1079"/>
  <c r="P1078"/>
  <c r="J1078"/>
  <c r="P1077"/>
  <c r="J1077"/>
  <c r="O1076"/>
  <c r="N1076"/>
  <c r="M1076"/>
  <c r="L1076"/>
  <c r="K1076"/>
  <c r="G1076"/>
  <c r="F1076"/>
  <c r="E1076"/>
  <c r="P1075"/>
  <c r="J1075"/>
  <c r="P1074"/>
  <c r="J1074"/>
  <c r="P1073"/>
  <c r="J1073"/>
  <c r="P1072"/>
  <c r="J1072"/>
  <c r="P1071"/>
  <c r="J1071"/>
  <c r="P1070"/>
  <c r="J1070"/>
  <c r="P1069"/>
  <c r="J1069"/>
  <c r="P1068"/>
  <c r="J1068"/>
  <c r="P1067"/>
  <c r="J1067"/>
  <c r="P1066"/>
  <c r="J1066"/>
  <c r="P1065"/>
  <c r="J1065"/>
  <c r="P1064"/>
  <c r="J1064"/>
  <c r="P1063"/>
  <c r="J1063"/>
  <c r="P1062"/>
  <c r="J1062"/>
  <c r="P1061"/>
  <c r="J1061"/>
  <c r="P1060"/>
  <c r="J1060"/>
  <c r="P1059"/>
  <c r="J1059"/>
  <c r="P1058"/>
  <c r="J1058"/>
  <c r="P1057"/>
  <c r="J1057"/>
  <c r="P1056"/>
  <c r="J1056"/>
  <c r="P1055"/>
  <c r="J1055"/>
  <c r="P1054"/>
  <c r="J1054"/>
  <c r="P1053"/>
  <c r="J1053"/>
  <c r="P1052"/>
  <c r="J1052"/>
  <c r="P1051"/>
  <c r="J1051"/>
  <c r="P1050"/>
  <c r="J1050"/>
  <c r="P1049"/>
  <c r="J1049"/>
  <c r="P1048"/>
  <c r="J1048"/>
  <c r="P1047"/>
  <c r="J1047"/>
  <c r="P1046"/>
  <c r="J1046"/>
  <c r="P1045"/>
  <c r="J1045"/>
  <c r="P1044"/>
  <c r="J1044"/>
  <c r="P1043"/>
  <c r="J1043"/>
  <c r="O1042"/>
  <c r="N1042"/>
  <c r="M1042"/>
  <c r="L1042"/>
  <c r="K1042"/>
  <c r="G1042"/>
  <c r="F1042"/>
  <c r="E1042"/>
  <c r="P1041"/>
  <c r="J1041"/>
  <c r="P1040"/>
  <c r="J1040"/>
  <c r="P1039"/>
  <c r="J1039"/>
  <c r="P1038"/>
  <c r="J1038"/>
  <c r="P1037"/>
  <c r="J1037"/>
  <c r="P1036"/>
  <c r="J1036"/>
  <c r="P1035"/>
  <c r="J1035"/>
  <c r="P1034"/>
  <c r="J1034"/>
  <c r="P1033"/>
  <c r="J1033"/>
  <c r="P1032"/>
  <c r="J1032"/>
  <c r="P1031"/>
  <c r="J1031"/>
  <c r="P1030"/>
  <c r="J1030"/>
  <c r="P1029"/>
  <c r="J1029"/>
  <c r="P1028"/>
  <c r="J1028"/>
  <c r="P1027"/>
  <c r="J1027"/>
  <c r="P1026"/>
  <c r="J1026"/>
  <c r="P1025"/>
  <c r="J1025"/>
  <c r="P1024"/>
  <c r="J1024"/>
  <c r="P1023"/>
  <c r="J1023"/>
  <c r="P1022"/>
  <c r="J1022"/>
  <c r="P1021"/>
  <c r="J1021"/>
  <c r="P1020"/>
  <c r="J1020"/>
  <c r="P1019"/>
  <c r="J1019"/>
  <c r="P1018"/>
  <c r="J1018"/>
  <c r="P1017"/>
  <c r="J1017"/>
  <c r="P1016"/>
  <c r="J1016"/>
  <c r="P1015"/>
  <c r="J1015"/>
  <c r="P1014"/>
  <c r="J1014"/>
  <c r="P1013"/>
  <c r="J1013"/>
  <c r="P1012"/>
  <c r="J1012"/>
  <c r="P1011"/>
  <c r="J1011"/>
  <c r="P1010"/>
  <c r="J1010"/>
  <c r="P1009"/>
  <c r="J1009"/>
  <c r="O1008"/>
  <c r="N1008"/>
  <c r="M1008"/>
  <c r="L1008"/>
  <c r="K1008"/>
  <c r="G1008"/>
  <c r="F1008"/>
  <c r="E1008"/>
  <c r="D1007"/>
  <c r="P1006"/>
  <c r="J1006"/>
  <c r="O1005"/>
  <c r="N1005"/>
  <c r="M1005"/>
  <c r="L1005"/>
  <c r="K1005"/>
  <c r="G1005"/>
  <c r="F1005"/>
  <c r="P1004"/>
  <c r="J1004"/>
  <c r="O1003"/>
  <c r="N1003"/>
  <c r="M1003"/>
  <c r="L1003"/>
  <c r="K1003"/>
  <c r="G1003"/>
  <c r="F1003"/>
  <c r="E1003"/>
  <c r="P1002"/>
  <c r="J1002"/>
  <c r="O1001"/>
  <c r="N1001"/>
  <c r="M1001"/>
  <c r="L1001"/>
  <c r="K1001"/>
  <c r="G1001"/>
  <c r="F1001"/>
  <c r="E1001"/>
  <c r="P1000"/>
  <c r="J1000"/>
  <c r="O999"/>
  <c r="N999"/>
  <c r="M999"/>
  <c r="L999"/>
  <c r="K999"/>
  <c r="G999"/>
  <c r="F999"/>
  <c r="E999"/>
  <c r="P998"/>
  <c r="J998"/>
  <c r="O997"/>
  <c r="N997"/>
  <c r="M997"/>
  <c r="L997"/>
  <c r="K997"/>
  <c r="G997"/>
  <c r="F997"/>
  <c r="E997"/>
  <c r="D996"/>
  <c r="P995"/>
  <c r="J995"/>
  <c r="P994"/>
  <c r="J994"/>
  <c r="P993"/>
  <c r="J993"/>
  <c r="P992"/>
  <c r="J992"/>
  <c r="P991"/>
  <c r="J991"/>
  <c r="P990"/>
  <c r="J990"/>
  <c r="P989"/>
  <c r="J989"/>
  <c r="P988"/>
  <c r="J988"/>
  <c r="P987"/>
  <c r="J987"/>
  <c r="P986"/>
  <c r="J986"/>
  <c r="O985"/>
  <c r="N985"/>
  <c r="M985"/>
  <c r="L985"/>
  <c r="K985"/>
  <c r="G985"/>
  <c r="F985"/>
  <c r="E985"/>
  <c r="P984"/>
  <c r="J984"/>
  <c r="P983"/>
  <c r="J983"/>
  <c r="P982"/>
  <c r="J982"/>
  <c r="P981"/>
  <c r="J981"/>
  <c r="P980"/>
  <c r="J980"/>
  <c r="P979"/>
  <c r="J979"/>
  <c r="P978"/>
  <c r="J978"/>
  <c r="P977"/>
  <c r="J977"/>
  <c r="P976"/>
  <c r="J976"/>
  <c r="P975"/>
  <c r="J975"/>
  <c r="O974"/>
  <c r="N974"/>
  <c r="M974"/>
  <c r="L974"/>
  <c r="K974"/>
  <c r="G974"/>
  <c r="F974"/>
  <c r="E974"/>
  <c r="P973"/>
  <c r="J973"/>
  <c r="P972"/>
  <c r="J972"/>
  <c r="P971"/>
  <c r="J971"/>
  <c r="P970"/>
  <c r="J970"/>
  <c r="P969"/>
  <c r="J969"/>
  <c r="P968"/>
  <c r="J968"/>
  <c r="P967"/>
  <c r="J967"/>
  <c r="P966"/>
  <c r="J966"/>
  <c r="P965"/>
  <c r="J965"/>
  <c r="P964"/>
  <c r="J964"/>
  <c r="O963"/>
  <c r="N963"/>
  <c r="M963"/>
  <c r="L963"/>
  <c r="K963"/>
  <c r="G963"/>
  <c r="F963"/>
  <c r="E963"/>
  <c r="P962"/>
  <c r="J962"/>
  <c r="P961"/>
  <c r="J961"/>
  <c r="P960"/>
  <c r="J960"/>
  <c r="P959"/>
  <c r="J959"/>
  <c r="P958"/>
  <c r="J958"/>
  <c r="P957"/>
  <c r="J957"/>
  <c r="P956"/>
  <c r="J956"/>
  <c r="P955"/>
  <c r="J955"/>
  <c r="P954"/>
  <c r="J954"/>
  <c r="P953"/>
  <c r="J953"/>
  <c r="O952"/>
  <c r="N952"/>
  <c r="M952"/>
  <c r="L952"/>
  <c r="K952"/>
  <c r="G952"/>
  <c r="G940" s="1"/>
  <c r="F952"/>
  <c r="E952"/>
  <c r="P951"/>
  <c r="J951"/>
  <c r="P950"/>
  <c r="J950"/>
  <c r="P949"/>
  <c r="J949"/>
  <c r="P948"/>
  <c r="J948"/>
  <c r="P947"/>
  <c r="J947"/>
  <c r="P946"/>
  <c r="J946"/>
  <c r="P945"/>
  <c r="J945"/>
  <c r="P944"/>
  <c r="J944"/>
  <c r="P943"/>
  <c r="J943"/>
  <c r="P942"/>
  <c r="J942"/>
  <c r="O941"/>
  <c r="N941"/>
  <c r="M941"/>
  <c r="L941"/>
  <c r="K941"/>
  <c r="G941"/>
  <c r="F941"/>
  <c r="E941"/>
  <c r="D940"/>
  <c r="P939"/>
  <c r="J939"/>
  <c r="P938"/>
  <c r="J938"/>
  <c r="P937"/>
  <c r="J937"/>
  <c r="P936"/>
  <c r="J936"/>
  <c r="P935"/>
  <c r="J935"/>
  <c r="P934"/>
  <c r="J934"/>
  <c r="P933"/>
  <c r="J933"/>
  <c r="P932"/>
  <c r="J932"/>
  <c r="P931"/>
  <c r="J931"/>
  <c r="P930"/>
  <c r="J930"/>
  <c r="P929"/>
  <c r="J929"/>
  <c r="O928"/>
  <c r="N928"/>
  <c r="M928"/>
  <c r="L928"/>
  <c r="K928"/>
  <c r="G928"/>
  <c r="F928"/>
  <c r="E928"/>
  <c r="P927"/>
  <c r="J927"/>
  <c r="P926"/>
  <c r="J926"/>
  <c r="P925"/>
  <c r="J925"/>
  <c r="P924"/>
  <c r="J924"/>
  <c r="P923"/>
  <c r="J923"/>
  <c r="P922"/>
  <c r="J922"/>
  <c r="P921"/>
  <c r="J921"/>
  <c r="P920"/>
  <c r="J920"/>
  <c r="P919"/>
  <c r="J919"/>
  <c r="P918"/>
  <c r="J918"/>
  <c r="P917"/>
  <c r="J917"/>
  <c r="O916"/>
  <c r="N916"/>
  <c r="M916"/>
  <c r="L916"/>
  <c r="K916"/>
  <c r="G916"/>
  <c r="F916"/>
  <c r="E916"/>
  <c r="P915"/>
  <c r="J915"/>
  <c r="P914"/>
  <c r="J914"/>
  <c r="P913"/>
  <c r="J913"/>
  <c r="P912"/>
  <c r="J912"/>
  <c r="P911"/>
  <c r="J911"/>
  <c r="P910"/>
  <c r="J910"/>
  <c r="P909"/>
  <c r="J909"/>
  <c r="P908"/>
  <c r="J908"/>
  <c r="P907"/>
  <c r="J907"/>
  <c r="P906"/>
  <c r="J906"/>
  <c r="P905"/>
  <c r="J905"/>
  <c r="O904"/>
  <c r="N904"/>
  <c r="M904"/>
  <c r="L904"/>
  <c r="K904"/>
  <c r="G904"/>
  <c r="F904"/>
  <c r="O903"/>
  <c r="L903"/>
  <c r="J903"/>
  <c r="O902"/>
  <c r="L902"/>
  <c r="J902"/>
  <c r="O901"/>
  <c r="L901"/>
  <c r="J901"/>
  <c r="O900"/>
  <c r="L900"/>
  <c r="J900"/>
  <c r="O899"/>
  <c r="L899"/>
  <c r="J899"/>
  <c r="O898"/>
  <c r="L898"/>
  <c r="J898"/>
  <c r="P897"/>
  <c r="O896"/>
  <c r="L896"/>
  <c r="J896"/>
  <c r="O895"/>
  <c r="L895"/>
  <c r="J895"/>
  <c r="P894"/>
  <c r="J894"/>
  <c r="O893"/>
  <c r="L893"/>
  <c r="J893"/>
  <c r="N892"/>
  <c r="M892"/>
  <c r="K892"/>
  <c r="G892"/>
  <c r="F892"/>
  <c r="P891"/>
  <c r="J891"/>
  <c r="P890"/>
  <c r="J890"/>
  <c r="P889"/>
  <c r="J889"/>
  <c r="P888"/>
  <c r="J888"/>
  <c r="P887"/>
  <c r="J887"/>
  <c r="P886"/>
  <c r="J886"/>
  <c r="P885"/>
  <c r="J885"/>
  <c r="P884"/>
  <c r="J884"/>
  <c r="P883"/>
  <c r="J883"/>
  <c r="P882"/>
  <c r="J882"/>
  <c r="P881"/>
  <c r="J881"/>
  <c r="O880"/>
  <c r="N880"/>
  <c r="M880"/>
  <c r="L880"/>
  <c r="K880"/>
  <c r="G880"/>
  <c r="F880"/>
  <c r="E880"/>
  <c r="D879"/>
  <c r="P878"/>
  <c r="J878"/>
  <c r="P877"/>
  <c r="J877"/>
  <c r="P876"/>
  <c r="J876"/>
  <c r="P875"/>
  <c r="J875"/>
  <c r="P874"/>
  <c r="J874"/>
  <c r="P873"/>
  <c r="J873"/>
  <c r="P872"/>
  <c r="J872"/>
  <c r="P871"/>
  <c r="J871"/>
  <c r="P870"/>
  <c r="J870"/>
  <c r="P869"/>
  <c r="J869"/>
  <c r="P868"/>
  <c r="J868"/>
  <c r="O867"/>
  <c r="N867"/>
  <c r="M867"/>
  <c r="L867"/>
  <c r="K867"/>
  <c r="G867"/>
  <c r="F867"/>
  <c r="E867"/>
  <c r="P866"/>
  <c r="J866"/>
  <c r="P865"/>
  <c r="J865"/>
  <c r="P864"/>
  <c r="J864"/>
  <c r="P863"/>
  <c r="J863"/>
  <c r="P862"/>
  <c r="J862"/>
  <c r="P861"/>
  <c r="J861"/>
  <c r="P860"/>
  <c r="J860"/>
  <c r="P859"/>
  <c r="J859"/>
  <c r="P858"/>
  <c r="J858"/>
  <c r="P857"/>
  <c r="J857"/>
  <c r="P856"/>
  <c r="J856"/>
  <c r="O855"/>
  <c r="N855"/>
  <c r="M855"/>
  <c r="L855"/>
  <c r="K855"/>
  <c r="G855"/>
  <c r="F855"/>
  <c r="P854"/>
  <c r="J854"/>
  <c r="P853"/>
  <c r="J853"/>
  <c r="P852"/>
  <c r="J852"/>
  <c r="P851"/>
  <c r="J851"/>
  <c r="P850"/>
  <c r="J850"/>
  <c r="P849"/>
  <c r="J849"/>
  <c r="P848"/>
  <c r="J848"/>
  <c r="P847"/>
  <c r="J847"/>
  <c r="P846"/>
  <c r="J846"/>
  <c r="P845"/>
  <c r="J845"/>
  <c r="P844"/>
  <c r="J844"/>
  <c r="O843"/>
  <c r="N843"/>
  <c r="M843"/>
  <c r="L843"/>
  <c r="K843"/>
  <c r="G843"/>
  <c r="F843"/>
  <c r="E843"/>
  <c r="P842"/>
  <c r="J842"/>
  <c r="P841"/>
  <c r="J841"/>
  <c r="P840"/>
  <c r="J840"/>
  <c r="P839"/>
  <c r="J839"/>
  <c r="P838"/>
  <c r="J838"/>
  <c r="P837"/>
  <c r="J837"/>
  <c r="P836"/>
  <c r="J836"/>
  <c r="P835"/>
  <c r="J835"/>
  <c r="P834"/>
  <c r="J834"/>
  <c r="P833"/>
  <c r="J833"/>
  <c r="P832"/>
  <c r="J832"/>
  <c r="O831"/>
  <c r="N831"/>
  <c r="M831"/>
  <c r="L831"/>
  <c r="K831"/>
  <c r="G831"/>
  <c r="F831"/>
  <c r="P830"/>
  <c r="J830"/>
  <c r="P829"/>
  <c r="J829"/>
  <c r="P828"/>
  <c r="J828"/>
  <c r="P827"/>
  <c r="J827"/>
  <c r="P826"/>
  <c r="J826"/>
  <c r="P825"/>
  <c r="J825"/>
  <c r="P824"/>
  <c r="J824"/>
  <c r="P823"/>
  <c r="J823"/>
  <c r="P822"/>
  <c r="J822"/>
  <c r="P821"/>
  <c r="J821"/>
  <c r="P820"/>
  <c r="J820"/>
  <c r="O819"/>
  <c r="N819"/>
  <c r="M819"/>
  <c r="L819"/>
  <c r="K819"/>
  <c r="G819"/>
  <c r="F819"/>
  <c r="E819"/>
  <c r="D818"/>
  <c r="P817"/>
  <c r="J817"/>
  <c r="P816"/>
  <c r="J816"/>
  <c r="P815"/>
  <c r="J815"/>
  <c r="P814"/>
  <c r="J814"/>
  <c r="P813"/>
  <c r="J813"/>
  <c r="P812"/>
  <c r="J812"/>
  <c r="P811"/>
  <c r="J811"/>
  <c r="O810"/>
  <c r="N810"/>
  <c r="M810"/>
  <c r="L810"/>
  <c r="K810"/>
  <c r="G810"/>
  <c r="F810"/>
  <c r="E810"/>
  <c r="P809"/>
  <c r="J809"/>
  <c r="P808"/>
  <c r="G808"/>
  <c r="J808" s="1"/>
  <c r="P807"/>
  <c r="J807"/>
  <c r="P806"/>
  <c r="J806"/>
  <c r="P805"/>
  <c r="J805"/>
  <c r="P804"/>
  <c r="J804"/>
  <c r="P803"/>
  <c r="J803"/>
  <c r="O802"/>
  <c r="N802"/>
  <c r="M802"/>
  <c r="L802"/>
  <c r="K802"/>
  <c r="F802"/>
  <c r="E802"/>
  <c r="P801"/>
  <c r="J801"/>
  <c r="P800"/>
  <c r="J800"/>
  <c r="P799"/>
  <c r="J799"/>
  <c r="P798"/>
  <c r="J798"/>
  <c r="P797"/>
  <c r="J797"/>
  <c r="P796"/>
  <c r="J796"/>
  <c r="P795"/>
  <c r="J795"/>
  <c r="O794"/>
  <c r="N794"/>
  <c r="M794"/>
  <c r="L794"/>
  <c r="K794"/>
  <c r="G794"/>
  <c r="F794"/>
  <c r="E794"/>
  <c r="P793"/>
  <c r="J793"/>
  <c r="P792"/>
  <c r="J792"/>
  <c r="P791"/>
  <c r="J791"/>
  <c r="P790"/>
  <c r="J790"/>
  <c r="P789"/>
  <c r="J789"/>
  <c r="P788"/>
  <c r="J788"/>
  <c r="P787"/>
  <c r="J787"/>
  <c r="O786"/>
  <c r="N786"/>
  <c r="M786"/>
  <c r="L786"/>
  <c r="K786"/>
  <c r="G786"/>
  <c r="F786"/>
  <c r="E786"/>
  <c r="P785"/>
  <c r="J785"/>
  <c r="P784"/>
  <c r="J784"/>
  <c r="P783"/>
  <c r="J783"/>
  <c r="P782"/>
  <c r="J782"/>
  <c r="P781"/>
  <c r="J781"/>
  <c r="P780"/>
  <c r="J780"/>
  <c r="P779"/>
  <c r="J779"/>
  <c r="O778"/>
  <c r="N778"/>
  <c r="M778"/>
  <c r="L778"/>
  <c r="K778"/>
  <c r="G778"/>
  <c r="F778"/>
  <c r="D777"/>
  <c r="P776"/>
  <c r="J776"/>
  <c r="P775"/>
  <c r="J775"/>
  <c r="P774"/>
  <c r="J774"/>
  <c r="P773"/>
  <c r="J773"/>
  <c r="P772"/>
  <c r="J772"/>
  <c r="P771"/>
  <c r="J771"/>
  <c r="P770"/>
  <c r="J770"/>
  <c r="P769"/>
  <c r="J769"/>
  <c r="P768"/>
  <c r="J768"/>
  <c r="P767"/>
  <c r="J767"/>
  <c r="P766"/>
  <c r="J766"/>
  <c r="P765"/>
  <c r="J765"/>
  <c r="P764"/>
  <c r="J764"/>
  <c r="P763"/>
  <c r="J763"/>
  <c r="P762"/>
  <c r="J762"/>
  <c r="P761"/>
  <c r="J761"/>
  <c r="P760"/>
  <c r="J760"/>
  <c r="P759"/>
  <c r="J759"/>
  <c r="P758"/>
  <c r="J758"/>
  <c r="P757"/>
  <c r="J757"/>
  <c r="P756"/>
  <c r="J756"/>
  <c r="P755"/>
  <c r="J755"/>
  <c r="P754"/>
  <c r="J754"/>
  <c r="P753"/>
  <c r="J753"/>
  <c r="P752"/>
  <c r="J752"/>
  <c r="P751"/>
  <c r="J751"/>
  <c r="P750"/>
  <c r="J750"/>
  <c r="P749"/>
  <c r="J749"/>
  <c r="P748"/>
  <c r="J748"/>
  <c r="P747"/>
  <c r="J747"/>
  <c r="P746"/>
  <c r="J746"/>
  <c r="P745"/>
  <c r="J745"/>
  <c r="P744"/>
  <c r="J744"/>
  <c r="P743"/>
  <c r="J743"/>
  <c r="P742"/>
  <c r="J742"/>
  <c r="P741"/>
  <c r="J741"/>
  <c r="P740"/>
  <c r="J740"/>
  <c r="P739"/>
  <c r="J739"/>
  <c r="P738"/>
  <c r="J738"/>
  <c r="P737"/>
  <c r="J737"/>
  <c r="P736"/>
  <c r="J736"/>
  <c r="P735"/>
  <c r="J735"/>
  <c r="P734"/>
  <c r="J734"/>
  <c r="P733"/>
  <c r="J733"/>
  <c r="P732"/>
  <c r="J732"/>
  <c r="P731"/>
  <c r="J731"/>
  <c r="P730"/>
  <c r="J730"/>
  <c r="P729"/>
  <c r="J729"/>
  <c r="P728"/>
  <c r="J728"/>
  <c r="P727"/>
  <c r="J727"/>
  <c r="P726"/>
  <c r="J726"/>
  <c r="P725"/>
  <c r="J725"/>
  <c r="P724"/>
  <c r="J724"/>
  <c r="O723"/>
  <c r="N723"/>
  <c r="M723"/>
  <c r="L723"/>
  <c r="K723"/>
  <c r="G723"/>
  <c r="F723"/>
  <c r="E723"/>
  <c r="P722"/>
  <c r="J722"/>
  <c r="P721"/>
  <c r="J721"/>
  <c r="P720"/>
  <c r="J720"/>
  <c r="P719"/>
  <c r="J719"/>
  <c r="P718"/>
  <c r="J718"/>
  <c r="P717"/>
  <c r="J717"/>
  <c r="P716"/>
  <c r="J716"/>
  <c r="P715"/>
  <c r="J715"/>
  <c r="P714"/>
  <c r="J714"/>
  <c r="P713"/>
  <c r="J713"/>
  <c r="P712"/>
  <c r="J712"/>
  <c r="P711"/>
  <c r="J711"/>
  <c r="P710"/>
  <c r="J710"/>
  <c r="P709"/>
  <c r="J709"/>
  <c r="P708"/>
  <c r="J708"/>
  <c r="P707"/>
  <c r="J707"/>
  <c r="P706"/>
  <c r="J706"/>
  <c r="P705"/>
  <c r="J705"/>
  <c r="P704"/>
  <c r="J704"/>
  <c r="P703"/>
  <c r="J703"/>
  <c r="P702"/>
  <c r="J702"/>
  <c r="P701"/>
  <c r="J701"/>
  <c r="P700"/>
  <c r="J700"/>
  <c r="P699"/>
  <c r="J699"/>
  <c r="P698"/>
  <c r="J698"/>
  <c r="P697"/>
  <c r="J697"/>
  <c r="P696"/>
  <c r="J696"/>
  <c r="P695"/>
  <c r="J695"/>
  <c r="P694"/>
  <c r="J694"/>
  <c r="P693"/>
  <c r="J693"/>
  <c r="P692"/>
  <c r="J692"/>
  <c r="P691"/>
  <c r="J691"/>
  <c r="P690"/>
  <c r="J690"/>
  <c r="P689"/>
  <c r="J689"/>
  <c r="P688"/>
  <c r="J688"/>
  <c r="P687"/>
  <c r="J687"/>
  <c r="P686"/>
  <c r="J686"/>
  <c r="P685"/>
  <c r="J685"/>
  <c r="P684"/>
  <c r="J684"/>
  <c r="P683"/>
  <c r="J683"/>
  <c r="P682"/>
  <c r="J682"/>
  <c r="P681"/>
  <c r="J681"/>
  <c r="P680"/>
  <c r="J680"/>
  <c r="P679"/>
  <c r="J679"/>
  <c r="P678"/>
  <c r="J678"/>
  <c r="P677"/>
  <c r="J677"/>
  <c r="P676"/>
  <c r="J676"/>
  <c r="P675"/>
  <c r="J675"/>
  <c r="P674"/>
  <c r="J674"/>
  <c r="P673"/>
  <c r="J673"/>
  <c r="P672"/>
  <c r="J672"/>
  <c r="P671"/>
  <c r="J671"/>
  <c r="P670"/>
  <c r="J670"/>
  <c r="O669"/>
  <c r="N669"/>
  <c r="M669"/>
  <c r="L669"/>
  <c r="K669"/>
  <c r="G669"/>
  <c r="F669"/>
  <c r="E669"/>
  <c r="P668"/>
  <c r="J668"/>
  <c r="P667"/>
  <c r="J667"/>
  <c r="P666"/>
  <c r="J666"/>
  <c r="P665"/>
  <c r="J665"/>
  <c r="P664"/>
  <c r="J664"/>
  <c r="P663"/>
  <c r="J663"/>
  <c r="P662"/>
  <c r="J662"/>
  <c r="P661"/>
  <c r="J661"/>
  <c r="P660"/>
  <c r="J660"/>
  <c r="P659"/>
  <c r="J659"/>
  <c r="P658"/>
  <c r="J658"/>
  <c r="P657"/>
  <c r="J657"/>
  <c r="P656"/>
  <c r="J656"/>
  <c r="P655"/>
  <c r="J655"/>
  <c r="P654"/>
  <c r="J654"/>
  <c r="P653"/>
  <c r="J653"/>
  <c r="P652"/>
  <c r="J652"/>
  <c r="P651"/>
  <c r="J651"/>
  <c r="P650"/>
  <c r="J650"/>
  <c r="P649"/>
  <c r="J649"/>
  <c r="P648"/>
  <c r="J648"/>
  <c r="P647"/>
  <c r="J647"/>
  <c r="P646"/>
  <c r="J646"/>
  <c r="P645"/>
  <c r="J645"/>
  <c r="P644"/>
  <c r="J644"/>
  <c r="P643"/>
  <c r="J643"/>
  <c r="P642"/>
  <c r="J642"/>
  <c r="P641"/>
  <c r="J641"/>
  <c r="P640"/>
  <c r="J640"/>
  <c r="P639"/>
  <c r="J639"/>
  <c r="P638"/>
  <c r="J638"/>
  <c r="P637"/>
  <c r="J637"/>
  <c r="P636"/>
  <c r="J636"/>
  <c r="P635"/>
  <c r="J635"/>
  <c r="P634"/>
  <c r="J634"/>
  <c r="P633"/>
  <c r="J633"/>
  <c r="P632"/>
  <c r="J632"/>
  <c r="P631"/>
  <c r="J631"/>
  <c r="P630"/>
  <c r="J630"/>
  <c r="P629"/>
  <c r="J629"/>
  <c r="P628"/>
  <c r="J628"/>
  <c r="P627"/>
  <c r="J627"/>
  <c r="P626"/>
  <c r="J626"/>
  <c r="P625"/>
  <c r="J625"/>
  <c r="P624"/>
  <c r="J624"/>
  <c r="P623"/>
  <c r="J623"/>
  <c r="P622"/>
  <c r="J622"/>
  <c r="P621"/>
  <c r="J621"/>
  <c r="P620"/>
  <c r="J620"/>
  <c r="P619"/>
  <c r="J619"/>
  <c r="P618"/>
  <c r="J618"/>
  <c r="P617"/>
  <c r="J617"/>
  <c r="P616"/>
  <c r="J616"/>
  <c r="O615"/>
  <c r="N615"/>
  <c r="M615"/>
  <c r="L615"/>
  <c r="K615"/>
  <c r="G615"/>
  <c r="F615"/>
  <c r="P614"/>
  <c r="J614"/>
  <c r="P613"/>
  <c r="J613"/>
  <c r="O561"/>
  <c r="N561"/>
  <c r="M561"/>
  <c r="L561"/>
  <c r="K561"/>
  <c r="P560"/>
  <c r="J560"/>
  <c r="P559"/>
  <c r="J559"/>
  <c r="P558"/>
  <c r="J558"/>
  <c r="P557"/>
  <c r="J557"/>
  <c r="P556"/>
  <c r="J556"/>
  <c r="P555"/>
  <c r="J555"/>
  <c r="P554"/>
  <c r="J554"/>
  <c r="P553"/>
  <c r="J553"/>
  <c r="P552"/>
  <c r="J552"/>
  <c r="P551"/>
  <c r="J551"/>
  <c r="P550"/>
  <c r="J550"/>
  <c r="P549"/>
  <c r="J549"/>
  <c r="P548"/>
  <c r="J548"/>
  <c r="P547"/>
  <c r="J547"/>
  <c r="P546"/>
  <c r="J546"/>
  <c r="P545"/>
  <c r="J545"/>
  <c r="P544"/>
  <c r="J544"/>
  <c r="P543"/>
  <c r="J543"/>
  <c r="P542"/>
  <c r="J542"/>
  <c r="P541"/>
  <c r="J541"/>
  <c r="P540"/>
  <c r="J540"/>
  <c r="P539"/>
  <c r="J539"/>
  <c r="P538"/>
  <c r="J538"/>
  <c r="P537"/>
  <c r="J537"/>
  <c r="P536"/>
  <c r="J536"/>
  <c r="P535"/>
  <c r="J535"/>
  <c r="P534"/>
  <c r="J534"/>
  <c r="P533"/>
  <c r="J533"/>
  <c r="P532"/>
  <c r="J532"/>
  <c r="P531"/>
  <c r="J531"/>
  <c r="P530"/>
  <c r="J530"/>
  <c r="P529"/>
  <c r="J529"/>
  <c r="P528"/>
  <c r="J528"/>
  <c r="P527"/>
  <c r="J527"/>
  <c r="P526"/>
  <c r="J526"/>
  <c r="P525"/>
  <c r="J525"/>
  <c r="P524"/>
  <c r="J524"/>
  <c r="P523"/>
  <c r="J523"/>
  <c r="P522"/>
  <c r="J522"/>
  <c r="P521"/>
  <c r="J521"/>
  <c r="P520"/>
  <c r="J520"/>
  <c r="P519"/>
  <c r="J519"/>
  <c r="P518"/>
  <c r="J518"/>
  <c r="P517"/>
  <c r="J517"/>
  <c r="P516"/>
  <c r="J516"/>
  <c r="P515"/>
  <c r="J515"/>
  <c r="P514"/>
  <c r="J514"/>
  <c r="P513"/>
  <c r="J513"/>
  <c r="P512"/>
  <c r="J512"/>
  <c r="P511"/>
  <c r="J511"/>
  <c r="P510"/>
  <c r="J510"/>
  <c r="P509"/>
  <c r="J509"/>
  <c r="P508"/>
  <c r="J508"/>
  <c r="O507"/>
  <c r="N507"/>
  <c r="M507"/>
  <c r="L507"/>
  <c r="K507"/>
  <c r="G507"/>
  <c r="F507"/>
  <c r="E507"/>
  <c r="D506"/>
  <c r="P505"/>
  <c r="P504"/>
  <c r="G503"/>
  <c r="F503"/>
  <c r="E503"/>
  <c r="P473"/>
  <c r="J473"/>
  <c r="P472"/>
  <c r="J472"/>
  <c r="O471"/>
  <c r="N471"/>
  <c r="M471"/>
  <c r="L471"/>
  <c r="K471"/>
  <c r="G471"/>
  <c r="F471"/>
  <c r="E471"/>
  <c r="P470"/>
  <c r="J470"/>
  <c r="P469"/>
  <c r="J469"/>
  <c r="O468"/>
  <c r="N468"/>
  <c r="M468"/>
  <c r="L468"/>
  <c r="K468"/>
  <c r="G468"/>
  <c r="F468"/>
  <c r="E468"/>
  <c r="P467"/>
  <c r="J467"/>
  <c r="P466"/>
  <c r="J466"/>
  <c r="O465"/>
  <c r="O461" s="1"/>
  <c r="N465"/>
  <c r="N461" s="1"/>
  <c r="M465"/>
  <c r="M461" s="1"/>
  <c r="L465"/>
  <c r="L461" s="1"/>
  <c r="K465"/>
  <c r="G465"/>
  <c r="F465"/>
  <c r="E465"/>
  <c r="E461" s="1"/>
  <c r="P464"/>
  <c r="J464"/>
  <c r="P463"/>
  <c r="J463"/>
  <c r="O462"/>
  <c r="N462"/>
  <c r="M462"/>
  <c r="L462"/>
  <c r="K462"/>
  <c r="G462"/>
  <c r="F462"/>
  <c r="D461"/>
  <c r="P460"/>
  <c r="J460"/>
  <c r="P459"/>
  <c r="J459"/>
  <c r="P458"/>
  <c r="J458"/>
  <c r="P457"/>
  <c r="J457"/>
  <c r="P456"/>
  <c r="J456"/>
  <c r="O455"/>
  <c r="N455"/>
  <c r="M455"/>
  <c r="L455"/>
  <c r="K455"/>
  <c r="G455"/>
  <c r="F455"/>
  <c r="E455"/>
  <c r="P454"/>
  <c r="J454"/>
  <c r="P453"/>
  <c r="J453"/>
  <c r="P452"/>
  <c r="J452"/>
  <c r="P451"/>
  <c r="J451"/>
  <c r="P450"/>
  <c r="J450"/>
  <c r="O449"/>
  <c r="N449"/>
  <c r="M449"/>
  <c r="L449"/>
  <c r="K449"/>
  <c r="G449"/>
  <c r="F449"/>
  <c r="P448"/>
  <c r="J448"/>
  <c r="P447"/>
  <c r="J447"/>
  <c r="P446"/>
  <c r="J446"/>
  <c r="P445"/>
  <c r="J445"/>
  <c r="P444"/>
  <c r="J444"/>
  <c r="O443"/>
  <c r="N443"/>
  <c r="M443"/>
  <c r="L443"/>
  <c r="K443"/>
  <c r="G443"/>
  <c r="F443"/>
  <c r="P442"/>
  <c r="J442"/>
  <c r="P441"/>
  <c r="J441"/>
  <c r="P440"/>
  <c r="J440"/>
  <c r="P439"/>
  <c r="J439"/>
  <c r="P438"/>
  <c r="J438"/>
  <c r="O437"/>
  <c r="N437"/>
  <c r="M437"/>
  <c r="L437"/>
  <c r="K437"/>
  <c r="G437"/>
  <c r="F437"/>
  <c r="P436"/>
  <c r="J436"/>
  <c r="P435"/>
  <c r="J435"/>
  <c r="P434"/>
  <c r="J434"/>
  <c r="P433"/>
  <c r="J433"/>
  <c r="P432"/>
  <c r="J432"/>
  <c r="O431"/>
  <c r="N431"/>
  <c r="M431"/>
  <c r="L431"/>
  <c r="K431"/>
  <c r="G431"/>
  <c r="F431"/>
  <c r="D430"/>
  <c r="P429"/>
  <c r="J429"/>
  <c r="O428"/>
  <c r="N428"/>
  <c r="M428"/>
  <c r="L428"/>
  <c r="K428"/>
  <c r="G428"/>
  <c r="F428"/>
  <c r="E428"/>
  <c r="P427"/>
  <c r="J427"/>
  <c r="O426"/>
  <c r="N426"/>
  <c r="M426"/>
  <c r="L426"/>
  <c r="K426"/>
  <c r="G426"/>
  <c r="F426"/>
  <c r="E426"/>
  <c r="P425"/>
  <c r="J425"/>
  <c r="O424"/>
  <c r="N424"/>
  <c r="M424"/>
  <c r="L424"/>
  <c r="K424"/>
  <c r="G424"/>
  <c r="F424"/>
  <c r="E424"/>
  <c r="P423"/>
  <c r="J423"/>
  <c r="O422"/>
  <c r="N422"/>
  <c r="M422"/>
  <c r="L422"/>
  <c r="K422"/>
  <c r="G422"/>
  <c r="E422"/>
  <c r="L421"/>
  <c r="P421" s="1"/>
  <c r="J421"/>
  <c r="O420"/>
  <c r="N420"/>
  <c r="M420"/>
  <c r="K420"/>
  <c r="G420"/>
  <c r="E420"/>
  <c r="D419"/>
  <c r="P418"/>
  <c r="J418"/>
  <c r="O417"/>
  <c r="N417"/>
  <c r="M417"/>
  <c r="L417"/>
  <c r="K417"/>
  <c r="G417"/>
  <c r="F417"/>
  <c r="E417"/>
  <c r="P416"/>
  <c r="J416"/>
  <c r="O415"/>
  <c r="N415"/>
  <c r="M415"/>
  <c r="L415"/>
  <c r="K415"/>
  <c r="G415"/>
  <c r="F415"/>
  <c r="E415"/>
  <c r="P414"/>
  <c r="J414"/>
  <c r="O413"/>
  <c r="N413"/>
  <c r="M413"/>
  <c r="L413"/>
  <c r="K413"/>
  <c r="G413"/>
  <c r="F413"/>
  <c r="E413"/>
  <c r="P412"/>
  <c r="J412"/>
  <c r="O411"/>
  <c r="N411"/>
  <c r="M411"/>
  <c r="L411"/>
  <c r="K411"/>
  <c r="G411"/>
  <c r="F411"/>
  <c r="E411"/>
  <c r="P410"/>
  <c r="J410"/>
  <c r="O409"/>
  <c r="N409"/>
  <c r="M409"/>
  <c r="L409"/>
  <c r="K409"/>
  <c r="G409"/>
  <c r="E409"/>
  <c r="D408"/>
  <c r="P407"/>
  <c r="J407"/>
  <c r="P406"/>
  <c r="J406"/>
  <c r="P405"/>
  <c r="J405"/>
  <c r="P404"/>
  <c r="J404"/>
  <c r="P403"/>
  <c r="J403"/>
  <c r="P402"/>
  <c r="J402"/>
  <c r="P401"/>
  <c r="J401"/>
  <c r="P400"/>
  <c r="J400"/>
  <c r="P399"/>
  <c r="J399"/>
  <c r="P398"/>
  <c r="J398"/>
  <c r="P397"/>
  <c r="J397"/>
  <c r="P396"/>
  <c r="J396"/>
  <c r="P395"/>
  <c r="J395"/>
  <c r="P394"/>
  <c r="J394"/>
  <c r="P393"/>
  <c r="J393"/>
  <c r="P392"/>
  <c r="J392"/>
  <c r="P391"/>
  <c r="J391"/>
  <c r="P390"/>
  <c r="J390"/>
  <c r="P389"/>
  <c r="J389"/>
  <c r="P388"/>
  <c r="J388"/>
  <c r="P387"/>
  <c r="J387"/>
  <c r="P386"/>
  <c r="J386"/>
  <c r="P385"/>
  <c r="J385"/>
  <c r="O384"/>
  <c r="N384"/>
  <c r="M384"/>
  <c r="L384"/>
  <c r="K384"/>
  <c r="G384"/>
  <c r="F384"/>
  <c r="E384"/>
  <c r="P383"/>
  <c r="J383"/>
  <c r="P382"/>
  <c r="J382"/>
  <c r="P381"/>
  <c r="J381"/>
  <c r="P380"/>
  <c r="J380"/>
  <c r="P379"/>
  <c r="J379"/>
  <c r="P378"/>
  <c r="J378"/>
  <c r="P377"/>
  <c r="J377"/>
  <c r="P376"/>
  <c r="J376"/>
  <c r="P375"/>
  <c r="J375"/>
  <c r="P374"/>
  <c r="J374"/>
  <c r="P373"/>
  <c r="J373"/>
  <c r="P372"/>
  <c r="J372"/>
  <c r="P371"/>
  <c r="J371"/>
  <c r="P370"/>
  <c r="J370"/>
  <c r="P369"/>
  <c r="J369"/>
  <c r="P368"/>
  <c r="J368"/>
  <c r="P367"/>
  <c r="J367"/>
  <c r="P366"/>
  <c r="J366"/>
  <c r="P365"/>
  <c r="J365"/>
  <c r="P364"/>
  <c r="J364"/>
  <c r="P363"/>
  <c r="J363"/>
  <c r="P362"/>
  <c r="J362"/>
  <c r="P361"/>
  <c r="J361"/>
  <c r="O360"/>
  <c r="N360"/>
  <c r="M360"/>
  <c r="L360"/>
  <c r="K360"/>
  <c r="F360"/>
  <c r="P359"/>
  <c r="J359"/>
  <c r="P358"/>
  <c r="J358"/>
  <c r="P357"/>
  <c r="J357"/>
  <c r="P356"/>
  <c r="J356"/>
  <c r="P355"/>
  <c r="J355"/>
  <c r="P354"/>
  <c r="J354"/>
  <c r="P353"/>
  <c r="J353"/>
  <c r="P352"/>
  <c r="J352"/>
  <c r="P351"/>
  <c r="J351"/>
  <c r="P350"/>
  <c r="J350"/>
  <c r="P349"/>
  <c r="J349"/>
  <c r="P348"/>
  <c r="J348"/>
  <c r="P347"/>
  <c r="J347"/>
  <c r="P346"/>
  <c r="J346"/>
  <c r="P345"/>
  <c r="J345"/>
  <c r="P344"/>
  <c r="J344"/>
  <c r="P343"/>
  <c r="J343"/>
  <c r="P342"/>
  <c r="J342"/>
  <c r="P341"/>
  <c r="J341"/>
  <c r="P340"/>
  <c r="J340"/>
  <c r="P339"/>
  <c r="J339"/>
  <c r="P338"/>
  <c r="J338"/>
  <c r="P337"/>
  <c r="J337"/>
  <c r="O336"/>
  <c r="N336"/>
  <c r="M336"/>
  <c r="L336"/>
  <c r="K336"/>
  <c r="G336"/>
  <c r="E336"/>
  <c r="P335"/>
  <c r="J335"/>
  <c r="P334"/>
  <c r="P333"/>
  <c r="P332"/>
  <c r="P331"/>
  <c r="P330"/>
  <c r="P329"/>
  <c r="P328"/>
  <c r="P327"/>
  <c r="P326"/>
  <c r="P325"/>
  <c r="P324"/>
  <c r="P323"/>
  <c r="J323"/>
  <c r="P322"/>
  <c r="P321"/>
  <c r="P320"/>
  <c r="P319"/>
  <c r="P318"/>
  <c r="P317"/>
  <c r="P316"/>
  <c r="P315"/>
  <c r="P314"/>
  <c r="P313"/>
  <c r="O312"/>
  <c r="N312"/>
  <c r="M312"/>
  <c r="L312"/>
  <c r="K312"/>
  <c r="G312"/>
  <c r="F312"/>
  <c r="E312"/>
  <c r="P311"/>
  <c r="J311"/>
  <c r="P310"/>
  <c r="J310"/>
  <c r="P309"/>
  <c r="J309"/>
  <c r="P308"/>
  <c r="J308"/>
  <c r="P307"/>
  <c r="J307"/>
  <c r="P306"/>
  <c r="J306"/>
  <c r="P305"/>
  <c r="J305"/>
  <c r="P304"/>
  <c r="J304"/>
  <c r="P303"/>
  <c r="J303"/>
  <c r="P302"/>
  <c r="J302"/>
  <c r="P301"/>
  <c r="J301"/>
  <c r="P300"/>
  <c r="J300"/>
  <c r="P299"/>
  <c r="J299"/>
  <c r="P298"/>
  <c r="J298"/>
  <c r="P297"/>
  <c r="J297"/>
  <c r="P296"/>
  <c r="J296"/>
  <c r="P295"/>
  <c r="J295"/>
  <c r="P294"/>
  <c r="J294"/>
  <c r="P293"/>
  <c r="J293"/>
  <c r="P292"/>
  <c r="J292"/>
  <c r="P291"/>
  <c r="J291"/>
  <c r="P290"/>
  <c r="J290"/>
  <c r="P289"/>
  <c r="J289"/>
  <c r="O288"/>
  <c r="N288"/>
  <c r="M288"/>
  <c r="L288"/>
  <c r="G288"/>
  <c r="F288"/>
  <c r="E288"/>
  <c r="D287"/>
  <c r="P286"/>
  <c r="J286"/>
  <c r="P285"/>
  <c r="J285"/>
  <c r="P284"/>
  <c r="J284"/>
  <c r="P283"/>
  <c r="J283"/>
  <c r="P282"/>
  <c r="J282"/>
  <c r="O281"/>
  <c r="N281"/>
  <c r="M281"/>
  <c r="L281"/>
  <c r="K281"/>
  <c r="G281"/>
  <c r="F281"/>
  <c r="E281"/>
  <c r="P280"/>
  <c r="J280"/>
  <c r="N279"/>
  <c r="P279" s="1"/>
  <c r="J279"/>
  <c r="P278"/>
  <c r="J278"/>
  <c r="P277"/>
  <c r="J277"/>
  <c r="P276"/>
  <c r="J276"/>
  <c r="O275"/>
  <c r="M275"/>
  <c r="L275"/>
  <c r="K275"/>
  <c r="F275"/>
  <c r="E275"/>
  <c r="P274"/>
  <c r="J274"/>
  <c r="P273"/>
  <c r="J273"/>
  <c r="P272"/>
  <c r="J272"/>
  <c r="P271"/>
  <c r="J271"/>
  <c r="P270"/>
  <c r="J270"/>
  <c r="O269"/>
  <c r="N269"/>
  <c r="M269"/>
  <c r="L269"/>
  <c r="K269"/>
  <c r="G269"/>
  <c r="F269"/>
  <c r="E269"/>
  <c r="P268"/>
  <c r="J268"/>
  <c r="P267"/>
  <c r="J267"/>
  <c r="P266"/>
  <c r="J266"/>
  <c r="P265"/>
  <c r="J265"/>
  <c r="P264"/>
  <c r="J264"/>
  <c r="O263"/>
  <c r="N263"/>
  <c r="M263"/>
  <c r="L263"/>
  <c r="K263"/>
  <c r="G263"/>
  <c r="F263"/>
  <c r="E263"/>
  <c r="P262"/>
  <c r="J262"/>
  <c r="P261"/>
  <c r="J261"/>
  <c r="P260"/>
  <c r="J260"/>
  <c r="P259"/>
  <c r="J259"/>
  <c r="P258"/>
  <c r="J258"/>
  <c r="O257"/>
  <c r="N257"/>
  <c r="M257"/>
  <c r="L257"/>
  <c r="K257"/>
  <c r="G257"/>
  <c r="F257"/>
  <c r="E257"/>
  <c r="D256"/>
  <c r="P255"/>
  <c r="J255"/>
  <c r="P254"/>
  <c r="J254"/>
  <c r="N253"/>
  <c r="M253"/>
  <c r="L253"/>
  <c r="K253"/>
  <c r="G253"/>
  <c r="F253"/>
  <c r="E253"/>
  <c r="P252"/>
  <c r="J252"/>
  <c r="P251"/>
  <c r="J251"/>
  <c r="O250"/>
  <c r="N250"/>
  <c r="M250"/>
  <c r="L250"/>
  <c r="K250"/>
  <c r="G250"/>
  <c r="F250"/>
  <c r="E250"/>
  <c r="P249"/>
  <c r="J249"/>
  <c r="P248"/>
  <c r="J248"/>
  <c r="O247"/>
  <c r="N247"/>
  <c r="M247"/>
  <c r="L247"/>
  <c r="K247"/>
  <c r="G247"/>
  <c r="F247"/>
  <c r="E247"/>
  <c r="P246"/>
  <c r="J246"/>
  <c r="P245"/>
  <c r="J245"/>
  <c r="O244"/>
  <c r="N244"/>
  <c r="M244"/>
  <c r="L244"/>
  <c r="K244"/>
  <c r="G244"/>
  <c r="F244"/>
  <c r="E244"/>
  <c r="P243"/>
  <c r="J243"/>
  <c r="P242"/>
  <c r="J242"/>
  <c r="O241"/>
  <c r="N241"/>
  <c r="M241"/>
  <c r="L241"/>
  <c r="K241"/>
  <c r="G241"/>
  <c r="F241"/>
  <c r="E241"/>
  <c r="D240"/>
  <c r="P239"/>
  <c r="J239"/>
  <c r="P238"/>
  <c r="J238"/>
  <c r="O237"/>
  <c r="N237"/>
  <c r="M237"/>
  <c r="L237"/>
  <c r="K237"/>
  <c r="G237"/>
  <c r="F237"/>
  <c r="E237"/>
  <c r="P236"/>
  <c r="J236"/>
  <c r="P235"/>
  <c r="J235"/>
  <c r="O234"/>
  <c r="N234"/>
  <c r="M234"/>
  <c r="L234"/>
  <c r="K234"/>
  <c r="G234"/>
  <c r="F234"/>
  <c r="E234"/>
  <c r="P233"/>
  <c r="J233"/>
  <c r="P232"/>
  <c r="J232"/>
  <c r="O231"/>
  <c r="N231"/>
  <c r="M231"/>
  <c r="L231"/>
  <c r="K231"/>
  <c r="G231"/>
  <c r="F231"/>
  <c r="E231"/>
  <c r="P230"/>
  <c r="J230"/>
  <c r="P229"/>
  <c r="J229"/>
  <c r="P228"/>
  <c r="J228"/>
  <c r="P227"/>
  <c r="J227"/>
  <c r="O226"/>
  <c r="N226"/>
  <c r="M226"/>
  <c r="L226"/>
  <c r="K226"/>
  <c r="G226"/>
  <c r="F226"/>
  <c r="E226"/>
  <c r="P225"/>
  <c r="J225"/>
  <c r="P224"/>
  <c r="J224"/>
  <c r="O223"/>
  <c r="N223"/>
  <c r="M223"/>
  <c r="L223"/>
  <c r="K223"/>
  <c r="G223"/>
  <c r="F223"/>
  <c r="D222"/>
  <c r="P221"/>
  <c r="P220"/>
  <c r="P219"/>
  <c r="O218"/>
  <c r="N218"/>
  <c r="M218"/>
  <c r="L218"/>
  <c r="K218"/>
  <c r="G218"/>
  <c r="F218"/>
  <c r="E218"/>
  <c r="P217"/>
  <c r="J217"/>
  <c r="P216"/>
  <c r="J216"/>
  <c r="P215"/>
  <c r="J215"/>
  <c r="O214"/>
  <c r="N214"/>
  <c r="M214"/>
  <c r="L214"/>
  <c r="K214"/>
  <c r="G214"/>
  <c r="F214"/>
  <c r="E214"/>
  <c r="P213"/>
  <c r="J213"/>
  <c r="P212"/>
  <c r="J212"/>
  <c r="P211"/>
  <c r="J211"/>
  <c r="O210"/>
  <c r="N210"/>
  <c r="M210"/>
  <c r="L210"/>
  <c r="K210"/>
  <c r="G210"/>
  <c r="F210"/>
  <c r="P209"/>
  <c r="J209"/>
  <c r="P208"/>
  <c r="J208"/>
  <c r="P207"/>
  <c r="J207"/>
  <c r="O206"/>
  <c r="N206"/>
  <c r="M206"/>
  <c r="L206"/>
  <c r="K206"/>
  <c r="G206"/>
  <c r="P205"/>
  <c r="J205"/>
  <c r="P204"/>
  <c r="J204"/>
  <c r="P203"/>
  <c r="J203"/>
  <c r="O202"/>
  <c r="N202"/>
  <c r="M202"/>
  <c r="L202"/>
  <c r="K202"/>
  <c r="G202"/>
  <c r="F202"/>
  <c r="E202"/>
  <c r="D201"/>
  <c r="P200"/>
  <c r="J200"/>
  <c r="P199"/>
  <c r="J199"/>
  <c r="P198"/>
  <c r="J198"/>
  <c r="P197"/>
  <c r="J197"/>
  <c r="P196"/>
  <c r="J196"/>
  <c r="P195"/>
  <c r="J195"/>
  <c r="P194"/>
  <c r="J194"/>
  <c r="P193"/>
  <c r="J193"/>
  <c r="P192"/>
  <c r="J192"/>
  <c r="O191"/>
  <c r="N191"/>
  <c r="M191"/>
  <c r="L191"/>
  <c r="K191"/>
  <c r="G191"/>
  <c r="F191"/>
  <c r="E191"/>
  <c r="P190"/>
  <c r="J190"/>
  <c r="P189"/>
  <c r="J189"/>
  <c r="P188"/>
  <c r="J188"/>
  <c r="P187"/>
  <c r="J187"/>
  <c r="P186"/>
  <c r="J186"/>
  <c r="P185"/>
  <c r="J185"/>
  <c r="P184"/>
  <c r="J184"/>
  <c r="P183"/>
  <c r="J183"/>
  <c r="P182"/>
  <c r="F182"/>
  <c r="O181"/>
  <c r="N181"/>
  <c r="M181"/>
  <c r="L181"/>
  <c r="K181"/>
  <c r="G181"/>
  <c r="E181"/>
  <c r="P180"/>
  <c r="J180"/>
  <c r="P179"/>
  <c r="J179"/>
  <c r="P178"/>
  <c r="J178"/>
  <c r="P177"/>
  <c r="J177"/>
  <c r="P176"/>
  <c r="J176"/>
  <c r="P175"/>
  <c r="J175"/>
  <c r="P174"/>
  <c r="J174"/>
  <c r="P173"/>
  <c r="J173"/>
  <c r="J172"/>
  <c r="O171"/>
  <c r="N171"/>
  <c r="L171"/>
  <c r="K171"/>
  <c r="G171"/>
  <c r="F171"/>
  <c r="E171"/>
  <c r="F170"/>
  <c r="F168" s="1"/>
  <c r="F167"/>
  <c r="M167" s="1"/>
  <c r="M166"/>
  <c r="F164"/>
  <c r="F162" s="1"/>
  <c r="F161"/>
  <c r="M161" s="1"/>
  <c r="M160"/>
  <c r="F158"/>
  <c r="M157"/>
  <c r="F156"/>
  <c r="F155"/>
  <c r="F152"/>
  <c r="M151"/>
  <c r="F150"/>
  <c r="F149"/>
  <c r="J148"/>
  <c r="F146"/>
  <c r="M145"/>
  <c r="F144"/>
  <c r="O143"/>
  <c r="N143"/>
  <c r="L143"/>
  <c r="K143"/>
  <c r="G143"/>
  <c r="E143"/>
  <c r="L142"/>
  <c r="P142" s="1"/>
  <c r="J142"/>
  <c r="L141"/>
  <c r="P141" s="1"/>
  <c r="D141"/>
  <c r="J141" s="1"/>
  <c r="L140"/>
  <c r="P140" s="1"/>
  <c r="J140"/>
  <c r="L139"/>
  <c r="P139" s="1"/>
  <c r="J139"/>
  <c r="P138"/>
  <c r="J138"/>
  <c r="L137"/>
  <c r="P137" s="1"/>
  <c r="J137"/>
  <c r="L136"/>
  <c r="P136" s="1"/>
  <c r="J136"/>
  <c r="L135"/>
  <c r="P135" s="1"/>
  <c r="J135"/>
  <c r="L134"/>
  <c r="J134"/>
  <c r="O133"/>
  <c r="N133"/>
  <c r="M133"/>
  <c r="K133"/>
  <c r="G133"/>
  <c r="F133"/>
  <c r="E133"/>
  <c r="D133"/>
  <c r="D132"/>
  <c r="P131"/>
  <c r="J131"/>
  <c r="P130"/>
  <c r="J130"/>
  <c r="P129"/>
  <c r="J129"/>
  <c r="P128"/>
  <c r="J128"/>
  <c r="P127"/>
  <c r="J127"/>
  <c r="O126"/>
  <c r="N126"/>
  <c r="M126"/>
  <c r="L126"/>
  <c r="K126"/>
  <c r="G126"/>
  <c r="F126"/>
  <c r="E126"/>
  <c r="P125"/>
  <c r="J125"/>
  <c r="P124"/>
  <c r="J124"/>
  <c r="P123"/>
  <c r="J123"/>
  <c r="P122"/>
  <c r="J122"/>
  <c r="P121"/>
  <c r="J121"/>
  <c r="O120"/>
  <c r="N120"/>
  <c r="M120"/>
  <c r="L120"/>
  <c r="K120"/>
  <c r="G120"/>
  <c r="F120"/>
  <c r="E120"/>
  <c r="P119"/>
  <c r="J119"/>
  <c r="P118"/>
  <c r="D118"/>
  <c r="J118" s="1"/>
  <c r="P117"/>
  <c r="J117"/>
  <c r="P116"/>
  <c r="J116"/>
  <c r="P115"/>
  <c r="J115"/>
  <c r="O114"/>
  <c r="N114"/>
  <c r="M114"/>
  <c r="L114"/>
  <c r="K114"/>
  <c r="G114"/>
  <c r="F114"/>
  <c r="E114"/>
  <c r="P113"/>
  <c r="J113"/>
  <c r="P112"/>
  <c r="J112"/>
  <c r="P111"/>
  <c r="J111"/>
  <c r="P110"/>
  <c r="D110"/>
  <c r="P109"/>
  <c r="G109"/>
  <c r="J109" s="1"/>
  <c r="O108"/>
  <c r="N108"/>
  <c r="M108"/>
  <c r="L108"/>
  <c r="K108"/>
  <c r="G108"/>
  <c r="F108"/>
  <c r="E108"/>
  <c r="P107"/>
  <c r="J107"/>
  <c r="P106"/>
  <c r="J106"/>
  <c r="P105"/>
  <c r="J105"/>
  <c r="P104"/>
  <c r="J104"/>
  <c r="P103"/>
  <c r="J103"/>
  <c r="O102"/>
  <c r="N102"/>
  <c r="M102"/>
  <c r="L102"/>
  <c r="K102"/>
  <c r="G102"/>
  <c r="F102"/>
  <c r="E102"/>
  <c r="D102"/>
  <c r="P100"/>
  <c r="J100"/>
  <c r="P99"/>
  <c r="J99"/>
  <c r="P98"/>
  <c r="J98"/>
  <c r="P97"/>
  <c r="J97"/>
  <c r="P96"/>
  <c r="J96"/>
  <c r="P95"/>
  <c r="J95"/>
  <c r="P94"/>
  <c r="J94"/>
  <c r="P93"/>
  <c r="J93"/>
  <c r="O92"/>
  <c r="N92"/>
  <c r="M92"/>
  <c r="L92"/>
  <c r="K92"/>
  <c r="G92"/>
  <c r="F92"/>
  <c r="E92"/>
  <c r="D92"/>
  <c r="D88" s="1"/>
  <c r="J88" s="1"/>
  <c r="P91"/>
  <c r="J91"/>
  <c r="P90"/>
  <c r="J90"/>
  <c r="P89"/>
  <c r="J89"/>
  <c r="P88"/>
  <c r="P87"/>
  <c r="J87"/>
  <c r="P86"/>
  <c r="J86"/>
  <c r="P85"/>
  <c r="J85"/>
  <c r="P84"/>
  <c r="J84"/>
  <c r="O83"/>
  <c r="N83"/>
  <c r="M83"/>
  <c r="L83"/>
  <c r="K83"/>
  <c r="G83"/>
  <c r="F83"/>
  <c r="E83"/>
  <c r="P82"/>
  <c r="J82"/>
  <c r="P81"/>
  <c r="J81"/>
  <c r="P80"/>
  <c r="D80"/>
  <c r="J80" s="1"/>
  <c r="P79"/>
  <c r="J79"/>
  <c r="P78"/>
  <c r="J78"/>
  <c r="P77"/>
  <c r="J77"/>
  <c r="P76"/>
  <c r="J76"/>
  <c r="P75"/>
  <c r="J75"/>
  <c r="O74"/>
  <c r="N74"/>
  <c r="M74"/>
  <c r="L74"/>
  <c r="K74"/>
  <c r="G74"/>
  <c r="F74"/>
  <c r="E74"/>
  <c r="P73"/>
  <c r="J73"/>
  <c r="P72"/>
  <c r="D72"/>
  <c r="P71"/>
  <c r="J71"/>
  <c r="P70"/>
  <c r="J70"/>
  <c r="P69"/>
  <c r="J69"/>
  <c r="P68"/>
  <c r="J68"/>
  <c r="P67"/>
  <c r="J67"/>
  <c r="P66"/>
  <c r="J66"/>
  <c r="O65"/>
  <c r="N65"/>
  <c r="L65"/>
  <c r="K65"/>
  <c r="G65"/>
  <c r="P64"/>
  <c r="D64"/>
  <c r="J64" s="1"/>
  <c r="P63"/>
  <c r="J63"/>
  <c r="P62"/>
  <c r="J62"/>
  <c r="P61"/>
  <c r="J61"/>
  <c r="P60"/>
  <c r="J60"/>
  <c r="P59"/>
  <c r="J59"/>
  <c r="P58"/>
  <c r="J58"/>
  <c r="P57"/>
  <c r="J57"/>
  <c r="O56"/>
  <c r="N56"/>
  <c r="M56"/>
  <c r="L56"/>
  <c r="K56"/>
  <c r="G56"/>
  <c r="F56"/>
  <c r="D56"/>
  <c r="P54"/>
  <c r="J54"/>
  <c r="P53"/>
  <c r="J53"/>
  <c r="P52"/>
  <c r="J52"/>
  <c r="P51"/>
  <c r="J51"/>
  <c r="P50"/>
  <c r="J50"/>
  <c r="P49"/>
  <c r="J49"/>
  <c r="P48"/>
  <c r="J48"/>
  <c r="O47"/>
  <c r="O12" s="1"/>
  <c r="N47"/>
  <c r="M47"/>
  <c r="L47"/>
  <c r="K47"/>
  <c r="K12" s="1"/>
  <c r="G47"/>
  <c r="F47"/>
  <c r="E47"/>
  <c r="D47"/>
  <c r="P46"/>
  <c r="G46"/>
  <c r="J46" s="1"/>
  <c r="P45"/>
  <c r="G45"/>
  <c r="J45" s="1"/>
  <c r="P44"/>
  <c r="G44"/>
  <c r="J44" s="1"/>
  <c r="P43"/>
  <c r="G43"/>
  <c r="J43" s="1"/>
  <c r="P42"/>
  <c r="G42"/>
  <c r="J42" s="1"/>
  <c r="P41"/>
  <c r="J41"/>
  <c r="P40"/>
  <c r="G40"/>
  <c r="O39"/>
  <c r="N39"/>
  <c r="M39"/>
  <c r="L39"/>
  <c r="F39"/>
  <c r="E39"/>
  <c r="D39"/>
  <c r="D11" s="1"/>
  <c r="P38"/>
  <c r="J38"/>
  <c r="P37"/>
  <c r="J37"/>
  <c r="P36"/>
  <c r="J36"/>
  <c r="P35"/>
  <c r="J35"/>
  <c r="P34"/>
  <c r="J34"/>
  <c r="P33"/>
  <c r="J33"/>
  <c r="P32"/>
  <c r="J32"/>
  <c r="O31"/>
  <c r="N31"/>
  <c r="M31"/>
  <c r="L31"/>
  <c r="K31"/>
  <c r="G31"/>
  <c r="F31"/>
  <c r="E31"/>
  <c r="D31"/>
  <c r="P30"/>
  <c r="J30"/>
  <c r="P29"/>
  <c r="J29"/>
  <c r="P28"/>
  <c r="J28"/>
  <c r="P27"/>
  <c r="J27"/>
  <c r="P26"/>
  <c r="J26"/>
  <c r="P25"/>
  <c r="J25"/>
  <c r="P24"/>
  <c r="J24"/>
  <c r="O23"/>
  <c r="N23"/>
  <c r="M23"/>
  <c r="L23"/>
  <c r="K23"/>
  <c r="F23"/>
  <c r="E23"/>
  <c r="D23"/>
  <c r="D9" s="1"/>
  <c r="P22"/>
  <c r="J22"/>
  <c r="P21"/>
  <c r="J21"/>
  <c r="P20"/>
  <c r="J20"/>
  <c r="P19"/>
  <c r="J19"/>
  <c r="P18"/>
  <c r="J18"/>
  <c r="P17"/>
  <c r="J17"/>
  <c r="L16"/>
  <c r="P16" s="1"/>
  <c r="J16"/>
  <c r="O15"/>
  <c r="N15"/>
  <c r="M15"/>
  <c r="K15"/>
  <c r="G15"/>
  <c r="E15"/>
  <c r="D15"/>
  <c r="O13"/>
  <c r="N13"/>
  <c r="M13"/>
  <c r="L13"/>
  <c r="K13"/>
  <c r="G13"/>
  <c r="F13"/>
  <c r="E13"/>
  <c r="D13"/>
  <c r="D8"/>
  <c r="B6"/>
  <c r="G1200" l="1"/>
  <c r="L1478"/>
  <c r="E1231"/>
  <c r="L1396"/>
  <c r="G408"/>
  <c r="N408"/>
  <c r="G419"/>
  <c r="G996"/>
  <c r="G1178"/>
  <c r="G101"/>
  <c r="O201"/>
  <c r="E1200"/>
  <c r="O1314"/>
  <c r="K1478"/>
  <c r="G201"/>
  <c r="N201"/>
  <c r="F419"/>
  <c r="E506"/>
  <c r="E818"/>
  <c r="E1007"/>
  <c r="L1314"/>
  <c r="O1396"/>
  <c r="E408"/>
  <c r="L408"/>
  <c r="E996"/>
  <c r="E1178"/>
  <c r="O419"/>
  <c r="F14"/>
  <c r="F461"/>
  <c r="E101"/>
  <c r="M201"/>
  <c r="F408"/>
  <c r="M408"/>
  <c r="E419"/>
  <c r="M419"/>
  <c r="G818"/>
  <c r="G1007"/>
  <c r="E1189"/>
  <c r="G1314"/>
  <c r="N1314"/>
  <c r="N1231" s="1"/>
  <c r="O55"/>
  <c r="F55"/>
  <c r="K506"/>
  <c r="M506"/>
  <c r="O506"/>
  <c r="N879"/>
  <c r="N101"/>
  <c r="K14"/>
  <c r="K55"/>
  <c r="N55"/>
  <c r="E55"/>
  <c r="F101"/>
  <c r="K101"/>
  <c r="M101"/>
  <c r="O101"/>
  <c r="K132"/>
  <c r="L201"/>
  <c r="F222"/>
  <c r="K222"/>
  <c r="M222"/>
  <c r="O222"/>
  <c r="L240"/>
  <c r="N240"/>
  <c r="L256"/>
  <c r="F287"/>
  <c r="K287"/>
  <c r="M287"/>
  <c r="O287"/>
  <c r="N419"/>
  <c r="L430"/>
  <c r="K461"/>
  <c r="L506"/>
  <c r="N506"/>
  <c r="F506"/>
  <c r="F777"/>
  <c r="K777"/>
  <c r="M777"/>
  <c r="O777"/>
  <c r="F818"/>
  <c r="K818"/>
  <c r="M818"/>
  <c r="O818"/>
  <c r="M879"/>
  <c r="F940"/>
  <c r="K940"/>
  <c r="M940"/>
  <c r="O940"/>
  <c r="L996"/>
  <c r="N996"/>
  <c r="F1007"/>
  <c r="K1007"/>
  <c r="M1007"/>
  <c r="O1007"/>
  <c r="L1178"/>
  <c r="N1178"/>
  <c r="K1189"/>
  <c r="M1189"/>
  <c r="O1189"/>
  <c r="L1200"/>
  <c r="N1200"/>
  <c r="L55"/>
  <c r="L101"/>
  <c r="K201"/>
  <c r="F201"/>
  <c r="L222"/>
  <c r="N222"/>
  <c r="F240"/>
  <c r="K240"/>
  <c r="M240"/>
  <c r="O240"/>
  <c r="F256"/>
  <c r="K256"/>
  <c r="M256"/>
  <c r="O256"/>
  <c r="L287"/>
  <c r="N287"/>
  <c r="K408"/>
  <c r="K419"/>
  <c r="F430"/>
  <c r="K430"/>
  <c r="L777"/>
  <c r="N777"/>
  <c r="L818"/>
  <c r="N818"/>
  <c r="F879"/>
  <c r="K879"/>
  <c r="L940"/>
  <c r="N940"/>
  <c r="F996"/>
  <c r="J996" s="1"/>
  <c r="K996"/>
  <c r="M996"/>
  <c r="O996"/>
  <c r="L1007"/>
  <c r="N1007"/>
  <c r="F1178"/>
  <c r="K1178"/>
  <c r="M1178"/>
  <c r="O1178"/>
  <c r="L1189"/>
  <c r="N1189"/>
  <c r="F1200"/>
  <c r="K1200"/>
  <c r="M1200"/>
  <c r="O1200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N12"/>
  <c r="J182"/>
  <c r="F181"/>
  <c r="F132" s="1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7"/>
  <c r="K11"/>
  <c r="G1232"/>
  <c r="G1231" s="1"/>
  <c r="L1232"/>
  <c r="N1232"/>
  <c r="N8" s="1"/>
  <c r="E430"/>
  <c r="G430"/>
  <c r="N430"/>
  <c r="O430"/>
  <c r="M1231"/>
  <c r="L11"/>
  <c r="N1643"/>
  <c r="N1642" s="1"/>
  <c r="M11"/>
  <c r="M430"/>
  <c r="F1232"/>
  <c r="K1232"/>
  <c r="K1642" s="1"/>
  <c r="M1232"/>
  <c r="M8" s="1"/>
  <c r="O1232"/>
  <c r="O1643" s="1"/>
  <c r="E256"/>
  <c r="E11"/>
  <c r="J40"/>
  <c r="G39"/>
  <c r="G14" s="1"/>
  <c r="G461"/>
  <c r="J160"/>
  <c r="Q881"/>
  <c r="Q882"/>
  <c r="Q883"/>
  <c r="Q884"/>
  <c r="Q885"/>
  <c r="Q886"/>
  <c r="Q887"/>
  <c r="Q888"/>
  <c r="Q889"/>
  <c r="Q890"/>
  <c r="Q891"/>
  <c r="E940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N10"/>
  <c r="E777"/>
  <c r="E12"/>
  <c r="G12"/>
  <c r="P1561"/>
  <c r="M1643"/>
  <c r="Q228"/>
  <c r="N275"/>
  <c r="N11" s="1"/>
  <c r="M154"/>
  <c r="P154" s="1"/>
  <c r="J169"/>
  <c r="M169"/>
  <c r="M165"/>
  <c r="P1618"/>
  <c r="P1622"/>
  <c r="P1626"/>
  <c r="P1629"/>
  <c r="P1631"/>
  <c r="P1637"/>
  <c r="P1640"/>
  <c r="M148"/>
  <c r="P148" s="1"/>
  <c r="Q148" s="1"/>
  <c r="J163"/>
  <c r="M163"/>
  <c r="L15"/>
  <c r="Q67"/>
  <c r="Q71"/>
  <c r="Q80"/>
  <c r="J154"/>
  <c r="M159"/>
  <c r="J166"/>
  <c r="G802"/>
  <c r="G777" s="1"/>
  <c r="J1144"/>
  <c r="Q1144" s="1"/>
  <c r="J503"/>
  <c r="J146"/>
  <c r="M146"/>
  <c r="M144" s="1"/>
  <c r="J158"/>
  <c r="M158"/>
  <c r="M156" s="1"/>
  <c r="J170"/>
  <c r="M170"/>
  <c r="J152"/>
  <c r="M152"/>
  <c r="M150" s="1"/>
  <c r="J164"/>
  <c r="M164"/>
  <c r="Q1644"/>
  <c r="Q81"/>
  <c r="Q82"/>
  <c r="G55"/>
  <c r="P83"/>
  <c r="Q84"/>
  <c r="Q85"/>
  <c r="Q86"/>
  <c r="Q87"/>
  <c r="Q88"/>
  <c r="Q89"/>
  <c r="Q90"/>
  <c r="Q91"/>
  <c r="P92"/>
  <c r="D126"/>
  <c r="D101" s="1"/>
  <c r="E222"/>
  <c r="G222"/>
  <c r="P420"/>
  <c r="Q421"/>
  <c r="P422"/>
  <c r="P424"/>
  <c r="P428"/>
  <c r="Q1528"/>
  <c r="Q1529"/>
  <c r="Q1530"/>
  <c r="Q1531"/>
  <c r="Q1532"/>
  <c r="Q1533"/>
  <c r="Q1534"/>
  <c r="Q1535"/>
  <c r="Q1537"/>
  <c r="Q1538"/>
  <c r="Q1539"/>
  <c r="Q1541"/>
  <c r="Q1542"/>
  <c r="Q1543"/>
  <c r="Q1545"/>
  <c r="Q1546"/>
  <c r="Q1548"/>
  <c r="Q1550"/>
  <c r="Q1551"/>
  <c r="Q1553"/>
  <c r="Q1027"/>
  <c r="Q1028"/>
  <c r="Q1029"/>
  <c r="Q1030"/>
  <c r="Q1031"/>
  <c r="Q1032"/>
  <c r="Q1033"/>
  <c r="Q1034"/>
  <c r="Q1035"/>
  <c r="Q1036"/>
  <c r="Q1037"/>
  <c r="Q1038"/>
  <c r="Q1039"/>
  <c r="Q1040"/>
  <c r="Q1041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G10"/>
  <c r="Q229"/>
  <c r="Q230"/>
  <c r="E14"/>
  <c r="N14"/>
  <c r="Q24"/>
  <c r="Q25"/>
  <c r="Q26"/>
  <c r="Q27"/>
  <c r="Q28"/>
  <c r="Q29"/>
  <c r="Q30"/>
  <c r="D14"/>
  <c r="F10"/>
  <c r="O10"/>
  <c r="P47"/>
  <c r="E10"/>
  <c r="L10"/>
  <c r="Q141"/>
  <c r="E132"/>
  <c r="O132"/>
  <c r="Q173"/>
  <c r="Q174"/>
  <c r="Q175"/>
  <c r="Q176"/>
  <c r="Q177"/>
  <c r="Q178"/>
  <c r="Q179"/>
  <c r="Q180"/>
  <c r="G132"/>
  <c r="Q182"/>
  <c r="Q183"/>
  <c r="Q184"/>
  <c r="Q185"/>
  <c r="Q186"/>
  <c r="Q187"/>
  <c r="Q188"/>
  <c r="Q189"/>
  <c r="Q190"/>
  <c r="Q998"/>
  <c r="Q1000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P1372"/>
  <c r="Q1373"/>
  <c r="Q1374"/>
  <c r="Q1375"/>
  <c r="P1376"/>
  <c r="Q1377"/>
  <c r="Q1378"/>
  <c r="Q1379"/>
  <c r="P1380"/>
  <c r="Q1381"/>
  <c r="Q1382"/>
  <c r="Q1384"/>
  <c r="Q1386"/>
  <c r="Q1387"/>
  <c r="P1388"/>
  <c r="Q1389"/>
  <c r="Q1390"/>
  <c r="Q1392"/>
  <c r="Q1393"/>
  <c r="P1394"/>
  <c r="Q1395"/>
  <c r="Q1197"/>
  <c r="Q135"/>
  <c r="P202"/>
  <c r="Q203"/>
  <c r="Q204"/>
  <c r="Q205"/>
  <c r="P210"/>
  <c r="P214"/>
  <c r="P218"/>
  <c r="P241"/>
  <c r="P247"/>
  <c r="P253"/>
  <c r="P257"/>
  <c r="Q258"/>
  <c r="Q259"/>
  <c r="Q260"/>
  <c r="Q261"/>
  <c r="Q262"/>
  <c r="Q264"/>
  <c r="Q265"/>
  <c r="Q266"/>
  <c r="Q267"/>
  <c r="Q268"/>
  <c r="P269"/>
  <c r="Q270"/>
  <c r="Q271"/>
  <c r="Q272"/>
  <c r="Q273"/>
  <c r="Q274"/>
  <c r="P275"/>
  <c r="Q276"/>
  <c r="Q277"/>
  <c r="Q278"/>
  <c r="Q280"/>
  <c r="P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E287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P384"/>
  <c r="P462"/>
  <c r="P468"/>
  <c r="P503"/>
  <c r="P561"/>
  <c r="P615"/>
  <c r="P723"/>
  <c r="P952"/>
  <c r="P974"/>
  <c r="P1179"/>
  <c r="P1181"/>
  <c r="P1183"/>
  <c r="P1185"/>
  <c r="P1187"/>
  <c r="P1196"/>
  <c r="L12"/>
  <c r="P56"/>
  <c r="Q57"/>
  <c r="Q58"/>
  <c r="Q59"/>
  <c r="Q60"/>
  <c r="Q61"/>
  <c r="Q62"/>
  <c r="Q63"/>
  <c r="Q64"/>
  <c r="Q103"/>
  <c r="Q104"/>
  <c r="Q105"/>
  <c r="Q106"/>
  <c r="Q107"/>
  <c r="J110"/>
  <c r="Q110" s="1"/>
  <c r="Q111"/>
  <c r="Q112"/>
  <c r="Q113"/>
  <c r="P114"/>
  <c r="Q115"/>
  <c r="Q116"/>
  <c r="Q117"/>
  <c r="Q118"/>
  <c r="Q136"/>
  <c r="Q138"/>
  <c r="Q139"/>
  <c r="P223"/>
  <c r="Q224"/>
  <c r="Q225"/>
  <c r="Q227"/>
  <c r="Q232"/>
  <c r="Q233"/>
  <c r="Q235"/>
  <c r="Q236"/>
  <c r="P237"/>
  <c r="J324"/>
  <c r="Q324" s="1"/>
  <c r="J325"/>
  <c r="Q325" s="1"/>
  <c r="J326"/>
  <c r="Q326" s="1"/>
  <c r="J327"/>
  <c r="Q327" s="1"/>
  <c r="J328"/>
  <c r="Q328" s="1"/>
  <c r="J329"/>
  <c r="Q329" s="1"/>
  <c r="J330"/>
  <c r="Q330" s="1"/>
  <c r="J331"/>
  <c r="Q331" s="1"/>
  <c r="J332"/>
  <c r="Q332" s="1"/>
  <c r="J333"/>
  <c r="Q333" s="1"/>
  <c r="J334"/>
  <c r="Q334" s="1"/>
  <c r="Q335"/>
  <c r="P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P409"/>
  <c r="P413"/>
  <c r="P431"/>
  <c r="Q432"/>
  <c r="Q433"/>
  <c r="Q434"/>
  <c r="Q435"/>
  <c r="Q436"/>
  <c r="Q438"/>
  <c r="Q439"/>
  <c r="Q440"/>
  <c r="Q441"/>
  <c r="Q442"/>
  <c r="P443"/>
  <c r="Q444"/>
  <c r="Q445"/>
  <c r="Q446"/>
  <c r="Q447"/>
  <c r="Q448"/>
  <c r="Q450"/>
  <c r="Q451"/>
  <c r="Q452"/>
  <c r="Q453"/>
  <c r="Q454"/>
  <c r="Q780"/>
  <c r="Q781"/>
  <c r="Q782"/>
  <c r="Q784"/>
  <c r="Q785"/>
  <c r="Q788"/>
  <c r="Q789"/>
  <c r="Q790"/>
  <c r="Q792"/>
  <c r="Q793"/>
  <c r="Q796"/>
  <c r="Q797"/>
  <c r="Q798"/>
  <c r="Q800"/>
  <c r="Q801"/>
  <c r="Q808"/>
  <c r="P893"/>
  <c r="Q894"/>
  <c r="O892"/>
  <c r="O879" s="1"/>
  <c r="P896"/>
  <c r="P899"/>
  <c r="P901"/>
  <c r="P903"/>
  <c r="Q905"/>
  <c r="Q906"/>
  <c r="Q907"/>
  <c r="Q908"/>
  <c r="Q909"/>
  <c r="Q910"/>
  <c r="Q911"/>
  <c r="Q912"/>
  <c r="Q913"/>
  <c r="Q914"/>
  <c r="Q915"/>
  <c r="Q917"/>
  <c r="Q918"/>
  <c r="Q919"/>
  <c r="Q920"/>
  <c r="Q921"/>
  <c r="Q922"/>
  <c r="Q923"/>
  <c r="Q924"/>
  <c r="Q925"/>
  <c r="Q926"/>
  <c r="Q927"/>
  <c r="J74"/>
  <c r="F12"/>
  <c r="M12"/>
  <c r="Q1063"/>
  <c r="Q1064"/>
  <c r="Q1065"/>
  <c r="Q1066"/>
  <c r="Q1067"/>
  <c r="Q1068"/>
  <c r="Q1069"/>
  <c r="Q1070"/>
  <c r="Q1071"/>
  <c r="Q1072"/>
  <c r="Q1073"/>
  <c r="Q1074"/>
  <c r="Q1075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P1190"/>
  <c r="Q1191"/>
  <c r="G1189"/>
  <c r="Q1193"/>
  <c r="P1194"/>
  <c r="Q1195"/>
  <c r="Q1235"/>
  <c r="Q1236"/>
  <c r="Q1237"/>
  <c r="Q1239"/>
  <c r="Q1240"/>
  <c r="Q1241"/>
  <c r="Q1243"/>
  <c r="Q1244"/>
  <c r="Q1245"/>
  <c r="Q1247"/>
  <c r="Q1248"/>
  <c r="Q1249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P1290"/>
  <c r="Q1291"/>
  <c r="Q1292"/>
  <c r="Q1293"/>
  <c r="P1294"/>
  <c r="Q1295"/>
  <c r="Q1296"/>
  <c r="Q1297"/>
  <c r="P1298"/>
  <c r="Q1299"/>
  <c r="Q1300"/>
  <c r="Q1302"/>
  <c r="Q1304"/>
  <c r="Q1305"/>
  <c r="P1306"/>
  <c r="Q1307"/>
  <c r="Q1308"/>
  <c r="Q1310"/>
  <c r="Q1311"/>
  <c r="P1312"/>
  <c r="Q1313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P1454"/>
  <c r="Q1455"/>
  <c r="Q1456"/>
  <c r="Q1457"/>
  <c r="P1458"/>
  <c r="Q1459"/>
  <c r="Q1460"/>
  <c r="Q1461"/>
  <c r="P1462"/>
  <c r="Q1463"/>
  <c r="Q1464"/>
  <c r="Q1466"/>
  <c r="Q1468"/>
  <c r="Q1469"/>
  <c r="P1470"/>
  <c r="Q1471"/>
  <c r="Q1472"/>
  <c r="Q1474"/>
  <c r="Q1475"/>
  <c r="P1476"/>
  <c r="Q1477"/>
  <c r="D55"/>
  <c r="J13"/>
  <c r="N9"/>
  <c r="D10"/>
  <c r="P13"/>
  <c r="Q16"/>
  <c r="Q17"/>
  <c r="Q18"/>
  <c r="Q19"/>
  <c r="Q20"/>
  <c r="Q21"/>
  <c r="Q22"/>
  <c r="P23"/>
  <c r="M14"/>
  <c r="O14"/>
  <c r="P31"/>
  <c r="Q32"/>
  <c r="Q33"/>
  <c r="Q34"/>
  <c r="Q35"/>
  <c r="Q36"/>
  <c r="Q37"/>
  <c r="Q38"/>
  <c r="P39"/>
  <c r="Q40"/>
  <c r="Q41"/>
  <c r="Q42"/>
  <c r="Q43"/>
  <c r="Q44"/>
  <c r="Q45"/>
  <c r="Q46"/>
  <c r="J47"/>
  <c r="J56"/>
  <c r="Q66"/>
  <c r="Q68"/>
  <c r="Q69"/>
  <c r="Q70"/>
  <c r="J72"/>
  <c r="Q72" s="1"/>
  <c r="Q73"/>
  <c r="P74"/>
  <c r="Q75"/>
  <c r="Q76"/>
  <c r="Q77"/>
  <c r="Q78"/>
  <c r="Q79"/>
  <c r="J83"/>
  <c r="Q83" s="1"/>
  <c r="J92"/>
  <c r="Q92" s="1"/>
  <c r="P102"/>
  <c r="P108"/>
  <c r="Q109"/>
  <c r="J114"/>
  <c r="Q119"/>
  <c r="J120"/>
  <c r="Q121"/>
  <c r="Q122"/>
  <c r="Q123"/>
  <c r="Q124"/>
  <c r="Q125"/>
  <c r="Q137"/>
  <c r="Q140"/>
  <c r="Q142"/>
  <c r="N132"/>
  <c r="J181"/>
  <c r="P191"/>
  <c r="J202"/>
  <c r="Q202" s="1"/>
  <c r="Q207"/>
  <c r="Q208"/>
  <c r="Q209"/>
  <c r="J210"/>
  <c r="Q210" s="1"/>
  <c r="Q211"/>
  <c r="Q212"/>
  <c r="Q213"/>
  <c r="J214"/>
  <c r="Q214" s="1"/>
  <c r="Q215"/>
  <c r="Q216"/>
  <c r="Q217"/>
  <c r="J218"/>
  <c r="J223"/>
  <c r="P226"/>
  <c r="P234"/>
  <c r="J237"/>
  <c r="J241"/>
  <c r="Q241" s="1"/>
  <c r="Q242"/>
  <c r="Q243"/>
  <c r="P244"/>
  <c r="Q245"/>
  <c r="Q246"/>
  <c r="E240"/>
  <c r="G240"/>
  <c r="J247"/>
  <c r="Q247" s="1"/>
  <c r="Q248"/>
  <c r="Q249"/>
  <c r="P250"/>
  <c r="Q251"/>
  <c r="Q252"/>
  <c r="J253"/>
  <c r="Q253" s="1"/>
  <c r="J257"/>
  <c r="Q257" s="1"/>
  <c r="J269"/>
  <c r="Q269" s="1"/>
  <c r="Q279"/>
  <c r="P281"/>
  <c r="J288"/>
  <c r="Q288" s="1"/>
  <c r="P312"/>
  <c r="J313"/>
  <c r="Q313" s="1"/>
  <c r="J314"/>
  <c r="Q314" s="1"/>
  <c r="J315"/>
  <c r="Q315" s="1"/>
  <c r="J316"/>
  <c r="Q316" s="1"/>
  <c r="J317"/>
  <c r="Q317" s="1"/>
  <c r="J318"/>
  <c r="Q318" s="1"/>
  <c r="J319"/>
  <c r="Q319" s="1"/>
  <c r="J320"/>
  <c r="Q320" s="1"/>
  <c r="J321"/>
  <c r="Q321" s="1"/>
  <c r="J322"/>
  <c r="Q322" s="1"/>
  <c r="Q323"/>
  <c r="J336"/>
  <c r="J384"/>
  <c r="Q384" s="1"/>
  <c r="J409"/>
  <c r="Q409" s="1"/>
  <c r="Q410"/>
  <c r="J411"/>
  <c r="Q412"/>
  <c r="J413"/>
  <c r="Q414"/>
  <c r="J415"/>
  <c r="Q416"/>
  <c r="J417"/>
  <c r="J420"/>
  <c r="Q420" s="1"/>
  <c r="J422"/>
  <c r="Q422" s="1"/>
  <c r="Q423"/>
  <c r="J424"/>
  <c r="Q424" s="1"/>
  <c r="Q425"/>
  <c r="J426"/>
  <c r="Q427"/>
  <c r="J428"/>
  <c r="Q428" s="1"/>
  <c r="J431"/>
  <c r="J443"/>
  <c r="Q443" s="1"/>
  <c r="J449"/>
  <c r="J455"/>
  <c r="J462"/>
  <c r="Q462" s="1"/>
  <c r="Q463"/>
  <c r="Q464"/>
  <c r="P465"/>
  <c r="Q466"/>
  <c r="Q467"/>
  <c r="J468"/>
  <c r="Q469"/>
  <c r="Q470"/>
  <c r="P471"/>
  <c r="Q472"/>
  <c r="Q473"/>
  <c r="Q503"/>
  <c r="P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J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J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5"/>
  <c r="Q726"/>
  <c r="Q727"/>
  <c r="Q729"/>
  <c r="Q730"/>
  <c r="Q731"/>
  <c r="Q733"/>
  <c r="Q734"/>
  <c r="Q735"/>
  <c r="Q737"/>
  <c r="Q738"/>
  <c r="Q739"/>
  <c r="Q741"/>
  <c r="Q742"/>
  <c r="Q743"/>
  <c r="J880"/>
  <c r="E879"/>
  <c r="G879"/>
  <c r="J897"/>
  <c r="Q897" s="1"/>
  <c r="J15"/>
  <c r="J23"/>
  <c r="J31"/>
  <c r="J39"/>
  <c r="J102"/>
  <c r="J108"/>
  <c r="P120"/>
  <c r="P181"/>
  <c r="J191"/>
  <c r="J226"/>
  <c r="J234"/>
  <c r="J244"/>
  <c r="J250"/>
  <c r="J281"/>
  <c r="G287"/>
  <c r="P411"/>
  <c r="P415"/>
  <c r="P417"/>
  <c r="J419"/>
  <c r="P426"/>
  <c r="P449"/>
  <c r="P455"/>
  <c r="J465"/>
  <c r="J471"/>
  <c r="J507"/>
  <c r="P669"/>
  <c r="J819"/>
  <c r="J843"/>
  <c r="J855"/>
  <c r="J867"/>
  <c r="J904"/>
  <c r="J916"/>
  <c r="J928"/>
  <c r="Q745"/>
  <c r="Q746"/>
  <c r="Q747"/>
  <c r="Q749"/>
  <c r="Q750"/>
  <c r="Q751"/>
  <c r="Q753"/>
  <c r="Q754"/>
  <c r="Q755"/>
  <c r="Q757"/>
  <c r="Q758"/>
  <c r="Q759"/>
  <c r="Q761"/>
  <c r="Q762"/>
  <c r="Q763"/>
  <c r="Q765"/>
  <c r="Q766"/>
  <c r="Q767"/>
  <c r="Q769"/>
  <c r="Q770"/>
  <c r="Q771"/>
  <c r="Q773"/>
  <c r="Q774"/>
  <c r="Q775"/>
  <c r="P778"/>
  <c r="P794"/>
  <c r="P802"/>
  <c r="Q803"/>
  <c r="Q805"/>
  <c r="Q806"/>
  <c r="Q807"/>
  <c r="P810"/>
  <c r="P819"/>
  <c r="Q820"/>
  <c r="Q821"/>
  <c r="Q822"/>
  <c r="Q823"/>
  <c r="Q824"/>
  <c r="Q825"/>
  <c r="Q826"/>
  <c r="Q827"/>
  <c r="Q828"/>
  <c r="Q829"/>
  <c r="Q830"/>
  <c r="Q832"/>
  <c r="Q833"/>
  <c r="Q834"/>
  <c r="Q835"/>
  <c r="Q836"/>
  <c r="Q837"/>
  <c r="Q838"/>
  <c r="Q839"/>
  <c r="Q840"/>
  <c r="Q841"/>
  <c r="Q842"/>
  <c r="P843"/>
  <c r="Q844"/>
  <c r="Q845"/>
  <c r="Q846"/>
  <c r="Q847"/>
  <c r="Q848"/>
  <c r="Q849"/>
  <c r="Q850"/>
  <c r="Q851"/>
  <c r="Q852"/>
  <c r="Q853"/>
  <c r="Q854"/>
  <c r="P855"/>
  <c r="Q856"/>
  <c r="Q857"/>
  <c r="Q858"/>
  <c r="Q859"/>
  <c r="Q860"/>
  <c r="Q861"/>
  <c r="Q862"/>
  <c r="Q863"/>
  <c r="Q864"/>
  <c r="Q865"/>
  <c r="Q866"/>
  <c r="P867"/>
  <c r="P880"/>
  <c r="L892"/>
  <c r="L879" s="1"/>
  <c r="P898"/>
  <c r="Q898" s="1"/>
  <c r="P900"/>
  <c r="Q900" s="1"/>
  <c r="P902"/>
  <c r="Q902" s="1"/>
  <c r="P904"/>
  <c r="P916"/>
  <c r="P928"/>
  <c r="P941"/>
  <c r="Q942"/>
  <c r="Q943"/>
  <c r="Q944"/>
  <c r="Q945"/>
  <c r="Q946"/>
  <c r="Q947"/>
  <c r="Q948"/>
  <c r="Q949"/>
  <c r="Q950"/>
  <c r="Q951"/>
  <c r="J952"/>
  <c r="Q952" s="1"/>
  <c r="Q953"/>
  <c r="Q954"/>
  <c r="Q955"/>
  <c r="Q956"/>
  <c r="Q957"/>
  <c r="Q958"/>
  <c r="Q959"/>
  <c r="Q960"/>
  <c r="Q961"/>
  <c r="Q962"/>
  <c r="Q964"/>
  <c r="Q965"/>
  <c r="Q966"/>
  <c r="Q967"/>
  <c r="Q968"/>
  <c r="Q969"/>
  <c r="Q970"/>
  <c r="Q971"/>
  <c r="Q972"/>
  <c r="Q973"/>
  <c r="J974"/>
  <c r="Q974" s="1"/>
  <c r="Q975"/>
  <c r="Q976"/>
  <c r="Q977"/>
  <c r="Q978"/>
  <c r="Q979"/>
  <c r="Q980"/>
  <c r="Q981"/>
  <c r="Q982"/>
  <c r="Q983"/>
  <c r="Q984"/>
  <c r="P985"/>
  <c r="P997"/>
  <c r="P999"/>
  <c r="P1001"/>
  <c r="Q1002"/>
  <c r="P1003"/>
  <c r="Q1004"/>
  <c r="P1005"/>
  <c r="P1008"/>
  <c r="P1042"/>
  <c r="P1076"/>
  <c r="P1110"/>
  <c r="J1179"/>
  <c r="Q1179" s="1"/>
  <c r="Q1180"/>
  <c r="J1181"/>
  <c r="Q1181" s="1"/>
  <c r="Q1182"/>
  <c r="J1183"/>
  <c r="Q1183" s="1"/>
  <c r="Q1184"/>
  <c r="J1185"/>
  <c r="Q1185" s="1"/>
  <c r="Q1186"/>
  <c r="J1187"/>
  <c r="Q1187" s="1"/>
  <c r="J1190"/>
  <c r="J1194"/>
  <c r="Q1194" s="1"/>
  <c r="F1196"/>
  <c r="F1189" s="1"/>
  <c r="P1198"/>
  <c r="P1201"/>
  <c r="Q1202"/>
  <c r="Q1203"/>
  <c r="Q1204"/>
  <c r="Q1205"/>
  <c r="Q1206"/>
  <c r="Q1208"/>
  <c r="Q1209"/>
  <c r="Q1210"/>
  <c r="Q1211"/>
  <c r="Q1212"/>
  <c r="P1213"/>
  <c r="Q1214"/>
  <c r="Q1215"/>
  <c r="Q1216"/>
  <c r="Q1217"/>
  <c r="Q1218"/>
  <c r="P1219"/>
  <c r="Q1220"/>
  <c r="Q1221"/>
  <c r="Q1222"/>
  <c r="Q1223"/>
  <c r="Q1224"/>
  <c r="P1225"/>
  <c r="P1232"/>
  <c r="P1233"/>
  <c r="J1290"/>
  <c r="Q1290" s="1"/>
  <c r="J1294"/>
  <c r="Q1294" s="1"/>
  <c r="J1298"/>
  <c r="Q1298" s="1"/>
  <c r="P1301"/>
  <c r="P1303"/>
  <c r="J1306"/>
  <c r="Q1306" s="1"/>
  <c r="P1309"/>
  <c r="J1312"/>
  <c r="Q1312" s="1"/>
  <c r="P1315"/>
  <c r="J1372"/>
  <c r="J1376"/>
  <c r="Q1376" s="1"/>
  <c r="J1380"/>
  <c r="Q1380" s="1"/>
  <c r="P1383"/>
  <c r="P1385"/>
  <c r="J1388"/>
  <c r="Q1388" s="1"/>
  <c r="P1391"/>
  <c r="J1394"/>
  <c r="Q1394" s="1"/>
  <c r="P1397"/>
  <c r="J1454"/>
  <c r="Q1454" s="1"/>
  <c r="J1458"/>
  <c r="Q1458" s="1"/>
  <c r="J1462"/>
  <c r="Q1462" s="1"/>
  <c r="P1465"/>
  <c r="P1467"/>
  <c r="J1470"/>
  <c r="Q1470" s="1"/>
  <c r="P1473"/>
  <c r="J1476"/>
  <c r="Q1476" s="1"/>
  <c r="P1479"/>
  <c r="J1536"/>
  <c r="J1540"/>
  <c r="J1544"/>
  <c r="P1547"/>
  <c r="P1549"/>
  <c r="J1552"/>
  <c r="P1555"/>
  <c r="J1558"/>
  <c r="P1560"/>
  <c r="J1561"/>
  <c r="Q1561" s="1"/>
  <c r="J1618"/>
  <c r="J1622"/>
  <c r="J1626"/>
  <c r="J1631"/>
  <c r="J1634"/>
  <c r="J1637"/>
  <c r="J1640"/>
  <c r="J941"/>
  <c r="J985"/>
  <c r="J997"/>
  <c r="J999"/>
  <c r="J1001"/>
  <c r="J1003"/>
  <c r="J1005"/>
  <c r="J1008"/>
  <c r="J1042"/>
  <c r="J1076"/>
  <c r="J1110"/>
  <c r="J1198"/>
  <c r="J1201"/>
  <c r="J1213"/>
  <c r="J1219"/>
  <c r="J1225"/>
  <c r="J1232"/>
  <c r="J1301"/>
  <c r="J1303"/>
  <c r="J1309"/>
  <c r="J1315"/>
  <c r="J1383"/>
  <c r="J1385"/>
  <c r="J1391"/>
  <c r="J1397"/>
  <c r="J1465"/>
  <c r="J1467"/>
  <c r="J1473"/>
  <c r="J1479"/>
  <c r="P1536"/>
  <c r="P1540"/>
  <c r="P1544"/>
  <c r="J1547"/>
  <c r="J1549"/>
  <c r="P1552"/>
  <c r="Q1554"/>
  <c r="J1555"/>
  <c r="Q1556"/>
  <c r="Q1557"/>
  <c r="P1558"/>
  <c r="Q1559"/>
  <c r="J1629"/>
  <c r="P1634"/>
  <c r="J360"/>
  <c r="P360"/>
  <c r="Q13"/>
  <c r="P151"/>
  <c r="P134"/>
  <c r="Q134" s="1"/>
  <c r="P133"/>
  <c r="J145"/>
  <c r="M155"/>
  <c r="M153" s="1"/>
  <c r="F153"/>
  <c r="J157"/>
  <c r="J156"/>
  <c r="P166"/>
  <c r="Q166" s="1"/>
  <c r="P167"/>
  <c r="J167"/>
  <c r="M65"/>
  <c r="M55" s="1"/>
  <c r="P126"/>
  <c r="P152"/>
  <c r="Q152" s="1"/>
  <c r="P145"/>
  <c r="M149"/>
  <c r="M147" s="1"/>
  <c r="F147"/>
  <c r="J151"/>
  <c r="J150"/>
  <c r="P160"/>
  <c r="Q160" s="1"/>
  <c r="P161"/>
  <c r="J161"/>
  <c r="P15"/>
  <c r="J133"/>
  <c r="J786"/>
  <c r="P158"/>
  <c r="Q158" s="1"/>
  <c r="P164"/>
  <c r="Q164" s="1"/>
  <c r="P170"/>
  <c r="Q170" s="1"/>
  <c r="M172"/>
  <c r="P206"/>
  <c r="J231"/>
  <c r="P231"/>
  <c r="J263"/>
  <c r="P263"/>
  <c r="J437"/>
  <c r="P437"/>
  <c r="J723"/>
  <c r="Q723" s="1"/>
  <c r="J778"/>
  <c r="J794"/>
  <c r="J802"/>
  <c r="P786"/>
  <c r="F159"/>
  <c r="J162"/>
  <c r="F165"/>
  <c r="J168"/>
  <c r="J206"/>
  <c r="G275"/>
  <c r="O408"/>
  <c r="Q724"/>
  <c r="Q728"/>
  <c r="Q732"/>
  <c r="Q736"/>
  <c r="Q740"/>
  <c r="Q744"/>
  <c r="Q748"/>
  <c r="Q752"/>
  <c r="Q756"/>
  <c r="Q760"/>
  <c r="Q764"/>
  <c r="Q768"/>
  <c r="Q772"/>
  <c r="Q776"/>
  <c r="Q779"/>
  <c r="Q783"/>
  <c r="Q787"/>
  <c r="Q791"/>
  <c r="Q795"/>
  <c r="Q799"/>
  <c r="Q804"/>
  <c r="Q809"/>
  <c r="J810"/>
  <c r="Q893"/>
  <c r="Q896"/>
  <c r="Q899"/>
  <c r="Q901"/>
  <c r="Q903"/>
  <c r="J831"/>
  <c r="P831"/>
  <c r="P895"/>
  <c r="Q895" s="1"/>
  <c r="J963"/>
  <c r="P963"/>
  <c r="J1192"/>
  <c r="P1192"/>
  <c r="J1207"/>
  <c r="P1207"/>
  <c r="J1233"/>
  <c r="L1646"/>
  <c r="E1646"/>
  <c r="G1646"/>
  <c r="J1560"/>
  <c r="J892"/>
  <c r="J1178"/>
  <c r="Q1234"/>
  <c r="Q1238"/>
  <c r="Q1242"/>
  <c r="Q1246"/>
  <c r="Q1250"/>
  <c r="Q1372"/>
  <c r="N1646"/>
  <c r="K1646"/>
  <c r="M1646"/>
  <c r="K1314"/>
  <c r="J1396"/>
  <c r="K1396"/>
  <c r="O1478"/>
  <c r="O11" s="1"/>
  <c r="J1200" l="1"/>
  <c r="P146"/>
  <c r="Q146" s="1"/>
  <c r="L1231"/>
  <c r="J818"/>
  <c r="J408"/>
  <c r="Q1549"/>
  <c r="Q468"/>
  <c r="Q74"/>
  <c r="Q47"/>
  <c r="J1007"/>
  <c r="Q1233"/>
  <c r="P1200"/>
  <c r="P201"/>
  <c r="J430"/>
  <c r="P430"/>
  <c r="P408"/>
  <c r="P818"/>
  <c r="P287"/>
  <c r="Q15"/>
  <c r="P777"/>
  <c r="P1007"/>
  <c r="G1643"/>
  <c r="G1642" s="1"/>
  <c r="P1178"/>
  <c r="K1231"/>
  <c r="Q413"/>
  <c r="J461"/>
  <c r="Q102"/>
  <c r="L14"/>
  <c r="P14" s="1"/>
  <c r="L8"/>
  <c r="Q1547"/>
  <c r="Q56"/>
  <c r="Q31"/>
  <c r="F8"/>
  <c r="F1231"/>
  <c r="Q1465"/>
  <c r="Q1391"/>
  <c r="Q1301"/>
  <c r="Q465"/>
  <c r="L132"/>
  <c r="L419"/>
  <c r="P419" s="1"/>
  <c r="N256"/>
  <c r="P256" s="1"/>
  <c r="K8"/>
  <c r="O8"/>
  <c r="G8"/>
  <c r="M162"/>
  <c r="Q250"/>
  <c r="Q223"/>
  <c r="Q39"/>
  <c r="Q615"/>
  <c r="Q336"/>
  <c r="J126"/>
  <c r="Q126" s="1"/>
  <c r="D12"/>
  <c r="J12" s="1"/>
  <c r="N7"/>
  <c r="Q244"/>
  <c r="Q1555"/>
  <c r="M168"/>
  <c r="Q431"/>
  <c r="P12"/>
  <c r="Q234"/>
  <c r="Q802"/>
  <c r="Q226"/>
  <c r="F11"/>
  <c r="Q218"/>
  <c r="G11"/>
  <c r="Q237"/>
  <c r="J14"/>
  <c r="P1189"/>
  <c r="Q507"/>
  <c r="Q191"/>
  <c r="J222"/>
  <c r="D7"/>
  <c r="Q108"/>
  <c r="Q23"/>
  <c r="Q1560"/>
  <c r="Q1225"/>
  <c r="Q1213"/>
  <c r="P506"/>
  <c r="M1642"/>
  <c r="Q151"/>
  <c r="Q1315"/>
  <c r="Q1303"/>
  <c r="Q1232"/>
  <c r="Q1201"/>
  <c r="Q1198"/>
  <c r="O1642"/>
  <c r="Q154"/>
  <c r="J777"/>
  <c r="Q1479"/>
  <c r="Q1467"/>
  <c r="Q471"/>
  <c r="Q985"/>
  <c r="Q810"/>
  <c r="J240"/>
  <c r="J101"/>
  <c r="Q114"/>
  <c r="Q778"/>
  <c r="F1642"/>
  <c r="F1646"/>
  <c r="P996"/>
  <c r="Q996" s="1"/>
  <c r="Q794"/>
  <c r="P240"/>
  <c r="Q1110"/>
  <c r="Q1042"/>
  <c r="Q1001"/>
  <c r="Q941"/>
  <c r="Q133"/>
  <c r="J940"/>
  <c r="Q1190"/>
  <c r="Q1076"/>
  <c r="Q1008"/>
  <c r="Q1005"/>
  <c r="Q999"/>
  <c r="Q997"/>
  <c r="Q843"/>
  <c r="P461"/>
  <c r="Q419"/>
  <c r="P101"/>
  <c r="O9"/>
  <c r="Q1473"/>
  <c r="Q1383"/>
  <c r="Q1309"/>
  <c r="J1196"/>
  <c r="Q1196" s="1"/>
  <c r="Q281"/>
  <c r="Q1200"/>
  <c r="P940"/>
  <c r="Q867"/>
  <c r="Q831"/>
  <c r="P222"/>
  <c r="L9"/>
  <c r="Q206"/>
  <c r="Q1397"/>
  <c r="Q1385"/>
  <c r="Q1219"/>
  <c r="Q1003"/>
  <c r="Q1558"/>
  <c r="Q1552"/>
  <c r="Q1540"/>
  <c r="J1189"/>
  <c r="Q928"/>
  <c r="Q904"/>
  <c r="P892"/>
  <c r="Q855"/>
  <c r="Q819"/>
  <c r="Q880"/>
  <c r="Q455"/>
  <c r="Q417"/>
  <c r="Q415"/>
  <c r="Q411"/>
  <c r="Q181"/>
  <c r="Q120"/>
  <c r="E1642"/>
  <c r="E8"/>
  <c r="Q892"/>
  <c r="F9"/>
  <c r="Q1544"/>
  <c r="Q1536"/>
  <c r="Q916"/>
  <c r="Q669"/>
  <c r="Q449"/>
  <c r="Q426"/>
  <c r="Q360"/>
  <c r="O1646"/>
  <c r="P1478"/>
  <c r="P1646" s="1"/>
  <c r="O1231"/>
  <c r="K9"/>
  <c r="J1478"/>
  <c r="J1314"/>
  <c r="J1231"/>
  <c r="J312"/>
  <c r="Q312" s="1"/>
  <c r="J287"/>
  <c r="G256"/>
  <c r="J171"/>
  <c r="J10"/>
  <c r="P1643"/>
  <c r="L1642"/>
  <c r="P144"/>
  <c r="J65"/>
  <c r="J55"/>
  <c r="P157"/>
  <c r="Q157" s="1"/>
  <c r="P156"/>
  <c r="Q156" s="1"/>
  <c r="J155"/>
  <c r="J153"/>
  <c r="P1314"/>
  <c r="Q1178"/>
  <c r="Q1007"/>
  <c r="Q1207"/>
  <c r="Q1192"/>
  <c r="Q963"/>
  <c r="Q437"/>
  <c r="Q263"/>
  <c r="Q231"/>
  <c r="Q786"/>
  <c r="Q161"/>
  <c r="P159"/>
  <c r="Q167"/>
  <c r="P165"/>
  <c r="Q145"/>
  <c r="P1396"/>
  <c r="Q1396" s="1"/>
  <c r="K10"/>
  <c r="J879"/>
  <c r="H7"/>
  <c r="G506"/>
  <c r="J506" s="1"/>
  <c r="G9"/>
  <c r="J275"/>
  <c r="Q275" s="1"/>
  <c r="E201"/>
  <c r="J201" s="1"/>
  <c r="Q201" s="1"/>
  <c r="E9"/>
  <c r="P172"/>
  <c r="Q172" s="1"/>
  <c r="M171"/>
  <c r="M10" s="1"/>
  <c r="P169"/>
  <c r="Q169" s="1"/>
  <c r="P168"/>
  <c r="Q168" s="1"/>
  <c r="P163"/>
  <c r="Q163" s="1"/>
  <c r="P162"/>
  <c r="Q162" s="1"/>
  <c r="J147"/>
  <c r="J149"/>
  <c r="P55"/>
  <c r="J144"/>
  <c r="Q408"/>
  <c r="J561"/>
  <c r="Q561" s="1"/>
  <c r="J159"/>
  <c r="J165"/>
  <c r="P150"/>
  <c r="Q150" s="1"/>
  <c r="P65"/>
  <c r="J75" i="4"/>
  <c r="J76"/>
  <c r="J77"/>
  <c r="J78"/>
  <c r="J79"/>
  <c r="J80"/>
  <c r="J81"/>
  <c r="J83"/>
  <c r="J84"/>
  <c r="J85"/>
  <c r="J86"/>
  <c r="J87"/>
  <c r="J88"/>
  <c r="J89"/>
  <c r="J91"/>
  <c r="J92"/>
  <c r="J93"/>
  <c r="J94"/>
  <c r="J95"/>
  <c r="J96"/>
  <c r="J97"/>
  <c r="J100"/>
  <c r="J107"/>
  <c r="J108"/>
  <c r="J109"/>
  <c r="J110"/>
  <c r="J111"/>
  <c r="J112"/>
  <c r="J113"/>
  <c r="J116"/>
  <c r="J117"/>
  <c r="J118"/>
  <c r="J119"/>
  <c r="J120"/>
  <c r="J121"/>
  <c r="J122"/>
  <c r="J128"/>
  <c r="J134"/>
  <c r="J135"/>
  <c r="J136"/>
  <c r="J137"/>
  <c r="J138"/>
  <c r="J140"/>
  <c r="J141"/>
  <c r="J143"/>
  <c r="J144"/>
  <c r="J145"/>
  <c r="J146"/>
  <c r="J148"/>
  <c r="J149"/>
  <c r="J150"/>
  <c r="J152"/>
  <c r="J153"/>
  <c r="J154"/>
  <c r="J155"/>
  <c r="J156"/>
  <c r="J157"/>
  <c r="J158"/>
  <c r="J159"/>
  <c r="J162"/>
  <c r="J163"/>
  <c r="J164"/>
  <c r="J165"/>
  <c r="J166"/>
  <c r="J170"/>
  <c r="J171"/>
  <c r="J172"/>
  <c r="J174"/>
  <c r="J175"/>
  <c r="J176"/>
  <c r="J178"/>
  <c r="J180"/>
  <c r="J181"/>
  <c r="J182"/>
  <c r="J183"/>
  <c r="J184"/>
  <c r="J186"/>
  <c r="J187"/>
  <c r="J188"/>
  <c r="J189"/>
  <c r="J190"/>
  <c r="J193"/>
  <c r="J194"/>
  <c r="J195"/>
  <c r="J196"/>
  <c r="J197"/>
  <c r="J198"/>
  <c r="J199"/>
  <c r="J201"/>
  <c r="J232"/>
  <c r="J233"/>
  <c r="J234"/>
  <c r="J235"/>
  <c r="J236"/>
  <c r="J237"/>
  <c r="J238"/>
  <c r="J239"/>
  <c r="J242"/>
  <c r="J243"/>
  <c r="J244"/>
  <c r="J245"/>
  <c r="J246"/>
  <c r="J247"/>
  <c r="J248"/>
  <c r="J249"/>
  <c r="J251"/>
  <c r="J252"/>
  <c r="J253"/>
  <c r="J254"/>
  <c r="J255"/>
  <c r="J256"/>
  <c r="J257"/>
  <c r="J258"/>
  <c r="J259"/>
  <c r="J262"/>
  <c r="J263"/>
  <c r="J264"/>
  <c r="J267"/>
  <c r="J268"/>
  <c r="J270"/>
  <c r="J271"/>
  <c r="J272"/>
  <c r="J274"/>
  <c r="J275"/>
  <c r="J276"/>
  <c r="J278"/>
  <c r="J279"/>
  <c r="J280"/>
  <c r="J283"/>
  <c r="J284"/>
  <c r="J291"/>
  <c r="J292"/>
  <c r="J294"/>
  <c r="J295"/>
  <c r="J297"/>
  <c r="J298"/>
  <c r="J301"/>
  <c r="J302"/>
  <c r="J304"/>
  <c r="J305"/>
  <c r="J307"/>
  <c r="J308"/>
  <c r="J310"/>
  <c r="J311"/>
  <c r="J313"/>
  <c r="J314"/>
  <c r="J317"/>
  <c r="J318"/>
  <c r="J319"/>
  <c r="J320"/>
  <c r="J321"/>
  <c r="J323"/>
  <c r="J324"/>
  <c r="J325"/>
  <c r="J326"/>
  <c r="J327"/>
  <c r="J329"/>
  <c r="J330"/>
  <c r="J331"/>
  <c r="J332"/>
  <c r="J333"/>
  <c r="J337"/>
  <c r="J338"/>
  <c r="J339"/>
  <c r="J341"/>
  <c r="J342"/>
  <c r="J343"/>
  <c r="J344"/>
  <c r="J345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82"/>
  <c r="J394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9"/>
  <c r="J471"/>
  <c r="J473"/>
  <c r="J475"/>
  <c r="J477"/>
  <c r="J480"/>
  <c r="J482"/>
  <c r="J484"/>
  <c r="J486"/>
  <c r="J488"/>
  <c r="J491"/>
  <c r="J492"/>
  <c r="J493"/>
  <c r="J494"/>
  <c r="J495"/>
  <c r="J497"/>
  <c r="J498"/>
  <c r="J499"/>
  <c r="J500"/>
  <c r="J501"/>
  <c r="J503"/>
  <c r="J504"/>
  <c r="J505"/>
  <c r="J506"/>
  <c r="J507"/>
  <c r="J509"/>
  <c r="J510"/>
  <c r="J511"/>
  <c r="J512"/>
  <c r="J513"/>
  <c r="J515"/>
  <c r="J516"/>
  <c r="J517"/>
  <c r="J518"/>
  <c r="J519"/>
  <c r="J522"/>
  <c r="J523"/>
  <c r="J525"/>
  <c r="J526"/>
  <c r="J528"/>
  <c r="J529"/>
  <c r="J531"/>
  <c r="J532"/>
  <c r="J562"/>
  <c r="J563"/>
  <c r="J617"/>
  <c r="J618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7"/>
  <c r="J838"/>
  <c r="J839"/>
  <c r="J840"/>
  <c r="J841"/>
  <c r="J842"/>
  <c r="J843"/>
  <c r="J845"/>
  <c r="J846"/>
  <c r="J847"/>
  <c r="J848"/>
  <c r="J849"/>
  <c r="J850"/>
  <c r="J851"/>
  <c r="J853"/>
  <c r="J854"/>
  <c r="J855"/>
  <c r="J856"/>
  <c r="J857"/>
  <c r="J858"/>
  <c r="J859"/>
  <c r="J862"/>
  <c r="J863"/>
  <c r="J864"/>
  <c r="J865"/>
  <c r="J867"/>
  <c r="J869"/>
  <c r="J870"/>
  <c r="J871"/>
  <c r="J872"/>
  <c r="J873"/>
  <c r="J874"/>
  <c r="J875"/>
  <c r="J878"/>
  <c r="J879"/>
  <c r="J880"/>
  <c r="J881"/>
  <c r="J882"/>
  <c r="J883"/>
  <c r="J884"/>
  <c r="J885"/>
  <c r="J886"/>
  <c r="J887"/>
  <c r="J888"/>
  <c r="J890"/>
  <c r="J891"/>
  <c r="J892"/>
  <c r="J893"/>
  <c r="J894"/>
  <c r="J895"/>
  <c r="J896"/>
  <c r="J897"/>
  <c r="J898"/>
  <c r="J899"/>
  <c r="J900"/>
  <c r="J902"/>
  <c r="J903"/>
  <c r="J904"/>
  <c r="J905"/>
  <c r="J906"/>
  <c r="J907"/>
  <c r="J908"/>
  <c r="J909"/>
  <c r="J910"/>
  <c r="J911"/>
  <c r="J912"/>
  <c r="J914"/>
  <c r="J915"/>
  <c r="J916"/>
  <c r="J917"/>
  <c r="J918"/>
  <c r="J919"/>
  <c r="J920"/>
  <c r="J921"/>
  <c r="J922"/>
  <c r="J923"/>
  <c r="J924"/>
  <c r="J926"/>
  <c r="J927"/>
  <c r="J928"/>
  <c r="J929"/>
  <c r="J930"/>
  <c r="J931"/>
  <c r="J932"/>
  <c r="J933"/>
  <c r="J934"/>
  <c r="J935"/>
  <c r="J936"/>
  <c r="J939"/>
  <c r="J940"/>
  <c r="J941"/>
  <c r="J942"/>
  <c r="J943"/>
  <c r="J944"/>
  <c r="J945"/>
  <c r="J946"/>
  <c r="J947"/>
  <c r="J948"/>
  <c r="J949"/>
  <c r="J952"/>
  <c r="J963"/>
  <c r="J964"/>
  <c r="J965"/>
  <c r="J966"/>
  <c r="J967"/>
  <c r="J968"/>
  <c r="J969"/>
  <c r="J970"/>
  <c r="J971"/>
  <c r="J972"/>
  <c r="J973"/>
  <c r="J975"/>
  <c r="J976"/>
  <c r="J977"/>
  <c r="J978"/>
  <c r="J979"/>
  <c r="J980"/>
  <c r="J981"/>
  <c r="J982"/>
  <c r="J983"/>
  <c r="J984"/>
  <c r="J985"/>
  <c r="J987"/>
  <c r="J988"/>
  <c r="J989"/>
  <c r="J990"/>
  <c r="J991"/>
  <c r="J992"/>
  <c r="J993"/>
  <c r="J994"/>
  <c r="J995"/>
  <c r="J996"/>
  <c r="J997"/>
  <c r="J1000"/>
  <c r="J1001"/>
  <c r="J1002"/>
  <c r="J1003"/>
  <c r="J1004"/>
  <c r="J1005"/>
  <c r="J1006"/>
  <c r="J1007"/>
  <c r="J1008"/>
  <c r="J1009"/>
  <c r="J1011"/>
  <c r="J1012"/>
  <c r="J1013"/>
  <c r="J1014"/>
  <c r="J1015"/>
  <c r="J1016"/>
  <c r="J1017"/>
  <c r="J1018"/>
  <c r="J1019"/>
  <c r="J1020"/>
  <c r="J1022"/>
  <c r="J1023"/>
  <c r="J1024"/>
  <c r="J1025"/>
  <c r="J1026"/>
  <c r="J1027"/>
  <c r="J1028"/>
  <c r="J1029"/>
  <c r="J1030"/>
  <c r="J1031"/>
  <c r="J1033"/>
  <c r="J1034"/>
  <c r="J1035"/>
  <c r="J1036"/>
  <c r="J1037"/>
  <c r="J1038"/>
  <c r="J1039"/>
  <c r="J1040"/>
  <c r="J1041"/>
  <c r="J1042"/>
  <c r="J1044"/>
  <c r="J1045"/>
  <c r="J1046"/>
  <c r="J1047"/>
  <c r="J1048"/>
  <c r="J1049"/>
  <c r="J1050"/>
  <c r="J1051"/>
  <c r="J1052"/>
  <c r="J1053"/>
  <c r="J1056"/>
  <c r="J1060"/>
  <c r="J1062"/>
  <c r="J1064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8"/>
  <c r="J1240"/>
  <c r="J1242"/>
  <c r="J1244"/>
  <c r="J1246"/>
  <c r="J1249"/>
  <c r="J1251"/>
  <c r="J1253"/>
  <c r="J1257"/>
  <c r="J1260"/>
  <c r="J1261"/>
  <c r="J1262"/>
  <c r="J1263"/>
  <c r="J1264"/>
  <c r="J1266"/>
  <c r="J1267"/>
  <c r="J1268"/>
  <c r="J1269"/>
  <c r="J1270"/>
  <c r="J1272"/>
  <c r="J1273"/>
  <c r="J1274"/>
  <c r="J1275"/>
  <c r="J1276"/>
  <c r="J1278"/>
  <c r="J1279"/>
  <c r="J1280"/>
  <c r="J1281"/>
  <c r="J1282"/>
  <c r="J1284"/>
  <c r="J1285"/>
  <c r="J1286"/>
  <c r="J1287"/>
  <c r="J1288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9"/>
  <c r="J1350"/>
  <c r="J1351"/>
  <c r="J1353"/>
  <c r="J1354"/>
  <c r="J1355"/>
  <c r="J1357"/>
  <c r="J1358"/>
  <c r="J1360"/>
  <c r="J1362"/>
  <c r="J1363"/>
  <c r="J1365"/>
  <c r="J1366"/>
  <c r="J1368"/>
  <c r="J1369"/>
  <c r="J1371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1"/>
  <c r="J1432"/>
  <c r="J1433"/>
  <c r="J1435"/>
  <c r="J1436"/>
  <c r="J1437"/>
  <c r="J1439"/>
  <c r="J1440"/>
  <c r="J1442"/>
  <c r="J1444"/>
  <c r="J1445"/>
  <c r="J1447"/>
  <c r="J1448"/>
  <c r="J1450"/>
  <c r="J1451"/>
  <c r="J1453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3"/>
  <c r="J1514"/>
  <c r="J1515"/>
  <c r="J1517"/>
  <c r="J1518"/>
  <c r="J1519"/>
  <c r="J1521"/>
  <c r="J1522"/>
  <c r="J1524"/>
  <c r="J1526"/>
  <c r="J1527"/>
  <c r="J1529"/>
  <c r="J1530"/>
  <c r="J1532"/>
  <c r="J1533"/>
  <c r="J1535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5"/>
  <c r="J1596"/>
  <c r="J1597"/>
  <c r="J1599"/>
  <c r="J1600"/>
  <c r="J1601"/>
  <c r="J1603"/>
  <c r="J1604"/>
  <c r="J1606"/>
  <c r="J1608"/>
  <c r="J1609"/>
  <c r="J1611"/>
  <c r="J1612"/>
  <c r="J1614"/>
  <c r="J1615"/>
  <c r="J1617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7"/>
  <c r="J1678"/>
  <c r="J1679"/>
  <c r="J1681"/>
  <c r="J1682"/>
  <c r="J1683"/>
  <c r="J1685"/>
  <c r="J1686"/>
  <c r="J1688"/>
  <c r="J1690"/>
  <c r="J1691"/>
  <c r="J1693"/>
  <c r="J1694"/>
  <c r="J1696"/>
  <c r="J1697"/>
  <c r="J1699"/>
  <c r="J1702"/>
  <c r="Q777" i="2" l="1"/>
  <c r="Q1189"/>
  <c r="Q818"/>
  <c r="Q430"/>
  <c r="Q287"/>
  <c r="Q461"/>
  <c r="J1643"/>
  <c r="Q1643" s="1"/>
  <c r="N1711"/>
  <c r="F7"/>
  <c r="J8"/>
  <c r="Q12"/>
  <c r="Q506"/>
  <c r="Q165"/>
  <c r="E7"/>
  <c r="J256"/>
  <c r="Q256" s="1"/>
  <c r="G7"/>
  <c r="L7"/>
  <c r="P1231"/>
  <c r="Q1231" s="1"/>
  <c r="K7"/>
  <c r="O7"/>
  <c r="Q940"/>
  <c r="P1642"/>
  <c r="Q14"/>
  <c r="Q222"/>
  <c r="Q240"/>
  <c r="Q101"/>
  <c r="J11"/>
  <c r="Q159"/>
  <c r="J1642"/>
  <c r="P879"/>
  <c r="Q879" s="1"/>
  <c r="Q144"/>
  <c r="J143"/>
  <c r="P149"/>
  <c r="Q149" s="1"/>
  <c r="G1711"/>
  <c r="H1711"/>
  <c r="P153"/>
  <c r="Q153" s="1"/>
  <c r="P155"/>
  <c r="Q155" s="1"/>
  <c r="L1711"/>
  <c r="P8"/>
  <c r="Q55"/>
  <c r="Q1314"/>
  <c r="P171"/>
  <c r="Q171" s="1"/>
  <c r="E1711"/>
  <c r="Q1478"/>
  <c r="Q1646" s="1"/>
  <c r="J1646"/>
  <c r="K1711"/>
  <c r="P11"/>
  <c r="O1711"/>
  <c r="F1711"/>
  <c r="Q65"/>
  <c r="E72" i="4"/>
  <c r="E71" s="1"/>
  <c r="E57" s="1"/>
  <c r="D72"/>
  <c r="D71" s="1"/>
  <c r="D57" s="1"/>
  <c r="O72"/>
  <c r="O71" s="1"/>
  <c r="O57" s="1"/>
  <c r="N72"/>
  <c r="N71" s="1"/>
  <c r="N57" s="1"/>
  <c r="K72"/>
  <c r="K71" s="1"/>
  <c r="G72"/>
  <c r="G71" s="1"/>
  <c r="G57" s="1"/>
  <c r="I72"/>
  <c r="F72"/>
  <c r="F71" s="1"/>
  <c r="F57" s="1"/>
  <c r="D1700"/>
  <c r="P1702"/>
  <c r="Q8" i="2" l="1"/>
  <c r="Q1642"/>
  <c r="Q11"/>
  <c r="J132"/>
  <c r="P10"/>
  <c r="M57" i="4"/>
  <c r="M58"/>
  <c r="I7" i="2"/>
  <c r="D34" i="4"/>
  <c r="P147" i="2"/>
  <c r="Q147" s="1"/>
  <c r="M143"/>
  <c r="M132" s="1"/>
  <c r="I58" i="4"/>
  <c r="J72"/>
  <c r="Q1702"/>
  <c r="P71"/>
  <c r="G58"/>
  <c r="N58"/>
  <c r="K57"/>
  <c r="F58"/>
  <c r="K58"/>
  <c r="O58"/>
  <c r="P72"/>
  <c r="I71"/>
  <c r="J9" i="2" l="1"/>
  <c r="J7"/>
  <c r="P57" i="4"/>
  <c r="I1711" i="2"/>
  <c r="J1711" s="1"/>
  <c r="Q72" i="4"/>
  <c r="J58"/>
  <c r="P132" i="2"/>
  <c r="Q132" s="1"/>
  <c r="P143"/>
  <c r="Q143" s="1"/>
  <c r="M9"/>
  <c r="I57" i="4"/>
  <c r="J57" s="1"/>
  <c r="J71"/>
  <c r="Q71" s="1"/>
  <c r="P58"/>
  <c r="M7" i="2" l="1"/>
  <c r="Q57" i="4"/>
  <c r="Q58"/>
  <c r="M1711" i="2"/>
  <c r="P1711" s="1"/>
  <c r="Q1711" s="1"/>
  <c r="P9"/>
  <c r="Q9" s="1"/>
  <c r="E1939" i="4"/>
  <c r="J1939" s="1"/>
  <c r="F1939"/>
  <c r="E1951"/>
  <c r="F1951"/>
  <c r="E1927"/>
  <c r="F1927"/>
  <c r="E1915"/>
  <c r="F1915"/>
  <c r="E1891"/>
  <c r="F1891"/>
  <c r="E1903"/>
  <c r="F1903"/>
  <c r="E1879"/>
  <c r="F1879"/>
  <c r="E1867"/>
  <c r="F1867"/>
  <c r="D1867"/>
  <c r="P1960"/>
  <c r="O1959"/>
  <c r="O1949" s="1"/>
  <c r="N1959"/>
  <c r="M1959"/>
  <c r="K1959"/>
  <c r="F1959"/>
  <c r="F1949" s="1"/>
  <c r="E1959"/>
  <c r="D1959"/>
  <c r="P1958"/>
  <c r="J1958"/>
  <c r="P1957"/>
  <c r="E1957"/>
  <c r="J1957" s="1"/>
  <c r="D1957"/>
  <c r="P1956"/>
  <c r="J1956"/>
  <c r="P1955"/>
  <c r="E1955"/>
  <c r="J1955" s="1"/>
  <c r="D1955"/>
  <c r="N1954"/>
  <c r="N1950" s="1"/>
  <c r="K1954"/>
  <c r="K1950" s="1"/>
  <c r="E1954"/>
  <c r="E1950" s="1"/>
  <c r="D1954"/>
  <c r="D1950" s="1"/>
  <c r="N1953"/>
  <c r="N1949" s="1"/>
  <c r="K1953"/>
  <c r="P1952"/>
  <c r="J1952"/>
  <c r="P1951"/>
  <c r="D1951"/>
  <c r="O1950"/>
  <c r="M1950"/>
  <c r="F1950"/>
  <c r="M1949"/>
  <c r="P1948"/>
  <c r="J1948"/>
  <c r="O1947"/>
  <c r="N1947"/>
  <c r="M1947"/>
  <c r="F1947"/>
  <c r="E1947"/>
  <c r="D1947"/>
  <c r="P1946"/>
  <c r="J1946"/>
  <c r="P1945"/>
  <c r="E1945"/>
  <c r="J1945" s="1"/>
  <c r="D1945"/>
  <c r="P1944"/>
  <c r="J1944"/>
  <c r="P1943"/>
  <c r="E1943"/>
  <c r="J1943" s="1"/>
  <c r="D1943"/>
  <c r="O1942"/>
  <c r="O1938" s="1"/>
  <c r="N1942"/>
  <c r="N1938" s="1"/>
  <c r="M1942"/>
  <c r="M1938" s="1"/>
  <c r="K1942"/>
  <c r="K1938" s="1"/>
  <c r="F1942"/>
  <c r="F1938" s="1"/>
  <c r="E1942"/>
  <c r="E1938" s="1"/>
  <c r="D1942"/>
  <c r="D1938" s="1"/>
  <c r="O1941"/>
  <c r="N1941"/>
  <c r="M1941"/>
  <c r="K1941"/>
  <c r="K1937" s="1"/>
  <c r="F1941"/>
  <c r="F1937" s="1"/>
  <c r="P1940"/>
  <c r="J1940"/>
  <c r="P1939"/>
  <c r="D1939"/>
  <c r="P1936"/>
  <c r="J1936"/>
  <c r="O1935"/>
  <c r="N1935"/>
  <c r="M1935"/>
  <c r="K1935"/>
  <c r="F1935"/>
  <c r="E1935"/>
  <c r="D1935"/>
  <c r="P1934"/>
  <c r="J1934"/>
  <c r="P1933"/>
  <c r="E1933"/>
  <c r="J1933" s="1"/>
  <c r="D1933"/>
  <c r="P1932"/>
  <c r="J1932"/>
  <c r="P1931"/>
  <c r="E1931"/>
  <c r="J1931" s="1"/>
  <c r="D1931"/>
  <c r="O1930"/>
  <c r="O1926" s="1"/>
  <c r="N1930"/>
  <c r="N1926" s="1"/>
  <c r="M1930"/>
  <c r="M1926" s="1"/>
  <c r="K1930"/>
  <c r="K1926" s="1"/>
  <c r="F1930"/>
  <c r="F1926" s="1"/>
  <c r="E1930"/>
  <c r="E1926" s="1"/>
  <c r="D1930"/>
  <c r="D1926" s="1"/>
  <c r="O1929"/>
  <c r="O1925" s="1"/>
  <c r="N1929"/>
  <c r="N1925" s="1"/>
  <c r="M1929"/>
  <c r="M1925" s="1"/>
  <c r="K1929"/>
  <c r="K1925" s="1"/>
  <c r="F1929"/>
  <c r="F1925" s="1"/>
  <c r="P1928"/>
  <c r="J1928"/>
  <c r="P1927"/>
  <c r="J1927"/>
  <c r="D1927"/>
  <c r="P1924"/>
  <c r="J1924"/>
  <c r="O1923"/>
  <c r="N1923"/>
  <c r="M1923"/>
  <c r="K1923"/>
  <c r="F1923"/>
  <c r="E1923"/>
  <c r="D1923"/>
  <c r="P1922"/>
  <c r="J1922"/>
  <c r="P1921"/>
  <c r="E1921"/>
  <c r="J1921" s="1"/>
  <c r="D1921"/>
  <c r="P1920"/>
  <c r="J1920"/>
  <c r="P1919"/>
  <c r="E1919"/>
  <c r="J1919" s="1"/>
  <c r="D1919"/>
  <c r="O1918"/>
  <c r="O1914" s="1"/>
  <c r="N1918"/>
  <c r="N1914" s="1"/>
  <c r="M1918"/>
  <c r="M1914" s="1"/>
  <c r="K1918"/>
  <c r="K1914" s="1"/>
  <c r="F1918"/>
  <c r="F1914" s="1"/>
  <c r="E1918"/>
  <c r="E1914" s="1"/>
  <c r="D1918"/>
  <c r="D1914" s="1"/>
  <c r="O1917"/>
  <c r="O1913" s="1"/>
  <c r="N1917"/>
  <c r="N1913" s="1"/>
  <c r="M1917"/>
  <c r="M1913" s="1"/>
  <c r="K1917"/>
  <c r="K1913" s="1"/>
  <c r="F1917"/>
  <c r="F1913" s="1"/>
  <c r="P1916"/>
  <c r="J1916"/>
  <c r="P1915"/>
  <c r="J1915"/>
  <c r="D1915"/>
  <c r="O1912"/>
  <c r="M1912"/>
  <c r="M1911" s="1"/>
  <c r="K1912"/>
  <c r="J1912"/>
  <c r="O1911"/>
  <c r="N1911"/>
  <c r="K1911"/>
  <c r="F1911"/>
  <c r="E1911"/>
  <c r="D1911"/>
  <c r="P1910"/>
  <c r="J1910"/>
  <c r="P1909"/>
  <c r="E1909"/>
  <c r="J1909" s="1"/>
  <c r="D1909"/>
  <c r="P1908"/>
  <c r="J1908"/>
  <c r="P1907"/>
  <c r="E1907"/>
  <c r="J1907" s="1"/>
  <c r="D1907"/>
  <c r="O1906"/>
  <c r="N1906"/>
  <c r="N1902" s="1"/>
  <c r="M1906"/>
  <c r="M1902" s="1"/>
  <c r="K1906"/>
  <c r="K1902" s="1"/>
  <c r="F1902"/>
  <c r="E1906"/>
  <c r="E1902" s="1"/>
  <c r="D1906"/>
  <c r="D1902" s="1"/>
  <c r="O1905"/>
  <c r="N1905"/>
  <c r="M1905"/>
  <c r="K1905"/>
  <c r="K1901" s="1"/>
  <c r="F1901"/>
  <c r="P1904"/>
  <c r="J1904"/>
  <c r="P1903"/>
  <c r="J1903"/>
  <c r="D1903"/>
  <c r="P1900"/>
  <c r="J1900"/>
  <c r="O1899"/>
  <c r="N1899"/>
  <c r="M1899"/>
  <c r="K1899"/>
  <c r="F1899"/>
  <c r="E1899"/>
  <c r="D1899"/>
  <c r="P1898"/>
  <c r="J1898"/>
  <c r="P1897"/>
  <c r="E1897"/>
  <c r="J1897" s="1"/>
  <c r="D1897"/>
  <c r="P1896"/>
  <c r="J1896"/>
  <c r="P1895"/>
  <c r="E1895"/>
  <c r="J1895" s="1"/>
  <c r="D1895"/>
  <c r="O1894"/>
  <c r="O1890" s="1"/>
  <c r="N1894"/>
  <c r="N1890" s="1"/>
  <c r="M1894"/>
  <c r="M1890" s="1"/>
  <c r="K1894"/>
  <c r="K1890" s="1"/>
  <c r="F1890"/>
  <c r="E1894"/>
  <c r="E1890" s="1"/>
  <c r="D1894"/>
  <c r="D1890" s="1"/>
  <c r="O1893"/>
  <c r="N1893"/>
  <c r="N1889" s="1"/>
  <c r="M1893"/>
  <c r="K1893"/>
  <c r="P1892"/>
  <c r="J1892"/>
  <c r="P1891"/>
  <c r="J1891"/>
  <c r="D1891"/>
  <c r="P1888"/>
  <c r="J1888"/>
  <c r="P1887"/>
  <c r="F1887"/>
  <c r="E1887"/>
  <c r="D1887"/>
  <c r="P1886"/>
  <c r="J1886"/>
  <c r="P1885"/>
  <c r="E1885"/>
  <c r="J1885" s="1"/>
  <c r="D1885"/>
  <c r="P1884"/>
  <c r="J1884"/>
  <c r="P1883"/>
  <c r="E1883"/>
  <c r="J1883" s="1"/>
  <c r="D1883"/>
  <c r="O1882"/>
  <c r="O1878" s="1"/>
  <c r="N1882"/>
  <c r="N1878" s="1"/>
  <c r="M1882"/>
  <c r="M1878" s="1"/>
  <c r="K1882"/>
  <c r="K1878" s="1"/>
  <c r="F1878"/>
  <c r="E1882"/>
  <c r="E1878" s="1"/>
  <c r="D1882"/>
  <c r="D1878" s="1"/>
  <c r="O1881"/>
  <c r="O1877" s="1"/>
  <c r="N1881"/>
  <c r="N1877" s="1"/>
  <c r="M1881"/>
  <c r="M1877" s="1"/>
  <c r="K1881"/>
  <c r="K1877" s="1"/>
  <c r="F1881"/>
  <c r="F1877" s="1"/>
  <c r="P1880"/>
  <c r="J1880"/>
  <c r="P1879"/>
  <c r="J1879"/>
  <c r="D1879"/>
  <c r="P1876"/>
  <c r="J1876"/>
  <c r="O1875"/>
  <c r="M1875"/>
  <c r="K1875"/>
  <c r="F1875"/>
  <c r="E1875"/>
  <c r="D1875"/>
  <c r="P1874"/>
  <c r="J1874"/>
  <c r="P1873"/>
  <c r="E1873"/>
  <c r="J1873" s="1"/>
  <c r="D1873"/>
  <c r="P1872"/>
  <c r="J1872"/>
  <c r="P1871"/>
  <c r="E1871"/>
  <c r="J1871" s="1"/>
  <c r="D1871"/>
  <c r="O1870"/>
  <c r="O1866" s="1"/>
  <c r="N1870"/>
  <c r="N1866" s="1"/>
  <c r="M1870"/>
  <c r="M1866" s="1"/>
  <c r="K1870"/>
  <c r="K1866" s="1"/>
  <c r="F1870"/>
  <c r="F1866" s="1"/>
  <c r="E1870"/>
  <c r="E1866" s="1"/>
  <c r="D1870"/>
  <c r="D1866" s="1"/>
  <c r="O1869"/>
  <c r="N1869"/>
  <c r="M1869"/>
  <c r="K1869"/>
  <c r="F1869"/>
  <c r="P1868"/>
  <c r="J1868"/>
  <c r="P1867"/>
  <c r="J1867"/>
  <c r="O1864"/>
  <c r="N1864"/>
  <c r="M1864"/>
  <c r="K1864"/>
  <c r="F1864"/>
  <c r="E1864"/>
  <c r="D1864"/>
  <c r="O1862"/>
  <c r="N1862"/>
  <c r="M1862"/>
  <c r="K1862"/>
  <c r="F1862"/>
  <c r="E1862"/>
  <c r="O1861"/>
  <c r="N1861"/>
  <c r="M1861"/>
  <c r="K1861"/>
  <c r="F1861"/>
  <c r="D1861"/>
  <c r="O1860"/>
  <c r="N1860"/>
  <c r="M1860"/>
  <c r="K1860"/>
  <c r="F1860"/>
  <c r="E1860"/>
  <c r="O1859"/>
  <c r="N1859"/>
  <c r="M1859"/>
  <c r="K1859"/>
  <c r="F1859"/>
  <c r="D1859"/>
  <c r="M1858"/>
  <c r="O1856"/>
  <c r="N1856"/>
  <c r="M1856"/>
  <c r="M40" s="1"/>
  <c r="K1856"/>
  <c r="F1856"/>
  <c r="E1856"/>
  <c r="E40" s="1"/>
  <c r="D1856"/>
  <c r="O1855"/>
  <c r="N1855"/>
  <c r="M1855"/>
  <c r="M39" s="1"/>
  <c r="K1855"/>
  <c r="F1855"/>
  <c r="E1855"/>
  <c r="D1855"/>
  <c r="M1857" l="1"/>
  <c r="E1858"/>
  <c r="P7" i="2"/>
  <c r="Q7" s="1"/>
  <c r="O1857" i="4"/>
  <c r="N1863"/>
  <c r="F1858"/>
  <c r="O1858"/>
  <c r="E1859"/>
  <c r="K1949"/>
  <c r="K1857"/>
  <c r="D1863"/>
  <c r="M1937"/>
  <c r="O1937"/>
  <c r="N1857"/>
  <c r="D1858"/>
  <c r="K1858"/>
  <c r="K1854" s="1"/>
  <c r="N1858"/>
  <c r="E1861"/>
  <c r="F1863"/>
  <c r="K1863"/>
  <c r="O1902"/>
  <c r="J1951"/>
  <c r="Q1951" s="1"/>
  <c r="O1863"/>
  <c r="E1929"/>
  <c r="E1925" s="1"/>
  <c r="N1901"/>
  <c r="O1901"/>
  <c r="O1854"/>
  <c r="M1863"/>
  <c r="M1901"/>
  <c r="D1953"/>
  <c r="F1854"/>
  <c r="D1869"/>
  <c r="D1865" s="1"/>
  <c r="M1854"/>
  <c r="E1863"/>
  <c r="E1917"/>
  <c r="E1913" s="1"/>
  <c r="J1913" s="1"/>
  <c r="E1941"/>
  <c r="E1937" s="1"/>
  <c r="N1937"/>
  <c r="P1937" s="1"/>
  <c r="K1865"/>
  <c r="M1865"/>
  <c r="F1889"/>
  <c r="K1889"/>
  <c r="M1889"/>
  <c r="O1889"/>
  <c r="N1865"/>
  <c r="Q1867"/>
  <c r="Q1868"/>
  <c r="J1858"/>
  <c r="J1861"/>
  <c r="J1862"/>
  <c r="J1855"/>
  <c r="J1856"/>
  <c r="J1859"/>
  <c r="J1860"/>
  <c r="D1893"/>
  <c r="D1889" s="1"/>
  <c r="D1881"/>
  <c r="D1877" s="1"/>
  <c r="Q1885"/>
  <c r="Q1886"/>
  <c r="D1917"/>
  <c r="D1913" s="1"/>
  <c r="D1941"/>
  <c r="D1937" s="1"/>
  <c r="E1854"/>
  <c r="N1854"/>
  <c r="D1905"/>
  <c r="D1901" s="1"/>
  <c r="D1929"/>
  <c r="D1925" s="1"/>
  <c r="D1949"/>
  <c r="F1857"/>
  <c r="K1853"/>
  <c r="O1865"/>
  <c r="Q1927"/>
  <c r="Q1948"/>
  <c r="E1953"/>
  <c r="E1949" s="1"/>
  <c r="E1869"/>
  <c r="E1865" s="1"/>
  <c r="Q1871"/>
  <c r="Q1919"/>
  <c r="Q1920"/>
  <c r="Q1924"/>
  <c r="Q1933"/>
  <c r="Q1891"/>
  <c r="Q1892"/>
  <c r="Q1879"/>
  <c r="Q1880"/>
  <c r="Q1872"/>
  <c r="N1853"/>
  <c r="D1854"/>
  <c r="F1865"/>
  <c r="E1881"/>
  <c r="J1881" s="1"/>
  <c r="E1893"/>
  <c r="E1889" s="1"/>
  <c r="Q1900"/>
  <c r="E1905"/>
  <c r="E1901" s="1"/>
  <c r="J1901" s="1"/>
  <c r="P1954"/>
  <c r="Q1955"/>
  <c r="P1912"/>
  <c r="Q1912" s="1"/>
  <c r="Q1897"/>
  <c r="Q1873"/>
  <c r="Q1876"/>
  <c r="Q1888"/>
  <c r="Q1907"/>
  <c r="Q1908"/>
  <c r="Q1931"/>
  <c r="Q1932"/>
  <c r="Q1936"/>
  <c r="Q1940"/>
  <c r="Q1943"/>
  <c r="Q1944"/>
  <c r="Q1946"/>
  <c r="Q1898"/>
  <c r="Q1957"/>
  <c r="P1866"/>
  <c r="P1870"/>
  <c r="Q1874"/>
  <c r="J1875"/>
  <c r="J1866"/>
  <c r="Q1866" s="1"/>
  <c r="P1869"/>
  <c r="J1870"/>
  <c r="P1875"/>
  <c r="P1878"/>
  <c r="P1882"/>
  <c r="Q1883"/>
  <c r="Q1884"/>
  <c r="P1877"/>
  <c r="J1878"/>
  <c r="P1881"/>
  <c r="J1882"/>
  <c r="Q1882" s="1"/>
  <c r="J1887"/>
  <c r="Q1887" s="1"/>
  <c r="P1890"/>
  <c r="P1894"/>
  <c r="Q1895"/>
  <c r="Q1896"/>
  <c r="J1899"/>
  <c r="J1890"/>
  <c r="P1893"/>
  <c r="J1894"/>
  <c r="P1899"/>
  <c r="P1902"/>
  <c r="P1906"/>
  <c r="J1911"/>
  <c r="P1901"/>
  <c r="J1902"/>
  <c r="Q1903"/>
  <c r="Q1904"/>
  <c r="P1905"/>
  <c r="J1906"/>
  <c r="Q1909"/>
  <c r="Q1910"/>
  <c r="P1911"/>
  <c r="J1914"/>
  <c r="Q1915"/>
  <c r="Q1916"/>
  <c r="P1917"/>
  <c r="J1918"/>
  <c r="Q1921"/>
  <c r="Q1922"/>
  <c r="P1923"/>
  <c r="P1913"/>
  <c r="P1914"/>
  <c r="J1917"/>
  <c r="P1918"/>
  <c r="J1923"/>
  <c r="P1925"/>
  <c r="J1926"/>
  <c r="Q1928"/>
  <c r="P1929"/>
  <c r="J1930"/>
  <c r="P1935"/>
  <c r="J1925"/>
  <c r="P1926"/>
  <c r="J1929"/>
  <c r="P1930"/>
  <c r="Q1934"/>
  <c r="J1935"/>
  <c r="J1938"/>
  <c r="J1941"/>
  <c r="P1942"/>
  <c r="J1947"/>
  <c r="P1947"/>
  <c r="J1937"/>
  <c r="P1938"/>
  <c r="Q1939"/>
  <c r="P1941"/>
  <c r="J1942"/>
  <c r="Q1945"/>
  <c r="P1856"/>
  <c r="P1858"/>
  <c r="P1860"/>
  <c r="P1862"/>
  <c r="P1864"/>
  <c r="P1949"/>
  <c r="Q1952"/>
  <c r="P1953"/>
  <c r="J1954"/>
  <c r="Q1954" s="1"/>
  <c r="Q1958"/>
  <c r="P1959"/>
  <c r="P1855"/>
  <c r="P1857"/>
  <c r="P1859"/>
  <c r="P1861"/>
  <c r="P1863"/>
  <c r="P1950"/>
  <c r="Q1956"/>
  <c r="Q1870"/>
  <c r="Q1935" l="1"/>
  <c r="Q1925"/>
  <c r="P1865"/>
  <c r="P1854"/>
  <c r="J1869"/>
  <c r="Q1869" s="1"/>
  <c r="Q1862"/>
  <c r="J1889"/>
  <c r="F1853"/>
  <c r="O1853"/>
  <c r="M1853"/>
  <c r="Q1860"/>
  <c r="Q1937"/>
  <c r="Q1858"/>
  <c r="Q1856"/>
  <c r="Q1878"/>
  <c r="P1889"/>
  <c r="Q1894"/>
  <c r="Q1906"/>
  <c r="Q1917"/>
  <c r="J1905"/>
  <c r="Q1905" s="1"/>
  <c r="J1893"/>
  <c r="Q1893" s="1"/>
  <c r="J1953"/>
  <c r="Q1953" s="1"/>
  <c r="Q1942"/>
  <c r="Q1929"/>
  <c r="Q1914"/>
  <c r="Q1902"/>
  <c r="Q1890"/>
  <c r="J1865"/>
  <c r="Q1865" s="1"/>
  <c r="D1857"/>
  <c r="Q1923"/>
  <c r="D1853"/>
  <c r="E1877"/>
  <c r="E1857"/>
  <c r="Q1947"/>
  <c r="Q1911"/>
  <c r="Q1899"/>
  <c r="Q1901"/>
  <c r="Q1875"/>
  <c r="Q1881"/>
  <c r="Q1913"/>
  <c r="Q1918"/>
  <c r="Q1930"/>
  <c r="Q1926"/>
  <c r="Q1941"/>
  <c r="Q1938"/>
  <c r="Q1861"/>
  <c r="Q1859"/>
  <c r="Q1855"/>
  <c r="J1857" l="1"/>
  <c r="Q1857" s="1"/>
  <c r="Q1889"/>
  <c r="P1853"/>
  <c r="E1853"/>
  <c r="J1877"/>
  <c r="Q1877" s="1"/>
  <c r="O56" l="1"/>
  <c r="N56"/>
  <c r="K56"/>
  <c r="G56"/>
  <c r="F56"/>
  <c r="E56"/>
  <c r="D56"/>
  <c r="O53"/>
  <c r="N53"/>
  <c r="K53"/>
  <c r="G53"/>
  <c r="F53"/>
  <c r="E53"/>
  <c r="D53"/>
  <c r="D51" s="1"/>
  <c r="O47"/>
  <c r="N47"/>
  <c r="K47"/>
  <c r="G47"/>
  <c r="F47"/>
  <c r="E47"/>
  <c r="D47"/>
  <c r="O50"/>
  <c r="N50"/>
  <c r="K50"/>
  <c r="G50"/>
  <c r="F50"/>
  <c r="E50"/>
  <c r="D50"/>
  <c r="O44"/>
  <c r="N44"/>
  <c r="K44"/>
  <c r="G44"/>
  <c r="F44"/>
  <c r="E44"/>
  <c r="D44"/>
  <c r="O41"/>
  <c r="N41"/>
  <c r="K41"/>
  <c r="G41"/>
  <c r="F41"/>
  <c r="E41"/>
  <c r="D41"/>
  <c r="O40"/>
  <c r="N40"/>
  <c r="K40"/>
  <c r="G40"/>
  <c r="F40"/>
  <c r="D40"/>
  <c r="O39"/>
  <c r="N39"/>
  <c r="K39"/>
  <c r="G39"/>
  <c r="F39"/>
  <c r="E39"/>
  <c r="D39"/>
  <c r="K1704"/>
  <c r="I1705" l="1"/>
  <c r="G1705"/>
  <c r="F1704"/>
  <c r="O1704"/>
  <c r="M1704"/>
  <c r="E1705"/>
  <c r="N1705"/>
  <c r="E1704"/>
  <c r="G1704"/>
  <c r="I1704"/>
  <c r="N1704"/>
  <c r="D1705"/>
  <c r="F1705"/>
  <c r="K1705"/>
  <c r="M1705"/>
  <c r="O1705"/>
  <c r="J1708"/>
  <c r="J1710"/>
  <c r="J1712"/>
  <c r="J1714"/>
  <c r="J1719"/>
  <c r="J1721"/>
  <c r="J1723"/>
  <c r="J1706"/>
  <c r="J1707"/>
  <c r="J1709"/>
  <c r="J1711"/>
  <c r="J1715"/>
  <c r="J1717"/>
  <c r="J1720"/>
  <c r="J1722"/>
  <c r="I50"/>
  <c r="J50" s="1"/>
  <c r="J1716"/>
  <c r="I44"/>
  <c r="J44" s="1"/>
  <c r="I47"/>
  <c r="J47" s="1"/>
  <c r="I53"/>
  <c r="J53" s="1"/>
  <c r="J1713"/>
  <c r="I41"/>
  <c r="J41" s="1"/>
  <c r="E38"/>
  <c r="G38"/>
  <c r="N38"/>
  <c r="I40"/>
  <c r="D38"/>
  <c r="F38"/>
  <c r="K38"/>
  <c r="O38"/>
  <c r="I39"/>
  <c r="J39" s="1"/>
  <c r="I56"/>
  <c r="J56" s="1"/>
  <c r="P1706"/>
  <c r="P1708"/>
  <c r="Q1708" s="1"/>
  <c r="P1710"/>
  <c r="P1712"/>
  <c r="P1714"/>
  <c r="P1716"/>
  <c r="P1718"/>
  <c r="P1720"/>
  <c r="P1722"/>
  <c r="P1707"/>
  <c r="P1709"/>
  <c r="P1711"/>
  <c r="P1713"/>
  <c r="P1715"/>
  <c r="P1717"/>
  <c r="P1719"/>
  <c r="P1721"/>
  <c r="P1723"/>
  <c r="Q1722" l="1"/>
  <c r="Q1720"/>
  <c r="J40"/>
  <c r="P1705"/>
  <c r="P1704"/>
  <c r="Q1714"/>
  <c r="J1704"/>
  <c r="Q1712"/>
  <c r="Q1713"/>
  <c r="J1705"/>
  <c r="Q1705" s="1"/>
  <c r="Q1710"/>
  <c r="Q1706"/>
  <c r="I38"/>
  <c r="J38" s="1"/>
  <c r="Q1716"/>
  <c r="J1718"/>
  <c r="Q1723"/>
  <c r="Q1721"/>
  <c r="Q1719"/>
  <c r="Q1717"/>
  <c r="Q1715"/>
  <c r="Q1711"/>
  <c r="Q1709"/>
  <c r="Q1707"/>
  <c r="Q1704" l="1"/>
  <c r="Q1718"/>
  <c r="J1703"/>
  <c r="Q1703" l="1"/>
  <c r="P1699" l="1"/>
  <c r="O1698"/>
  <c r="N1698"/>
  <c r="M1698"/>
  <c r="K1698"/>
  <c r="I1698"/>
  <c r="G1698"/>
  <c r="E1698"/>
  <c r="P1697"/>
  <c r="P1696"/>
  <c r="O1695"/>
  <c r="N1695"/>
  <c r="M1695"/>
  <c r="K1695"/>
  <c r="I1695"/>
  <c r="G1695"/>
  <c r="E1695"/>
  <c r="P1694"/>
  <c r="P1693"/>
  <c r="O1692"/>
  <c r="N1692"/>
  <c r="M1692"/>
  <c r="K1692"/>
  <c r="I1692"/>
  <c r="G1692"/>
  <c r="E1692"/>
  <c r="P1691"/>
  <c r="P1690"/>
  <c r="O1689"/>
  <c r="N1689"/>
  <c r="M1689"/>
  <c r="K1689"/>
  <c r="I1689"/>
  <c r="G1689"/>
  <c r="E1689"/>
  <c r="P1688"/>
  <c r="O1687"/>
  <c r="N1687"/>
  <c r="M1687"/>
  <c r="K1687"/>
  <c r="I1687"/>
  <c r="G1687"/>
  <c r="E1687"/>
  <c r="P1686"/>
  <c r="P1685"/>
  <c r="O1684"/>
  <c r="N1684"/>
  <c r="M1684"/>
  <c r="K1684"/>
  <c r="I1684"/>
  <c r="G1684"/>
  <c r="E1684"/>
  <c r="P1683"/>
  <c r="P1682"/>
  <c r="P1681"/>
  <c r="O1680"/>
  <c r="N1680"/>
  <c r="M1680"/>
  <c r="K1680"/>
  <c r="I1680"/>
  <c r="G1680"/>
  <c r="E1680"/>
  <c r="P1679"/>
  <c r="P1678"/>
  <c r="P1677"/>
  <c r="O1676"/>
  <c r="N1676"/>
  <c r="M1676"/>
  <c r="K1676"/>
  <c r="I1676"/>
  <c r="G1676"/>
  <c r="E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635"/>
  <c r="P1634"/>
  <c r="P1633"/>
  <c r="P1632"/>
  <c r="P1631"/>
  <c r="P1630"/>
  <c r="P1629"/>
  <c r="P1628"/>
  <c r="P1627"/>
  <c r="P1626"/>
  <c r="P1625"/>
  <c r="P1624"/>
  <c r="P1623"/>
  <c r="P1622"/>
  <c r="P1621"/>
  <c r="P1620"/>
  <c r="O1619"/>
  <c r="N1619"/>
  <c r="M1619"/>
  <c r="K1619"/>
  <c r="G1619"/>
  <c r="G1618" s="1"/>
  <c r="E1619"/>
  <c r="P1617"/>
  <c r="O1616"/>
  <c r="N1616"/>
  <c r="M1616"/>
  <c r="K1616"/>
  <c r="I1616"/>
  <c r="G1616"/>
  <c r="E1616"/>
  <c r="P1615"/>
  <c r="P1614"/>
  <c r="O1613"/>
  <c r="N1613"/>
  <c r="M1613"/>
  <c r="K1613"/>
  <c r="I1613"/>
  <c r="G1613"/>
  <c r="E1613"/>
  <c r="P1612"/>
  <c r="P1611"/>
  <c r="O1610"/>
  <c r="N1610"/>
  <c r="M1610"/>
  <c r="K1610"/>
  <c r="I1610"/>
  <c r="G1610"/>
  <c r="E1610"/>
  <c r="P1609"/>
  <c r="P1608"/>
  <c r="O1607"/>
  <c r="N1607"/>
  <c r="M1607"/>
  <c r="K1607"/>
  <c r="I1607"/>
  <c r="G1607"/>
  <c r="E1607"/>
  <c r="P1606"/>
  <c r="O1605"/>
  <c r="N1605"/>
  <c r="M1605"/>
  <c r="K1605"/>
  <c r="I1605"/>
  <c r="G1605"/>
  <c r="E1605"/>
  <c r="P1604"/>
  <c r="P1603"/>
  <c r="O1602"/>
  <c r="N1602"/>
  <c r="M1602"/>
  <c r="K1602"/>
  <c r="I1602"/>
  <c r="G1602"/>
  <c r="E1602"/>
  <c r="P1601"/>
  <c r="P1600"/>
  <c r="P1599"/>
  <c r="O1598"/>
  <c r="N1598"/>
  <c r="M1598"/>
  <c r="K1598"/>
  <c r="I1598"/>
  <c r="G1598"/>
  <c r="E1598"/>
  <c r="P1597"/>
  <c r="P1596"/>
  <c r="P1595"/>
  <c r="O1594"/>
  <c r="N1594"/>
  <c r="M1594"/>
  <c r="K1594"/>
  <c r="I1594"/>
  <c r="G1594"/>
  <c r="E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Q1562" s="1"/>
  <c r="P1561"/>
  <c r="Q1561" s="1"/>
  <c r="P1560"/>
  <c r="Q1560" s="1"/>
  <c r="P1559"/>
  <c r="Q1559" s="1"/>
  <c r="P1558"/>
  <c r="Q1558" s="1"/>
  <c r="P1557"/>
  <c r="Q1557" s="1"/>
  <c r="P1556"/>
  <c r="Q1556" s="1"/>
  <c r="P1555"/>
  <c r="Q1555" s="1"/>
  <c r="P1554"/>
  <c r="Q1554" s="1"/>
  <c r="P1553"/>
  <c r="Q1553" s="1"/>
  <c r="P1552"/>
  <c r="Q1552" s="1"/>
  <c r="P1551"/>
  <c r="Q1551" s="1"/>
  <c r="P1550"/>
  <c r="Q1550" s="1"/>
  <c r="P1549"/>
  <c r="Q1549" s="1"/>
  <c r="P1548"/>
  <c r="Q1548" s="1"/>
  <c r="P1547"/>
  <c r="Q1547" s="1"/>
  <c r="P1546"/>
  <c r="Q1546" s="1"/>
  <c r="P1545"/>
  <c r="Q1545" s="1"/>
  <c r="P1544"/>
  <c r="Q1544" s="1"/>
  <c r="P1543"/>
  <c r="Q1543" s="1"/>
  <c r="P1542"/>
  <c r="Q1542" s="1"/>
  <c r="P1541"/>
  <c r="Q1541" s="1"/>
  <c r="P1540"/>
  <c r="Q1540" s="1"/>
  <c r="P1539"/>
  <c r="Q1539" s="1"/>
  <c r="P1538"/>
  <c r="Q1538" s="1"/>
  <c r="O1537"/>
  <c r="N1537"/>
  <c r="M1537"/>
  <c r="M1536" s="1"/>
  <c r="K1537"/>
  <c r="I1537"/>
  <c r="G1537"/>
  <c r="E1537"/>
  <c r="P1535"/>
  <c r="Q1535" s="1"/>
  <c r="O1534"/>
  <c r="N1534"/>
  <c r="M1534"/>
  <c r="K1534"/>
  <c r="I1534"/>
  <c r="G1534"/>
  <c r="E1534"/>
  <c r="P1533"/>
  <c r="Q1533" s="1"/>
  <c r="P1532"/>
  <c r="Q1532" s="1"/>
  <c r="O1531"/>
  <c r="N1531"/>
  <c r="M1531"/>
  <c r="K1531"/>
  <c r="I1531"/>
  <c r="G1531"/>
  <c r="E1531"/>
  <c r="P1530"/>
  <c r="Q1530" s="1"/>
  <c r="P1529"/>
  <c r="Q1529" s="1"/>
  <c r="O1528"/>
  <c r="N1528"/>
  <c r="M1528"/>
  <c r="K1528"/>
  <c r="I1528"/>
  <c r="G1528"/>
  <c r="E1528"/>
  <c r="P1527"/>
  <c r="Q1527" s="1"/>
  <c r="P1526"/>
  <c r="Q1526" s="1"/>
  <c r="O1525"/>
  <c r="N1525"/>
  <c r="M1525"/>
  <c r="K1525"/>
  <c r="I1525"/>
  <c r="G1525"/>
  <c r="E1525"/>
  <c r="P1524"/>
  <c r="Q1524" s="1"/>
  <c r="O1523"/>
  <c r="N1523"/>
  <c r="M1523"/>
  <c r="K1523"/>
  <c r="I1523"/>
  <c r="G1523"/>
  <c r="E1523"/>
  <c r="P1522"/>
  <c r="Q1522" s="1"/>
  <c r="P1521"/>
  <c r="Q1521" s="1"/>
  <c r="O1520"/>
  <c r="N1520"/>
  <c r="M1520"/>
  <c r="K1520"/>
  <c r="I1520"/>
  <c r="G1520"/>
  <c r="E1520"/>
  <c r="P1519"/>
  <c r="Q1519" s="1"/>
  <c r="P1518"/>
  <c r="Q1518" s="1"/>
  <c r="P1517"/>
  <c r="Q1517" s="1"/>
  <c r="O1516"/>
  <c r="N1516"/>
  <c r="M1516"/>
  <c r="K1516"/>
  <c r="I1516"/>
  <c r="G1516"/>
  <c r="E1516"/>
  <c r="P1515"/>
  <c r="Q1515" s="1"/>
  <c r="P1514"/>
  <c r="Q1514" s="1"/>
  <c r="P1513"/>
  <c r="Q1513" s="1"/>
  <c r="O1512"/>
  <c r="N1512"/>
  <c r="M1512"/>
  <c r="K1512"/>
  <c r="I1512"/>
  <c r="G1512"/>
  <c r="E1512"/>
  <c r="P1511"/>
  <c r="Q1511" s="1"/>
  <c r="P1510"/>
  <c r="Q1510" s="1"/>
  <c r="P1509"/>
  <c r="Q1509" s="1"/>
  <c r="P1508"/>
  <c r="Q1508" s="1"/>
  <c r="P1507"/>
  <c r="Q1507" s="1"/>
  <c r="P1506"/>
  <c r="Q1506" s="1"/>
  <c r="P1505"/>
  <c r="Q1505" s="1"/>
  <c r="P1504"/>
  <c r="Q1504" s="1"/>
  <c r="P1503"/>
  <c r="Q1503" s="1"/>
  <c r="P1502"/>
  <c r="Q1502" s="1"/>
  <c r="P1501"/>
  <c r="Q1501" s="1"/>
  <c r="P1500"/>
  <c r="Q1500" s="1"/>
  <c r="P1499"/>
  <c r="Q1499" s="1"/>
  <c r="P1498"/>
  <c r="Q1498" s="1"/>
  <c r="P1497"/>
  <c r="Q1497" s="1"/>
  <c r="P1496"/>
  <c r="Q1496" s="1"/>
  <c r="P1495"/>
  <c r="Q1495" s="1"/>
  <c r="P1494"/>
  <c r="Q1494" s="1"/>
  <c r="P1493"/>
  <c r="Q1493" s="1"/>
  <c r="P1492"/>
  <c r="Q1492" s="1"/>
  <c r="P1491"/>
  <c r="Q1491" s="1"/>
  <c r="P1490"/>
  <c r="Q1490" s="1"/>
  <c r="P1489"/>
  <c r="Q1489" s="1"/>
  <c r="P1488"/>
  <c r="Q1488" s="1"/>
  <c r="P1487"/>
  <c r="Q1487" s="1"/>
  <c r="P1486"/>
  <c r="Q1486" s="1"/>
  <c r="P1485"/>
  <c r="Q1485" s="1"/>
  <c r="P1484"/>
  <c r="Q1484" s="1"/>
  <c r="P1483"/>
  <c r="Q1483" s="1"/>
  <c r="P1482"/>
  <c r="Q1482" s="1"/>
  <c r="P1481"/>
  <c r="Q1481" s="1"/>
  <c r="P1480"/>
  <c r="Q1480" s="1"/>
  <c r="P1479"/>
  <c r="Q1479" s="1"/>
  <c r="P1478"/>
  <c r="Q1478" s="1"/>
  <c r="P1477"/>
  <c r="Q1477" s="1"/>
  <c r="P1476"/>
  <c r="Q1476" s="1"/>
  <c r="P1475"/>
  <c r="Q1475" s="1"/>
  <c r="P1474"/>
  <c r="Q1474" s="1"/>
  <c r="P1473"/>
  <c r="Q1473" s="1"/>
  <c r="P1472"/>
  <c r="Q1472" s="1"/>
  <c r="P1471"/>
  <c r="Q1471" s="1"/>
  <c r="P1470"/>
  <c r="Q1470" s="1"/>
  <c r="P1469"/>
  <c r="Q1469" s="1"/>
  <c r="P1468"/>
  <c r="Q1468" s="1"/>
  <c r="P1467"/>
  <c r="Q1467" s="1"/>
  <c r="P1466"/>
  <c r="Q1466" s="1"/>
  <c r="P1465"/>
  <c r="Q1465" s="1"/>
  <c r="P1464"/>
  <c r="Q1464" s="1"/>
  <c r="P1463"/>
  <c r="Q1463" s="1"/>
  <c r="P1462"/>
  <c r="Q1462" s="1"/>
  <c r="P1461"/>
  <c r="Q1461" s="1"/>
  <c r="P1460"/>
  <c r="Q1460" s="1"/>
  <c r="P1459"/>
  <c r="Q1459" s="1"/>
  <c r="P1458"/>
  <c r="Q1458" s="1"/>
  <c r="P1457"/>
  <c r="Q1457" s="1"/>
  <c r="P1456"/>
  <c r="Q1456" s="1"/>
  <c r="O1455"/>
  <c r="N1455"/>
  <c r="M1455"/>
  <c r="K1455"/>
  <c r="I1455"/>
  <c r="G1455"/>
  <c r="E1455"/>
  <c r="P1453"/>
  <c r="Q1453" s="1"/>
  <c r="O1452"/>
  <c r="N1452"/>
  <c r="M1452"/>
  <c r="K1452"/>
  <c r="I1452"/>
  <c r="G1452"/>
  <c r="E1452"/>
  <c r="P1451"/>
  <c r="Q1451" s="1"/>
  <c r="P1450"/>
  <c r="Q1450" s="1"/>
  <c r="O1449"/>
  <c r="N1449"/>
  <c r="M1449"/>
  <c r="K1449"/>
  <c r="I1449"/>
  <c r="G1449"/>
  <c r="E1449"/>
  <c r="P1448"/>
  <c r="Q1448" s="1"/>
  <c r="P1447"/>
  <c r="Q1447" s="1"/>
  <c r="O1446"/>
  <c r="N1446"/>
  <c r="M1446"/>
  <c r="K1446"/>
  <c r="I1446"/>
  <c r="G1446"/>
  <c r="E1446"/>
  <c r="P1445"/>
  <c r="Q1445" s="1"/>
  <c r="P1444"/>
  <c r="Q1444" s="1"/>
  <c r="O1443"/>
  <c r="N1443"/>
  <c r="M1443"/>
  <c r="K1443"/>
  <c r="I1443"/>
  <c r="G1443"/>
  <c r="E1443"/>
  <c r="P1442"/>
  <c r="Q1442" s="1"/>
  <c r="O1441"/>
  <c r="N1441"/>
  <c r="M1441"/>
  <c r="K1441"/>
  <c r="I1441"/>
  <c r="G1441"/>
  <c r="E1441"/>
  <c r="P1440"/>
  <c r="Q1440" s="1"/>
  <c r="P1439"/>
  <c r="Q1439" s="1"/>
  <c r="O1438"/>
  <c r="N1438"/>
  <c r="M1438"/>
  <c r="K1438"/>
  <c r="I1438"/>
  <c r="G1438"/>
  <c r="E1438"/>
  <c r="P1437"/>
  <c r="Q1437" s="1"/>
  <c r="P1436"/>
  <c r="Q1436" s="1"/>
  <c r="P1435"/>
  <c r="Q1435" s="1"/>
  <c r="O1434"/>
  <c r="N1434"/>
  <c r="M1434"/>
  <c r="K1434"/>
  <c r="I1434"/>
  <c r="G1434"/>
  <c r="E1434"/>
  <c r="P1433"/>
  <c r="Q1433" s="1"/>
  <c r="P1432"/>
  <c r="Q1432" s="1"/>
  <c r="P1431"/>
  <c r="Q1431" s="1"/>
  <c r="O1430"/>
  <c r="N1430"/>
  <c r="M1430"/>
  <c r="K1430"/>
  <c r="I1430"/>
  <c r="G1430"/>
  <c r="E1430"/>
  <c r="P1429"/>
  <c r="Q1429" s="1"/>
  <c r="P1428"/>
  <c r="Q1428" s="1"/>
  <c r="P1427"/>
  <c r="Q1427" s="1"/>
  <c r="P1426"/>
  <c r="Q1426" s="1"/>
  <c r="P1425"/>
  <c r="Q1425" s="1"/>
  <c r="P1424"/>
  <c r="Q1424" s="1"/>
  <c r="P1423"/>
  <c r="Q1423" s="1"/>
  <c r="P1422"/>
  <c r="Q1422" s="1"/>
  <c r="P1421"/>
  <c r="Q1421" s="1"/>
  <c r="P1420"/>
  <c r="Q1420" s="1"/>
  <c r="P1419"/>
  <c r="Q1419" s="1"/>
  <c r="P1418"/>
  <c r="Q1418" s="1"/>
  <c r="P1417"/>
  <c r="Q1417" s="1"/>
  <c r="P1416"/>
  <c r="Q1416" s="1"/>
  <c r="P1415"/>
  <c r="Q1415" s="1"/>
  <c r="P1414"/>
  <c r="Q1414" s="1"/>
  <c r="P1413"/>
  <c r="Q1413" s="1"/>
  <c r="P1412"/>
  <c r="Q1412" s="1"/>
  <c r="P1411"/>
  <c r="Q1411" s="1"/>
  <c r="P1410"/>
  <c r="Q1410" s="1"/>
  <c r="P1409"/>
  <c r="Q1409" s="1"/>
  <c r="P1408"/>
  <c r="Q1408" s="1"/>
  <c r="P1407"/>
  <c r="Q1407" s="1"/>
  <c r="P1406"/>
  <c r="Q1406" s="1"/>
  <c r="P1405"/>
  <c r="Q1405" s="1"/>
  <c r="P1404"/>
  <c r="Q1404" s="1"/>
  <c r="P1403"/>
  <c r="Q1403" s="1"/>
  <c r="P1402"/>
  <c r="Q1402" s="1"/>
  <c r="P1401"/>
  <c r="Q1401" s="1"/>
  <c r="P1400"/>
  <c r="Q1400" s="1"/>
  <c r="P1399"/>
  <c r="Q1399" s="1"/>
  <c r="P1398"/>
  <c r="Q1398" s="1"/>
  <c r="P1397"/>
  <c r="Q1397" s="1"/>
  <c r="P1396"/>
  <c r="Q1396" s="1"/>
  <c r="P1395"/>
  <c r="Q1395" s="1"/>
  <c r="P1394"/>
  <c r="Q1394" s="1"/>
  <c r="P1393"/>
  <c r="Q1393" s="1"/>
  <c r="P1392"/>
  <c r="Q1392" s="1"/>
  <c r="P1391"/>
  <c r="Q1391" s="1"/>
  <c r="P1390"/>
  <c r="Q1390" s="1"/>
  <c r="P1389"/>
  <c r="Q1389" s="1"/>
  <c r="P1388"/>
  <c r="Q1388" s="1"/>
  <c r="P1387"/>
  <c r="Q1387" s="1"/>
  <c r="P1386"/>
  <c r="Q1386" s="1"/>
  <c r="P1385"/>
  <c r="Q1385" s="1"/>
  <c r="P1384"/>
  <c r="Q1384" s="1"/>
  <c r="P1383"/>
  <c r="Q1383" s="1"/>
  <c r="P1382"/>
  <c r="Q1382" s="1"/>
  <c r="P1381"/>
  <c r="Q1381" s="1"/>
  <c r="P1380"/>
  <c r="Q1380" s="1"/>
  <c r="P1379"/>
  <c r="Q1379" s="1"/>
  <c r="P1378"/>
  <c r="Q1378" s="1"/>
  <c r="P1377"/>
  <c r="Q1377" s="1"/>
  <c r="P1376"/>
  <c r="Q1376" s="1"/>
  <c r="P1375"/>
  <c r="Q1375" s="1"/>
  <c r="P1374"/>
  <c r="Q1374" s="1"/>
  <c r="O1373"/>
  <c r="N1373"/>
  <c r="M1373"/>
  <c r="K1373"/>
  <c r="I1373"/>
  <c r="G1373"/>
  <c r="E1373"/>
  <c r="P1371"/>
  <c r="O1370"/>
  <c r="N1370"/>
  <c r="M1370"/>
  <c r="K1370"/>
  <c r="I1370"/>
  <c r="G1370"/>
  <c r="P1369"/>
  <c r="P1368"/>
  <c r="O1367"/>
  <c r="N1367"/>
  <c r="M1367"/>
  <c r="K1367"/>
  <c r="I1367"/>
  <c r="G1367"/>
  <c r="P1366"/>
  <c r="P1365"/>
  <c r="O1364"/>
  <c r="N1364"/>
  <c r="M1364"/>
  <c r="K1364"/>
  <c r="I1364"/>
  <c r="G1364"/>
  <c r="P1363"/>
  <c r="P1362"/>
  <c r="O1361"/>
  <c r="N1361"/>
  <c r="M1361"/>
  <c r="K1361"/>
  <c r="I1361"/>
  <c r="G1361"/>
  <c r="P1360"/>
  <c r="O1359"/>
  <c r="N1359"/>
  <c r="M1359"/>
  <c r="K1359"/>
  <c r="I1359"/>
  <c r="G1359"/>
  <c r="P1358"/>
  <c r="P1357"/>
  <c r="O1356"/>
  <c r="N1356"/>
  <c r="M1356"/>
  <c r="K1356"/>
  <c r="I1356"/>
  <c r="G1356"/>
  <c r="P1355"/>
  <c r="P1354"/>
  <c r="P1353"/>
  <c r="O1352"/>
  <c r="N1352"/>
  <c r="M1352"/>
  <c r="K1352"/>
  <c r="I1352"/>
  <c r="G1352"/>
  <c r="P1351"/>
  <c r="P1350"/>
  <c r="P1349"/>
  <c r="O1348"/>
  <c r="N1348"/>
  <c r="M1348"/>
  <c r="K1348"/>
  <c r="I1348"/>
  <c r="G1348"/>
  <c r="P1347"/>
  <c r="P1346"/>
  <c r="P1345"/>
  <c r="P1344"/>
  <c r="P1343"/>
  <c r="P1342"/>
  <c r="P1341"/>
  <c r="P1340"/>
  <c r="P1339"/>
  <c r="P1338"/>
  <c r="P1337"/>
  <c r="P1336"/>
  <c r="P1335"/>
  <c r="P1334"/>
  <c r="P1333"/>
  <c r="P1332"/>
  <c r="P1331"/>
  <c r="P1330"/>
  <c r="P1329"/>
  <c r="P1328"/>
  <c r="P1327"/>
  <c r="P1326"/>
  <c r="P1325"/>
  <c r="P1324"/>
  <c r="P1323"/>
  <c r="P1322"/>
  <c r="P1321"/>
  <c r="P1320"/>
  <c r="P1319"/>
  <c r="P1318"/>
  <c r="P1317"/>
  <c r="P1316"/>
  <c r="P1315"/>
  <c r="P1314"/>
  <c r="P1313"/>
  <c r="P1312"/>
  <c r="P1311"/>
  <c r="P1310"/>
  <c r="P1309"/>
  <c r="P1308"/>
  <c r="P1307"/>
  <c r="P1306"/>
  <c r="P1305"/>
  <c r="P1304"/>
  <c r="P1303"/>
  <c r="P1302"/>
  <c r="P1301"/>
  <c r="P1300"/>
  <c r="P1299"/>
  <c r="P1298"/>
  <c r="P1297"/>
  <c r="P1296"/>
  <c r="P1295"/>
  <c r="Q1295" s="1"/>
  <c r="P1294"/>
  <c r="Q1294" s="1"/>
  <c r="P1293"/>
  <c r="Q1293" s="1"/>
  <c r="P1292"/>
  <c r="Q1292" s="1"/>
  <c r="O1291"/>
  <c r="N1291"/>
  <c r="M1291"/>
  <c r="K1291"/>
  <c r="I1291"/>
  <c r="G1291"/>
  <c r="D1289"/>
  <c r="D33" s="1"/>
  <c r="P1288"/>
  <c r="P1287"/>
  <c r="P1286"/>
  <c r="P1285"/>
  <c r="P1284"/>
  <c r="O1283"/>
  <c r="N1283"/>
  <c r="M1283"/>
  <c r="K1283"/>
  <c r="I1283"/>
  <c r="G1283"/>
  <c r="E1283"/>
  <c r="P1282"/>
  <c r="P1281"/>
  <c r="P1280"/>
  <c r="P1279"/>
  <c r="P1278"/>
  <c r="O1277"/>
  <c r="N1277"/>
  <c r="M1277"/>
  <c r="K1277"/>
  <c r="I1277"/>
  <c r="G1277"/>
  <c r="E1277"/>
  <c r="P1276"/>
  <c r="P1275"/>
  <c r="P1274"/>
  <c r="P1273"/>
  <c r="P1272"/>
  <c r="O1271"/>
  <c r="N1271"/>
  <c r="M1271"/>
  <c r="K1271"/>
  <c r="I1271"/>
  <c r="G1271"/>
  <c r="E1271"/>
  <c r="P1270"/>
  <c r="P1269"/>
  <c r="P1268"/>
  <c r="P1267"/>
  <c r="P1266"/>
  <c r="O1265"/>
  <c r="N1265"/>
  <c r="M1265"/>
  <c r="K1265"/>
  <c r="I1265"/>
  <c r="G1265"/>
  <c r="E1265"/>
  <c r="P1264"/>
  <c r="P1263"/>
  <c r="P1262"/>
  <c r="P1261"/>
  <c r="P1260"/>
  <c r="O1259"/>
  <c r="N1259"/>
  <c r="M1259"/>
  <c r="K1259"/>
  <c r="I1259"/>
  <c r="G1259"/>
  <c r="E1259"/>
  <c r="D1258"/>
  <c r="D32" s="1"/>
  <c r="P1257"/>
  <c r="O1256"/>
  <c r="N1256"/>
  <c r="M1256"/>
  <c r="K1256"/>
  <c r="I1256"/>
  <c r="G1256"/>
  <c r="J1255"/>
  <c r="E1256"/>
  <c r="P1255"/>
  <c r="O1254"/>
  <c r="N1254"/>
  <c r="M1254"/>
  <c r="K1254"/>
  <c r="I1254"/>
  <c r="G1254"/>
  <c r="E1254"/>
  <c r="P1253"/>
  <c r="Q1253" s="1"/>
  <c r="O1252"/>
  <c r="N1252"/>
  <c r="M1252"/>
  <c r="K1252"/>
  <c r="I1252"/>
  <c r="G1252"/>
  <c r="E1252"/>
  <c r="P1251"/>
  <c r="Q1251" s="1"/>
  <c r="O1250"/>
  <c r="N1250"/>
  <c r="M1250"/>
  <c r="K1250"/>
  <c r="I1250"/>
  <c r="G1250"/>
  <c r="E1250"/>
  <c r="P1249"/>
  <c r="Q1249" s="1"/>
  <c r="O1248"/>
  <c r="N1248"/>
  <c r="M1248"/>
  <c r="K1248"/>
  <c r="I1248"/>
  <c r="G1248"/>
  <c r="E1248"/>
  <c r="D1247"/>
  <c r="D31" s="1"/>
  <c r="P1246"/>
  <c r="O1245"/>
  <c r="N1245"/>
  <c r="M1245"/>
  <c r="K1245"/>
  <c r="I1245"/>
  <c r="G1245"/>
  <c r="E1245"/>
  <c r="P1244"/>
  <c r="O1243"/>
  <c r="N1243"/>
  <c r="M1243"/>
  <c r="K1243"/>
  <c r="I1243"/>
  <c r="G1243"/>
  <c r="E1243"/>
  <c r="P1242"/>
  <c r="O1241"/>
  <c r="N1241"/>
  <c r="M1241"/>
  <c r="K1241"/>
  <c r="I1241"/>
  <c r="G1241"/>
  <c r="E1241"/>
  <c r="P1240"/>
  <c r="O1239"/>
  <c r="N1239"/>
  <c r="M1239"/>
  <c r="K1239"/>
  <c r="I1239"/>
  <c r="G1239"/>
  <c r="E1239"/>
  <c r="P1238"/>
  <c r="O1237"/>
  <c r="N1237"/>
  <c r="M1237"/>
  <c r="K1237"/>
  <c r="I1237"/>
  <c r="G1237"/>
  <c r="E1237"/>
  <c r="D1236"/>
  <c r="D30" s="1"/>
  <c r="P1235"/>
  <c r="P1234"/>
  <c r="P1233"/>
  <c r="P1232"/>
  <c r="P1231"/>
  <c r="P1230"/>
  <c r="P1229"/>
  <c r="P1228"/>
  <c r="P1227"/>
  <c r="P1226"/>
  <c r="P1225"/>
  <c r="P1224"/>
  <c r="P1223"/>
  <c r="P1222"/>
  <c r="P1221"/>
  <c r="P1220"/>
  <c r="P1219"/>
  <c r="P1218"/>
  <c r="P1217"/>
  <c r="P1216"/>
  <c r="P1215"/>
  <c r="P1214"/>
  <c r="P1213"/>
  <c r="P1212"/>
  <c r="P1211"/>
  <c r="P1210"/>
  <c r="P1209"/>
  <c r="P1208"/>
  <c r="P1207"/>
  <c r="P1206"/>
  <c r="P1205"/>
  <c r="P1204"/>
  <c r="P1203"/>
  <c r="O1202"/>
  <c r="N1202"/>
  <c r="M1202"/>
  <c r="K1202"/>
  <c r="I1202"/>
  <c r="G1202"/>
  <c r="E1202"/>
  <c r="P1201"/>
  <c r="P1200"/>
  <c r="P1199"/>
  <c r="P1198"/>
  <c r="P1197"/>
  <c r="P1196"/>
  <c r="P1195"/>
  <c r="P1194"/>
  <c r="P1193"/>
  <c r="P1192"/>
  <c r="P1191"/>
  <c r="P1190"/>
  <c r="P1189"/>
  <c r="P1188"/>
  <c r="P1187"/>
  <c r="P1186"/>
  <c r="P1185"/>
  <c r="P1184"/>
  <c r="P1183"/>
  <c r="P1182"/>
  <c r="P1181"/>
  <c r="P1180"/>
  <c r="P1179"/>
  <c r="P1178"/>
  <c r="P1177"/>
  <c r="P1176"/>
  <c r="P1175"/>
  <c r="P1174"/>
  <c r="P1173"/>
  <c r="P1172"/>
  <c r="P1171"/>
  <c r="P1170"/>
  <c r="P1169"/>
  <c r="N1168"/>
  <c r="M1168"/>
  <c r="K1168"/>
  <c r="I1168"/>
  <c r="G1168"/>
  <c r="E1168"/>
  <c r="P1167"/>
  <c r="P1166"/>
  <c r="P1165"/>
  <c r="P1164"/>
  <c r="P1163"/>
  <c r="P1162"/>
  <c r="P1161"/>
  <c r="P1160"/>
  <c r="P1159"/>
  <c r="P1158"/>
  <c r="P1157"/>
  <c r="P1156"/>
  <c r="P1155"/>
  <c r="P1154"/>
  <c r="P1153"/>
  <c r="P1152"/>
  <c r="P1151"/>
  <c r="P1150"/>
  <c r="P1149"/>
  <c r="P1148"/>
  <c r="P1147"/>
  <c r="P1146"/>
  <c r="P1145"/>
  <c r="P1144"/>
  <c r="P1143"/>
  <c r="P1142"/>
  <c r="P1141"/>
  <c r="P1140"/>
  <c r="P1139"/>
  <c r="P1138"/>
  <c r="P1137"/>
  <c r="P1136"/>
  <c r="P1135"/>
  <c r="O1134"/>
  <c r="N1134"/>
  <c r="M1134"/>
  <c r="K1134"/>
  <c r="I1134"/>
  <c r="G1134"/>
  <c r="E1134"/>
  <c r="P1133"/>
  <c r="P1132"/>
  <c r="P1131"/>
  <c r="P1130"/>
  <c r="P1129"/>
  <c r="P1128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3"/>
  <c r="P1102"/>
  <c r="P1101"/>
  <c r="O1100"/>
  <c r="N1100"/>
  <c r="M1100"/>
  <c r="K1100"/>
  <c r="I1100"/>
  <c r="G1100"/>
  <c r="E1100"/>
  <c r="P1099"/>
  <c r="P1098"/>
  <c r="P1097"/>
  <c r="P1096"/>
  <c r="P1095"/>
  <c r="P1094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4"/>
  <c r="P1073"/>
  <c r="P1072"/>
  <c r="P1071"/>
  <c r="P1070"/>
  <c r="P1069"/>
  <c r="P1068"/>
  <c r="P1067"/>
  <c r="O1066"/>
  <c r="N1066"/>
  <c r="M1066"/>
  <c r="K1066"/>
  <c r="I1066"/>
  <c r="G1066"/>
  <c r="E1066"/>
  <c r="D1065"/>
  <c r="D29" s="1"/>
  <c r="P1064"/>
  <c r="O1063"/>
  <c r="N1063"/>
  <c r="M1063"/>
  <c r="K1063"/>
  <c r="I1063"/>
  <c r="G1063"/>
  <c r="E1063"/>
  <c r="P1062"/>
  <c r="O1061"/>
  <c r="N1061"/>
  <c r="M1061"/>
  <c r="K1061"/>
  <c r="I1061"/>
  <c r="G1061"/>
  <c r="E1061"/>
  <c r="P1060"/>
  <c r="O1059"/>
  <c r="N1059"/>
  <c r="M1059"/>
  <c r="K1059"/>
  <c r="I1059"/>
  <c r="G1059"/>
  <c r="E1059"/>
  <c r="P1058"/>
  <c r="I1058"/>
  <c r="J1058" s="1"/>
  <c r="O1057"/>
  <c r="N1057"/>
  <c r="M1057"/>
  <c r="K1057"/>
  <c r="G1057"/>
  <c r="E1057"/>
  <c r="P1056"/>
  <c r="O1055"/>
  <c r="N1055"/>
  <c r="M1055"/>
  <c r="K1055"/>
  <c r="I1055"/>
  <c r="G1055"/>
  <c r="E1055"/>
  <c r="D1054"/>
  <c r="D28" s="1"/>
  <c r="P1053"/>
  <c r="P1052"/>
  <c r="P1051"/>
  <c r="P1050"/>
  <c r="P1049"/>
  <c r="P1048"/>
  <c r="P1047"/>
  <c r="P1046"/>
  <c r="P1045"/>
  <c r="P1044"/>
  <c r="O1043"/>
  <c r="N1043"/>
  <c r="M1043"/>
  <c r="K1043"/>
  <c r="I1043"/>
  <c r="G1043"/>
  <c r="E1043"/>
  <c r="P1042"/>
  <c r="P1041"/>
  <c r="P1040"/>
  <c r="P1039"/>
  <c r="P1038"/>
  <c r="P1037"/>
  <c r="P1036"/>
  <c r="P1035"/>
  <c r="P1034"/>
  <c r="P1033"/>
  <c r="O1032"/>
  <c r="N1032"/>
  <c r="M1032"/>
  <c r="K1032"/>
  <c r="I1032"/>
  <c r="G1032"/>
  <c r="E1032"/>
  <c r="P1031"/>
  <c r="P1030"/>
  <c r="P1029"/>
  <c r="P1028"/>
  <c r="P1027"/>
  <c r="P1026"/>
  <c r="P1025"/>
  <c r="P1024"/>
  <c r="P1023"/>
  <c r="P1022"/>
  <c r="O1021"/>
  <c r="N1021"/>
  <c r="M1021"/>
  <c r="K1021"/>
  <c r="I1021"/>
  <c r="G1021"/>
  <c r="E1021"/>
  <c r="P1020"/>
  <c r="P1019"/>
  <c r="P1018"/>
  <c r="P1017"/>
  <c r="P1016"/>
  <c r="P1015"/>
  <c r="P1014"/>
  <c r="P1013"/>
  <c r="P1012"/>
  <c r="P1011"/>
  <c r="O1010"/>
  <c r="N1010"/>
  <c r="M1010"/>
  <c r="K1010"/>
  <c r="I1010"/>
  <c r="G1010"/>
  <c r="E1010"/>
  <c r="P1009"/>
  <c r="P1008"/>
  <c r="P1007"/>
  <c r="P1006"/>
  <c r="P1005"/>
  <c r="P1004"/>
  <c r="P1003"/>
  <c r="P1002"/>
  <c r="P1001"/>
  <c r="P1000"/>
  <c r="O999"/>
  <c r="N999"/>
  <c r="M999"/>
  <c r="K999"/>
  <c r="I999"/>
  <c r="G999"/>
  <c r="E999"/>
  <c r="D998"/>
  <c r="D27" s="1"/>
  <c r="P997"/>
  <c r="P996"/>
  <c r="P995"/>
  <c r="P994"/>
  <c r="P993"/>
  <c r="P992"/>
  <c r="P991"/>
  <c r="P990"/>
  <c r="P989"/>
  <c r="P988"/>
  <c r="P987"/>
  <c r="O986"/>
  <c r="N986"/>
  <c r="M986"/>
  <c r="K986"/>
  <c r="I986"/>
  <c r="G986"/>
  <c r="E986"/>
  <c r="P985"/>
  <c r="P984"/>
  <c r="P983"/>
  <c r="P982"/>
  <c r="P981"/>
  <c r="P980"/>
  <c r="P979"/>
  <c r="P978"/>
  <c r="P977"/>
  <c r="P976"/>
  <c r="P975"/>
  <c r="O974"/>
  <c r="N974"/>
  <c r="M974"/>
  <c r="K974"/>
  <c r="I974"/>
  <c r="G974"/>
  <c r="E974"/>
  <c r="P973"/>
  <c r="P972"/>
  <c r="P971"/>
  <c r="P970"/>
  <c r="P969"/>
  <c r="P968"/>
  <c r="P967"/>
  <c r="P966"/>
  <c r="P965"/>
  <c r="P964"/>
  <c r="P963"/>
  <c r="O962"/>
  <c r="N962"/>
  <c r="M962"/>
  <c r="K962"/>
  <c r="I962"/>
  <c r="G962"/>
  <c r="E962"/>
  <c r="O961"/>
  <c r="J961"/>
  <c r="O960"/>
  <c r="J960"/>
  <c r="O959"/>
  <c r="J959"/>
  <c r="O958"/>
  <c r="J958"/>
  <c r="O957"/>
  <c r="J957"/>
  <c r="O956"/>
  <c r="J956"/>
  <c r="P955"/>
  <c r="I955"/>
  <c r="J955" s="1"/>
  <c r="O954"/>
  <c r="J954"/>
  <c r="O953"/>
  <c r="J953"/>
  <c r="O951"/>
  <c r="J951"/>
  <c r="N950"/>
  <c r="M950"/>
  <c r="K950"/>
  <c r="G950"/>
  <c r="E950"/>
  <c r="P949"/>
  <c r="P948"/>
  <c r="P947"/>
  <c r="P946"/>
  <c r="P945"/>
  <c r="P944"/>
  <c r="P943"/>
  <c r="P942"/>
  <c r="P941"/>
  <c r="P940"/>
  <c r="P939"/>
  <c r="O938"/>
  <c r="N938"/>
  <c r="M938"/>
  <c r="K938"/>
  <c r="I938"/>
  <c r="G938"/>
  <c r="E938"/>
  <c r="D937"/>
  <c r="D26" s="1"/>
  <c r="P936"/>
  <c r="P935"/>
  <c r="P934"/>
  <c r="P933"/>
  <c r="P932"/>
  <c r="P931"/>
  <c r="P930"/>
  <c r="P929"/>
  <c r="P928"/>
  <c r="P927"/>
  <c r="P926"/>
  <c r="O925"/>
  <c r="N925"/>
  <c r="M925"/>
  <c r="K925"/>
  <c r="I925"/>
  <c r="G925"/>
  <c r="E925"/>
  <c r="P924"/>
  <c r="P923"/>
  <c r="P922"/>
  <c r="P921"/>
  <c r="P920"/>
  <c r="P919"/>
  <c r="P918"/>
  <c r="P917"/>
  <c r="P916"/>
  <c r="P915"/>
  <c r="P914"/>
  <c r="O913"/>
  <c r="N913"/>
  <c r="M913"/>
  <c r="K913"/>
  <c r="I913"/>
  <c r="G913"/>
  <c r="E913"/>
  <c r="P912"/>
  <c r="P911"/>
  <c r="P910"/>
  <c r="P909"/>
  <c r="P908"/>
  <c r="P907"/>
  <c r="P906"/>
  <c r="P905"/>
  <c r="P904"/>
  <c r="P903"/>
  <c r="P902"/>
  <c r="O901"/>
  <c r="N901"/>
  <c r="M901"/>
  <c r="K901"/>
  <c r="I901"/>
  <c r="G901"/>
  <c r="E901"/>
  <c r="P900"/>
  <c r="P899"/>
  <c r="P898"/>
  <c r="P897"/>
  <c r="P896"/>
  <c r="P895"/>
  <c r="P894"/>
  <c r="P893"/>
  <c r="P892"/>
  <c r="P891"/>
  <c r="P890"/>
  <c r="O889"/>
  <c r="N889"/>
  <c r="M889"/>
  <c r="K889"/>
  <c r="I889"/>
  <c r="E889"/>
  <c r="P888"/>
  <c r="P887"/>
  <c r="P886"/>
  <c r="P885"/>
  <c r="P884"/>
  <c r="P883"/>
  <c r="P882"/>
  <c r="P881"/>
  <c r="P880"/>
  <c r="P879"/>
  <c r="P878"/>
  <c r="O877"/>
  <c r="N877"/>
  <c r="M877"/>
  <c r="K877"/>
  <c r="I877"/>
  <c r="G877"/>
  <c r="E877"/>
  <c r="D876"/>
  <c r="D25" s="1"/>
  <c r="P875"/>
  <c r="P874"/>
  <c r="P873"/>
  <c r="P872"/>
  <c r="P871"/>
  <c r="P870"/>
  <c r="P869"/>
  <c r="O868"/>
  <c r="N868"/>
  <c r="M868"/>
  <c r="K868"/>
  <c r="I868"/>
  <c r="G868"/>
  <c r="E868"/>
  <c r="P867"/>
  <c r="P866"/>
  <c r="G866"/>
  <c r="J866" s="1"/>
  <c r="P865"/>
  <c r="P864"/>
  <c r="P863"/>
  <c r="P862"/>
  <c r="P861"/>
  <c r="J861"/>
  <c r="O860"/>
  <c r="N860"/>
  <c r="M860"/>
  <c r="K860"/>
  <c r="I860"/>
  <c r="E860"/>
  <c r="P859"/>
  <c r="P858"/>
  <c r="P857"/>
  <c r="P856"/>
  <c r="P855"/>
  <c r="P854"/>
  <c r="P853"/>
  <c r="O852"/>
  <c r="N852"/>
  <c r="M852"/>
  <c r="K852"/>
  <c r="I852"/>
  <c r="G852"/>
  <c r="E852"/>
  <c r="P851"/>
  <c r="P850"/>
  <c r="P849"/>
  <c r="P848"/>
  <c r="P847"/>
  <c r="P846"/>
  <c r="P845"/>
  <c r="O844"/>
  <c r="N844"/>
  <c r="M844"/>
  <c r="K844"/>
  <c r="I844"/>
  <c r="G844"/>
  <c r="E844"/>
  <c r="P843"/>
  <c r="P842"/>
  <c r="P841"/>
  <c r="P840"/>
  <c r="P839"/>
  <c r="P838"/>
  <c r="P837"/>
  <c r="O836"/>
  <c r="N836"/>
  <c r="M836"/>
  <c r="K836"/>
  <c r="I836"/>
  <c r="G836"/>
  <c r="E836"/>
  <c r="D835"/>
  <c r="D24" s="1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O781"/>
  <c r="N781"/>
  <c r="M781"/>
  <c r="K781"/>
  <c r="I781"/>
  <c r="G781"/>
  <c r="E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O727"/>
  <c r="N727"/>
  <c r="M727"/>
  <c r="K727"/>
  <c r="I727"/>
  <c r="G727"/>
  <c r="E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O673"/>
  <c r="N673"/>
  <c r="M673"/>
  <c r="K673"/>
  <c r="I673"/>
  <c r="G673"/>
  <c r="P672"/>
  <c r="J672"/>
  <c r="P671"/>
  <c r="J671"/>
  <c r="O619"/>
  <c r="N619"/>
  <c r="M619"/>
  <c r="K619"/>
  <c r="I619"/>
  <c r="P618"/>
  <c r="P617"/>
  <c r="O565"/>
  <c r="N565"/>
  <c r="M565"/>
  <c r="K565"/>
  <c r="I565"/>
  <c r="G565"/>
  <c r="E565"/>
  <c r="D564"/>
  <c r="D23" s="1"/>
  <c r="P563"/>
  <c r="P562"/>
  <c r="O561"/>
  <c r="N561"/>
  <c r="M561"/>
  <c r="K561"/>
  <c r="I561"/>
  <c r="G561"/>
  <c r="E561"/>
  <c r="P532"/>
  <c r="P531"/>
  <c r="O530"/>
  <c r="N530"/>
  <c r="M530"/>
  <c r="K530"/>
  <c r="I530"/>
  <c r="G530"/>
  <c r="E530"/>
  <c r="P529"/>
  <c r="P528"/>
  <c r="O527"/>
  <c r="N527"/>
  <c r="M527"/>
  <c r="K527"/>
  <c r="I527"/>
  <c r="G527"/>
  <c r="E527"/>
  <c r="P526"/>
  <c r="P525"/>
  <c r="O524"/>
  <c r="N524"/>
  <c r="M524"/>
  <c r="K524"/>
  <c r="I524"/>
  <c r="G524"/>
  <c r="E524"/>
  <c r="P523"/>
  <c r="P522"/>
  <c r="O521"/>
  <c r="N521"/>
  <c r="M521"/>
  <c r="K521"/>
  <c r="I521"/>
  <c r="G521"/>
  <c r="E521"/>
  <c r="D520"/>
  <c r="D22" s="1"/>
  <c r="P519"/>
  <c r="P518"/>
  <c r="P517"/>
  <c r="P516"/>
  <c r="P515"/>
  <c r="O514"/>
  <c r="N514"/>
  <c r="M514"/>
  <c r="K514"/>
  <c r="I514"/>
  <c r="G514"/>
  <c r="E514"/>
  <c r="P513"/>
  <c r="P512"/>
  <c r="P511"/>
  <c r="P510"/>
  <c r="P509"/>
  <c r="O508"/>
  <c r="N508"/>
  <c r="M508"/>
  <c r="K508"/>
  <c r="I508"/>
  <c r="G508"/>
  <c r="P507"/>
  <c r="P506"/>
  <c r="P505"/>
  <c r="P504"/>
  <c r="P503"/>
  <c r="O502"/>
  <c r="N502"/>
  <c r="M502"/>
  <c r="K502"/>
  <c r="I502"/>
  <c r="G502"/>
  <c r="E502"/>
  <c r="P501"/>
  <c r="P500"/>
  <c r="P499"/>
  <c r="P498"/>
  <c r="P497"/>
  <c r="O496"/>
  <c r="N496"/>
  <c r="M496"/>
  <c r="K496"/>
  <c r="I496"/>
  <c r="G496"/>
  <c r="E496"/>
  <c r="P495"/>
  <c r="P494"/>
  <c r="P493"/>
  <c r="P492"/>
  <c r="P491"/>
  <c r="O490"/>
  <c r="N490"/>
  <c r="M490"/>
  <c r="K490"/>
  <c r="I490"/>
  <c r="G490"/>
  <c r="E490"/>
  <c r="D489"/>
  <c r="D21" s="1"/>
  <c r="P488"/>
  <c r="O487"/>
  <c r="N487"/>
  <c r="M487"/>
  <c r="K487"/>
  <c r="I487"/>
  <c r="G487"/>
  <c r="E487"/>
  <c r="P486"/>
  <c r="O485"/>
  <c r="N485"/>
  <c r="M485"/>
  <c r="K485"/>
  <c r="I485"/>
  <c r="G485"/>
  <c r="E485"/>
  <c r="P484"/>
  <c r="O483"/>
  <c r="N483"/>
  <c r="M483"/>
  <c r="K483"/>
  <c r="I483"/>
  <c r="G483"/>
  <c r="E483"/>
  <c r="P482"/>
  <c r="O481"/>
  <c r="N481"/>
  <c r="M481"/>
  <c r="K481"/>
  <c r="I481"/>
  <c r="G481"/>
  <c r="E481"/>
  <c r="P480"/>
  <c r="O479"/>
  <c r="N479"/>
  <c r="M479"/>
  <c r="K479"/>
  <c r="I479"/>
  <c r="G479"/>
  <c r="E479"/>
  <c r="D478"/>
  <c r="D20" s="1"/>
  <c r="P477"/>
  <c r="O476"/>
  <c r="N476"/>
  <c r="M476"/>
  <c r="K476"/>
  <c r="I476"/>
  <c r="G476"/>
  <c r="E476"/>
  <c r="P475"/>
  <c r="O474"/>
  <c r="N474"/>
  <c r="M474"/>
  <c r="K474"/>
  <c r="I474"/>
  <c r="G474"/>
  <c r="E474"/>
  <c r="P473"/>
  <c r="O472"/>
  <c r="N472"/>
  <c r="M472"/>
  <c r="K472"/>
  <c r="I472"/>
  <c r="G472"/>
  <c r="E472"/>
  <c r="P471"/>
  <c r="O470"/>
  <c r="N470"/>
  <c r="M470"/>
  <c r="K470"/>
  <c r="I470"/>
  <c r="G470"/>
  <c r="E470"/>
  <c r="P469"/>
  <c r="O468"/>
  <c r="N468"/>
  <c r="M468"/>
  <c r="K468"/>
  <c r="I468"/>
  <c r="G468"/>
  <c r="E468"/>
  <c r="D467"/>
  <c r="D19" s="1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O443"/>
  <c r="N443"/>
  <c r="M443"/>
  <c r="K443"/>
  <c r="I443"/>
  <c r="G443"/>
  <c r="E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O419"/>
  <c r="N419"/>
  <c r="M419"/>
  <c r="K419"/>
  <c r="P418"/>
  <c r="P417"/>
  <c r="P416"/>
  <c r="P415"/>
  <c r="P414"/>
  <c r="P413"/>
  <c r="P412"/>
  <c r="P411"/>
  <c r="P410"/>
  <c r="P409"/>
  <c r="P408"/>
  <c r="P407"/>
  <c r="P406"/>
  <c r="P405"/>
  <c r="P404"/>
  <c r="Q404" s="1"/>
  <c r="P403"/>
  <c r="Q403" s="1"/>
  <c r="P402"/>
  <c r="Q402" s="1"/>
  <c r="P401"/>
  <c r="Q401" s="1"/>
  <c r="P400"/>
  <c r="Q400" s="1"/>
  <c r="P399"/>
  <c r="Q399" s="1"/>
  <c r="P398"/>
  <c r="Q398" s="1"/>
  <c r="P397"/>
  <c r="Q397" s="1"/>
  <c r="P396"/>
  <c r="Q396" s="1"/>
  <c r="O395"/>
  <c r="N395"/>
  <c r="M395"/>
  <c r="K395"/>
  <c r="I395"/>
  <c r="G395"/>
  <c r="E395"/>
  <c r="P394"/>
  <c r="Q394" s="1"/>
  <c r="P393"/>
  <c r="I393"/>
  <c r="P392"/>
  <c r="I392"/>
  <c r="P391"/>
  <c r="I391"/>
  <c r="P390"/>
  <c r="I390"/>
  <c r="P389"/>
  <c r="I389"/>
  <c r="P388"/>
  <c r="I388"/>
  <c r="P387"/>
  <c r="I387"/>
  <c r="P386"/>
  <c r="I386"/>
  <c r="P385"/>
  <c r="I385"/>
  <c r="P384"/>
  <c r="I384"/>
  <c r="P383"/>
  <c r="I383"/>
  <c r="P382"/>
  <c r="P381"/>
  <c r="I381"/>
  <c r="P380"/>
  <c r="I380"/>
  <c r="P379"/>
  <c r="I379"/>
  <c r="P378"/>
  <c r="I378"/>
  <c r="P377"/>
  <c r="I377"/>
  <c r="P376"/>
  <c r="I376"/>
  <c r="P375"/>
  <c r="I375"/>
  <c r="P374"/>
  <c r="I374"/>
  <c r="P373"/>
  <c r="I373"/>
  <c r="P372"/>
  <c r="I372"/>
  <c r="O371"/>
  <c r="N371"/>
  <c r="M371"/>
  <c r="K371"/>
  <c r="G371"/>
  <c r="E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O347"/>
  <c r="N347"/>
  <c r="M347"/>
  <c r="K347"/>
  <c r="I347"/>
  <c r="G347"/>
  <c r="E347"/>
  <c r="D346"/>
  <c r="D18" s="1"/>
  <c r="P345"/>
  <c r="P344"/>
  <c r="P343"/>
  <c r="P342"/>
  <c r="P341"/>
  <c r="O340"/>
  <c r="N340"/>
  <c r="M340"/>
  <c r="K340"/>
  <c r="I340"/>
  <c r="G340"/>
  <c r="E340"/>
  <c r="P339"/>
  <c r="N338"/>
  <c r="P338" s="1"/>
  <c r="P337"/>
  <c r="P336"/>
  <c r="J336"/>
  <c r="P335"/>
  <c r="I335"/>
  <c r="J335" s="1"/>
  <c r="O334"/>
  <c r="M334"/>
  <c r="K334"/>
  <c r="I334"/>
  <c r="G334"/>
  <c r="E334"/>
  <c r="P333"/>
  <c r="P332"/>
  <c r="P331"/>
  <c r="P330"/>
  <c r="P329"/>
  <c r="O328"/>
  <c r="N328"/>
  <c r="M328"/>
  <c r="K328"/>
  <c r="I328"/>
  <c r="G328"/>
  <c r="E328"/>
  <c r="P327"/>
  <c r="P326"/>
  <c r="P325"/>
  <c r="P324"/>
  <c r="P323"/>
  <c r="O322"/>
  <c r="N322"/>
  <c r="M322"/>
  <c r="K322"/>
  <c r="I322"/>
  <c r="G322"/>
  <c r="E322"/>
  <c r="P321"/>
  <c r="P320"/>
  <c r="P319"/>
  <c r="P318"/>
  <c r="P317"/>
  <c r="O316"/>
  <c r="N316"/>
  <c r="M316"/>
  <c r="K316"/>
  <c r="I316"/>
  <c r="G316"/>
  <c r="E316"/>
  <c r="D315"/>
  <c r="D16" s="1"/>
  <c r="P314"/>
  <c r="P313"/>
  <c r="O312"/>
  <c r="N312"/>
  <c r="M312"/>
  <c r="K312"/>
  <c r="I312"/>
  <c r="G312"/>
  <c r="E312"/>
  <c r="P311"/>
  <c r="P310"/>
  <c r="O309"/>
  <c r="N309"/>
  <c r="M309"/>
  <c r="K309"/>
  <c r="I309"/>
  <c r="G309"/>
  <c r="E309"/>
  <c r="P308"/>
  <c r="P307"/>
  <c r="O306"/>
  <c r="N306"/>
  <c r="M306"/>
  <c r="K306"/>
  <c r="I306"/>
  <c r="G306"/>
  <c r="E306"/>
  <c r="P305"/>
  <c r="P304"/>
  <c r="O303"/>
  <c r="N303"/>
  <c r="M303"/>
  <c r="K303"/>
  <c r="I303"/>
  <c r="G303"/>
  <c r="E303"/>
  <c r="P302"/>
  <c r="P301"/>
  <c r="O300"/>
  <c r="N300"/>
  <c r="M300"/>
  <c r="K300"/>
  <c r="I300"/>
  <c r="G300"/>
  <c r="E300"/>
  <c r="D299"/>
  <c r="D15" s="1"/>
  <c r="P298"/>
  <c r="P297"/>
  <c r="O296"/>
  <c r="N296"/>
  <c r="M296"/>
  <c r="K296"/>
  <c r="I296"/>
  <c r="G296"/>
  <c r="E296"/>
  <c r="P295"/>
  <c r="P294"/>
  <c r="O293"/>
  <c r="N293"/>
  <c r="M293"/>
  <c r="K293"/>
  <c r="I293"/>
  <c r="G293"/>
  <c r="E293"/>
  <c r="P292"/>
  <c r="P291"/>
  <c r="O290"/>
  <c r="N290"/>
  <c r="M290"/>
  <c r="K290"/>
  <c r="I290"/>
  <c r="G290"/>
  <c r="E290"/>
  <c r="P289"/>
  <c r="I289"/>
  <c r="J289" s="1"/>
  <c r="P288"/>
  <c r="I288"/>
  <c r="J288" s="1"/>
  <c r="P287"/>
  <c r="I287"/>
  <c r="J287" s="1"/>
  <c r="P286"/>
  <c r="I286"/>
  <c r="J286" s="1"/>
  <c r="O285"/>
  <c r="N285"/>
  <c r="M285"/>
  <c r="K285"/>
  <c r="G285"/>
  <c r="E285"/>
  <c r="P284"/>
  <c r="P283"/>
  <c r="O282"/>
  <c r="N282"/>
  <c r="M282"/>
  <c r="K282"/>
  <c r="I282"/>
  <c r="G282"/>
  <c r="E282"/>
  <c r="D281"/>
  <c r="D14" s="1"/>
  <c r="P280"/>
  <c r="P279"/>
  <c r="P278"/>
  <c r="O277"/>
  <c r="N277"/>
  <c r="M277"/>
  <c r="K277"/>
  <c r="I277"/>
  <c r="G277"/>
  <c r="E277"/>
  <c r="P276"/>
  <c r="P275"/>
  <c r="P274"/>
  <c r="O273"/>
  <c r="N273"/>
  <c r="M273"/>
  <c r="K273"/>
  <c r="I273"/>
  <c r="G273"/>
  <c r="E273"/>
  <c r="P272"/>
  <c r="P271"/>
  <c r="P270"/>
  <c r="O269"/>
  <c r="N269"/>
  <c r="M269"/>
  <c r="K269"/>
  <c r="I269"/>
  <c r="G269"/>
  <c r="E269"/>
  <c r="P268"/>
  <c r="P267"/>
  <c r="P266"/>
  <c r="E266"/>
  <c r="J266" s="1"/>
  <c r="O265"/>
  <c r="N265"/>
  <c r="M265"/>
  <c r="K265"/>
  <c r="I265"/>
  <c r="G265"/>
  <c r="P264"/>
  <c r="P263"/>
  <c r="P262"/>
  <c r="O261"/>
  <c r="N261"/>
  <c r="M261"/>
  <c r="K261"/>
  <c r="I261"/>
  <c r="G261"/>
  <c r="E261"/>
  <c r="D260"/>
  <c r="D13" s="1"/>
  <c r="P259"/>
  <c r="P258"/>
  <c r="P257"/>
  <c r="P256"/>
  <c r="P255"/>
  <c r="P254"/>
  <c r="P253"/>
  <c r="P252"/>
  <c r="P251"/>
  <c r="O250"/>
  <c r="N250"/>
  <c r="M250"/>
  <c r="K250"/>
  <c r="I250"/>
  <c r="G250"/>
  <c r="E250"/>
  <c r="P249"/>
  <c r="P248"/>
  <c r="P247"/>
  <c r="P246"/>
  <c r="P245"/>
  <c r="P244"/>
  <c r="P243"/>
  <c r="P242"/>
  <c r="P241"/>
  <c r="J241"/>
  <c r="O240"/>
  <c r="N240"/>
  <c r="M240"/>
  <c r="K240"/>
  <c r="I240"/>
  <c r="G240"/>
  <c r="E240"/>
  <c r="P239"/>
  <c r="P238"/>
  <c r="P237"/>
  <c r="P236"/>
  <c r="P235"/>
  <c r="P234"/>
  <c r="P233"/>
  <c r="P232"/>
  <c r="O230"/>
  <c r="N230"/>
  <c r="K230"/>
  <c r="G230"/>
  <c r="E230"/>
  <c r="I229"/>
  <c r="J229" s="1"/>
  <c r="I228"/>
  <c r="I226"/>
  <c r="J226" s="1"/>
  <c r="I225"/>
  <c r="J225" s="1"/>
  <c r="I223"/>
  <c r="J223" s="1"/>
  <c r="I222"/>
  <c r="I220"/>
  <c r="J220" s="1"/>
  <c r="I219"/>
  <c r="J219" s="1"/>
  <c r="I217"/>
  <c r="J217" s="1"/>
  <c r="I216"/>
  <c r="I214"/>
  <c r="J214" s="1"/>
  <c r="I213"/>
  <c r="I211"/>
  <c r="J211" s="1"/>
  <c r="I210"/>
  <c r="I208"/>
  <c r="J208" s="1"/>
  <c r="I207"/>
  <c r="J207" s="1"/>
  <c r="I205"/>
  <c r="M204"/>
  <c r="O202"/>
  <c r="N202"/>
  <c r="K202"/>
  <c r="G202"/>
  <c r="E202"/>
  <c r="P201"/>
  <c r="P200"/>
  <c r="D200"/>
  <c r="J200" s="1"/>
  <c r="P199"/>
  <c r="P198"/>
  <c r="P197"/>
  <c r="P196"/>
  <c r="P195"/>
  <c r="P194"/>
  <c r="P193"/>
  <c r="O192"/>
  <c r="N192"/>
  <c r="M192"/>
  <c r="K192"/>
  <c r="I192"/>
  <c r="G192"/>
  <c r="E192"/>
  <c r="D192"/>
  <c r="D191"/>
  <c r="D12" s="1"/>
  <c r="P190"/>
  <c r="P189"/>
  <c r="P188"/>
  <c r="P187"/>
  <c r="P186"/>
  <c r="O185"/>
  <c r="N185"/>
  <c r="M185"/>
  <c r="K185"/>
  <c r="I185"/>
  <c r="G185"/>
  <c r="E185"/>
  <c r="P184"/>
  <c r="P183"/>
  <c r="P182"/>
  <c r="P181"/>
  <c r="P180"/>
  <c r="O179"/>
  <c r="N179"/>
  <c r="M179"/>
  <c r="K179"/>
  <c r="I179"/>
  <c r="G179"/>
  <c r="E179"/>
  <c r="P178"/>
  <c r="P177"/>
  <c r="D177"/>
  <c r="J177" s="1"/>
  <c r="P176"/>
  <c r="P175"/>
  <c r="P174"/>
  <c r="O173"/>
  <c r="N173"/>
  <c r="M173"/>
  <c r="K173"/>
  <c r="I173"/>
  <c r="G173"/>
  <c r="E173"/>
  <c r="P172"/>
  <c r="P171"/>
  <c r="P170"/>
  <c r="P169"/>
  <c r="D169"/>
  <c r="P168"/>
  <c r="G168"/>
  <c r="J168" s="1"/>
  <c r="O167"/>
  <c r="N167"/>
  <c r="M167"/>
  <c r="K167"/>
  <c r="I167"/>
  <c r="E167"/>
  <c r="P166"/>
  <c r="P165"/>
  <c r="P164"/>
  <c r="P163"/>
  <c r="P162"/>
  <c r="O161"/>
  <c r="N161"/>
  <c r="M161"/>
  <c r="K161"/>
  <c r="I161"/>
  <c r="G161"/>
  <c r="E161"/>
  <c r="D161"/>
  <c r="P159"/>
  <c r="P158"/>
  <c r="P157"/>
  <c r="P156"/>
  <c r="P155"/>
  <c r="P154"/>
  <c r="P153"/>
  <c r="P152"/>
  <c r="O151"/>
  <c r="N151"/>
  <c r="M151"/>
  <c r="K151"/>
  <c r="I151"/>
  <c r="G151"/>
  <c r="E151"/>
  <c r="D151"/>
  <c r="D147" s="1"/>
  <c r="J147" s="1"/>
  <c r="P150"/>
  <c r="P149"/>
  <c r="P148"/>
  <c r="P147"/>
  <c r="P146"/>
  <c r="P145"/>
  <c r="P144"/>
  <c r="P143"/>
  <c r="O142"/>
  <c r="N142"/>
  <c r="M142"/>
  <c r="K142"/>
  <c r="I142"/>
  <c r="G142"/>
  <c r="E142"/>
  <c r="P141"/>
  <c r="P140"/>
  <c r="P139"/>
  <c r="D139"/>
  <c r="J139" s="1"/>
  <c r="P138"/>
  <c r="P137"/>
  <c r="P136"/>
  <c r="P135"/>
  <c r="P134"/>
  <c r="O133"/>
  <c r="N133"/>
  <c r="M133"/>
  <c r="K133"/>
  <c r="I133"/>
  <c r="G133"/>
  <c r="E133"/>
  <c r="P132"/>
  <c r="J132"/>
  <c r="P131"/>
  <c r="D131"/>
  <c r="P130"/>
  <c r="J130"/>
  <c r="P129"/>
  <c r="J129"/>
  <c r="P128"/>
  <c r="P127"/>
  <c r="J127"/>
  <c r="P126"/>
  <c r="J126"/>
  <c r="O124"/>
  <c r="N124"/>
  <c r="K124"/>
  <c r="G124"/>
  <c r="E124"/>
  <c r="P123"/>
  <c r="D123"/>
  <c r="J123" s="1"/>
  <c r="P122"/>
  <c r="P121"/>
  <c r="P120"/>
  <c r="P119"/>
  <c r="P118"/>
  <c r="P117"/>
  <c r="P116"/>
  <c r="O115"/>
  <c r="N115"/>
  <c r="M115"/>
  <c r="K115"/>
  <c r="I115"/>
  <c r="G115"/>
  <c r="E115"/>
  <c r="D115"/>
  <c r="P113"/>
  <c r="P112"/>
  <c r="P111"/>
  <c r="P110"/>
  <c r="P109"/>
  <c r="P108"/>
  <c r="P107"/>
  <c r="O106"/>
  <c r="N106"/>
  <c r="M106"/>
  <c r="K106"/>
  <c r="I106"/>
  <c r="G106"/>
  <c r="E106"/>
  <c r="D106"/>
  <c r="P105"/>
  <c r="G105"/>
  <c r="J105" s="1"/>
  <c r="P104"/>
  <c r="G104"/>
  <c r="J104" s="1"/>
  <c r="P103"/>
  <c r="G103"/>
  <c r="J103" s="1"/>
  <c r="P102"/>
  <c r="G102"/>
  <c r="J102" s="1"/>
  <c r="P101"/>
  <c r="G101"/>
  <c r="J101" s="1"/>
  <c r="P100"/>
  <c r="P99"/>
  <c r="G99"/>
  <c r="J99" s="1"/>
  <c r="O98"/>
  <c r="N98"/>
  <c r="M98"/>
  <c r="K98"/>
  <c r="I98"/>
  <c r="E98"/>
  <c r="D98"/>
  <c r="D67" s="1"/>
  <c r="P97"/>
  <c r="P96"/>
  <c r="P95"/>
  <c r="P94"/>
  <c r="P93"/>
  <c r="P92"/>
  <c r="P91"/>
  <c r="O90"/>
  <c r="N90"/>
  <c r="M90"/>
  <c r="K90"/>
  <c r="I90"/>
  <c r="G90"/>
  <c r="E90"/>
  <c r="D90"/>
  <c r="D65" s="1"/>
  <c r="P89"/>
  <c r="P88"/>
  <c r="P87"/>
  <c r="P86"/>
  <c r="P85"/>
  <c r="P84"/>
  <c r="P83"/>
  <c r="O82"/>
  <c r="N82"/>
  <c r="M82"/>
  <c r="K82"/>
  <c r="I82"/>
  <c r="G82"/>
  <c r="E82"/>
  <c r="D82"/>
  <c r="P81"/>
  <c r="P80"/>
  <c r="P79"/>
  <c r="P78"/>
  <c r="P77"/>
  <c r="P76"/>
  <c r="P75"/>
  <c r="O74"/>
  <c r="N74"/>
  <c r="M74"/>
  <c r="K74"/>
  <c r="I74"/>
  <c r="G74"/>
  <c r="E74"/>
  <c r="D74"/>
  <c r="D61"/>
  <c r="K73" l="1"/>
  <c r="N73"/>
  <c r="K114"/>
  <c r="K160"/>
  <c r="N160"/>
  <c r="N191"/>
  <c r="M260"/>
  <c r="O260"/>
  <c r="M299"/>
  <c r="O299"/>
  <c r="M346"/>
  <c r="O346"/>
  <c r="M520"/>
  <c r="O520"/>
  <c r="M564"/>
  <c r="O564"/>
  <c r="M876"/>
  <c r="O876"/>
  <c r="M937"/>
  <c r="M998"/>
  <c r="O998"/>
  <c r="M1054"/>
  <c r="O1054"/>
  <c r="O114"/>
  <c r="M114"/>
  <c r="M281"/>
  <c r="O281"/>
  <c r="N467"/>
  <c r="M478"/>
  <c r="O478"/>
  <c r="N489"/>
  <c r="N835"/>
  <c r="M1065"/>
  <c r="O1065"/>
  <c r="M1236"/>
  <c r="O1236"/>
  <c r="N1247"/>
  <c r="N1258"/>
  <c r="N114"/>
  <c r="M160"/>
  <c r="O160"/>
  <c r="O191"/>
  <c r="N260"/>
  <c r="N281"/>
  <c r="N299"/>
  <c r="M315"/>
  <c r="O315"/>
  <c r="N346"/>
  <c r="M467"/>
  <c r="O467"/>
  <c r="N478"/>
  <c r="M489"/>
  <c r="O489"/>
  <c r="N520"/>
  <c r="N564"/>
  <c r="M835"/>
  <c r="O835"/>
  <c r="N876"/>
  <c r="N937"/>
  <c r="N998"/>
  <c r="N1054"/>
  <c r="N1065"/>
  <c r="N1236"/>
  <c r="M1247"/>
  <c r="O1247"/>
  <c r="M1258"/>
  <c r="O1258"/>
  <c r="K315"/>
  <c r="K467"/>
  <c r="K489"/>
  <c r="K835"/>
  <c r="K1247"/>
  <c r="K1258"/>
  <c r="M73"/>
  <c r="O73"/>
  <c r="K191"/>
  <c r="K260"/>
  <c r="K281"/>
  <c r="K299"/>
  <c r="K346"/>
  <c r="K478"/>
  <c r="K520"/>
  <c r="K22" s="1"/>
  <c r="K564"/>
  <c r="K876"/>
  <c r="K937"/>
  <c r="K998"/>
  <c r="K1054"/>
  <c r="K1065"/>
  <c r="K1236"/>
  <c r="I73"/>
  <c r="I9" s="1"/>
  <c r="I1618"/>
  <c r="I69" s="1"/>
  <c r="I70" s="1"/>
  <c r="I55" s="1"/>
  <c r="M67"/>
  <c r="M68" s="1"/>
  <c r="M52" s="1"/>
  <c r="E564"/>
  <c r="E23" s="1"/>
  <c r="G1065"/>
  <c r="E1454"/>
  <c r="E65" s="1"/>
  <c r="E48" s="1"/>
  <c r="G1454"/>
  <c r="I1454"/>
  <c r="M1454"/>
  <c r="O1454"/>
  <c r="I285"/>
  <c r="E520"/>
  <c r="E22" s="1"/>
  <c r="G520"/>
  <c r="I520"/>
  <c r="J213"/>
  <c r="M213"/>
  <c r="J205"/>
  <c r="M205"/>
  <c r="J231"/>
  <c r="E1372"/>
  <c r="K1536"/>
  <c r="K67" s="1"/>
  <c r="N1536"/>
  <c r="G1536"/>
  <c r="D17"/>
  <c r="I1372"/>
  <c r="O1372"/>
  <c r="F65"/>
  <c r="K1454"/>
  <c r="N1454"/>
  <c r="N65" s="1"/>
  <c r="E1536"/>
  <c r="E67" s="1"/>
  <c r="E68" s="1"/>
  <c r="I1536"/>
  <c r="I67" s="1"/>
  <c r="I68" s="1"/>
  <c r="O1536"/>
  <c r="O67" s="1"/>
  <c r="E1618"/>
  <c r="E69" s="1"/>
  <c r="M1618"/>
  <c r="M69" s="1"/>
  <c r="M70" s="1"/>
  <c r="O1618"/>
  <c r="O27"/>
  <c r="J169"/>
  <c r="F14"/>
  <c r="N15"/>
  <c r="K1372"/>
  <c r="N1372"/>
  <c r="J204"/>
  <c r="M210"/>
  <c r="J210"/>
  <c r="M216"/>
  <c r="J216"/>
  <c r="M222"/>
  <c r="J222"/>
  <c r="E265"/>
  <c r="E63" s="1"/>
  <c r="E45" s="1"/>
  <c r="N334"/>
  <c r="N67" s="1"/>
  <c r="M228"/>
  <c r="J228"/>
  <c r="F15"/>
  <c r="K15"/>
  <c r="K1618"/>
  <c r="K69" s="1"/>
  <c r="N1618"/>
  <c r="N69" s="1"/>
  <c r="G1372"/>
  <c r="M22"/>
  <c r="N14"/>
  <c r="E281"/>
  <c r="E14" s="1"/>
  <c r="G281"/>
  <c r="G14" s="1"/>
  <c r="I281"/>
  <c r="I14" s="1"/>
  <c r="G22"/>
  <c r="K14"/>
  <c r="O22"/>
  <c r="I22"/>
  <c r="I1057"/>
  <c r="M1372"/>
  <c r="E299"/>
  <c r="E15" s="1"/>
  <c r="G299"/>
  <c r="G15" s="1"/>
  <c r="I299"/>
  <c r="I15" s="1"/>
  <c r="F22"/>
  <c r="O1290"/>
  <c r="O61" s="1"/>
  <c r="M51"/>
  <c r="M14"/>
  <c r="O14"/>
  <c r="M15"/>
  <c r="O15"/>
  <c r="N22"/>
  <c r="I998"/>
  <c r="I27" s="1"/>
  <c r="K1290"/>
  <c r="K61" s="1"/>
  <c r="M1290"/>
  <c r="M61" s="1"/>
  <c r="O65"/>
  <c r="G69"/>
  <c r="J373"/>
  <c r="J375"/>
  <c r="J377"/>
  <c r="J379"/>
  <c r="J381"/>
  <c r="J383"/>
  <c r="J385"/>
  <c r="J387"/>
  <c r="J389"/>
  <c r="J391"/>
  <c r="J393"/>
  <c r="D63"/>
  <c r="G65"/>
  <c r="E1290"/>
  <c r="G1290"/>
  <c r="I1290"/>
  <c r="N1290"/>
  <c r="N1289" s="1"/>
  <c r="P125"/>
  <c r="G191"/>
  <c r="G12" s="1"/>
  <c r="N12"/>
  <c r="F23"/>
  <c r="K23"/>
  <c r="O23"/>
  <c r="E998"/>
  <c r="E27" s="1"/>
  <c r="G998"/>
  <c r="G27" s="1"/>
  <c r="F29"/>
  <c r="M29"/>
  <c r="O29"/>
  <c r="K63"/>
  <c r="K45" s="1"/>
  <c r="O9"/>
  <c r="J125"/>
  <c r="K27"/>
  <c r="M27"/>
  <c r="M23"/>
  <c r="J142"/>
  <c r="J161"/>
  <c r="J173"/>
  <c r="J179"/>
  <c r="J192"/>
  <c r="J250"/>
  <c r="J261"/>
  <c r="J273"/>
  <c r="J300"/>
  <c r="J303"/>
  <c r="J306"/>
  <c r="J309"/>
  <c r="J312"/>
  <c r="J322"/>
  <c r="J334"/>
  <c r="J419"/>
  <c r="J470"/>
  <c r="J474"/>
  <c r="J483"/>
  <c r="J487"/>
  <c r="J490"/>
  <c r="J502"/>
  <c r="J514"/>
  <c r="J520"/>
  <c r="J521"/>
  <c r="J524"/>
  <c r="J527"/>
  <c r="J530"/>
  <c r="J561"/>
  <c r="J565"/>
  <c r="J727"/>
  <c r="J844"/>
  <c r="J868"/>
  <c r="J877"/>
  <c r="J901"/>
  <c r="J925"/>
  <c r="J938"/>
  <c r="J962"/>
  <c r="J986"/>
  <c r="J999"/>
  <c r="J1010"/>
  <c r="J1021"/>
  <c r="J1032"/>
  <c r="J1043"/>
  <c r="J1057"/>
  <c r="J1059"/>
  <c r="J1063"/>
  <c r="J1066"/>
  <c r="J1134"/>
  <c r="J1202"/>
  <c r="J1237"/>
  <c r="J1241"/>
  <c r="J1245"/>
  <c r="J1248"/>
  <c r="J1252"/>
  <c r="J1265"/>
  <c r="J1277"/>
  <c r="J1352"/>
  <c r="J1361"/>
  <c r="J1364"/>
  <c r="J1367"/>
  <c r="J1370"/>
  <c r="J1434"/>
  <c r="J1443"/>
  <c r="J1446"/>
  <c r="J1449"/>
  <c r="J1452"/>
  <c r="J1516"/>
  <c r="J1525"/>
  <c r="J1528"/>
  <c r="J1531"/>
  <c r="J1534"/>
  <c r="J1598"/>
  <c r="J1607"/>
  <c r="J1610"/>
  <c r="J1613"/>
  <c r="J1616"/>
  <c r="J1680"/>
  <c r="J1689"/>
  <c r="J1692"/>
  <c r="J1695"/>
  <c r="J1698"/>
  <c r="I564"/>
  <c r="I23" s="1"/>
  <c r="J619"/>
  <c r="J106"/>
  <c r="J115"/>
  <c r="J74"/>
  <c r="J82"/>
  <c r="J90"/>
  <c r="J131"/>
  <c r="J133"/>
  <c r="J151"/>
  <c r="J265"/>
  <c r="J269"/>
  <c r="J277"/>
  <c r="J281"/>
  <c r="J282"/>
  <c r="J285"/>
  <c r="J290"/>
  <c r="J293"/>
  <c r="J296"/>
  <c r="J316"/>
  <c r="J328"/>
  <c r="J340"/>
  <c r="J347"/>
  <c r="J372"/>
  <c r="J374"/>
  <c r="J376"/>
  <c r="J378"/>
  <c r="J380"/>
  <c r="J384"/>
  <c r="J386"/>
  <c r="J388"/>
  <c r="J390"/>
  <c r="J392"/>
  <c r="J395"/>
  <c r="J443"/>
  <c r="J468"/>
  <c r="J472"/>
  <c r="J476"/>
  <c r="J479"/>
  <c r="J481"/>
  <c r="J485"/>
  <c r="J496"/>
  <c r="J508"/>
  <c r="N23"/>
  <c r="J673"/>
  <c r="J781"/>
  <c r="J836"/>
  <c r="J852"/>
  <c r="J889"/>
  <c r="J913"/>
  <c r="E937"/>
  <c r="E26" s="1"/>
  <c r="G937"/>
  <c r="G26" s="1"/>
  <c r="J974"/>
  <c r="J1055"/>
  <c r="J1061"/>
  <c r="J1100"/>
  <c r="J1168"/>
  <c r="J1239"/>
  <c r="J1243"/>
  <c r="J1250"/>
  <c r="J1256"/>
  <c r="J1259"/>
  <c r="J1271"/>
  <c r="J1283"/>
  <c r="J1290"/>
  <c r="J1291"/>
  <c r="J1348"/>
  <c r="J1356"/>
  <c r="J1359"/>
  <c r="J1372"/>
  <c r="J1373"/>
  <c r="J1430"/>
  <c r="J1438"/>
  <c r="J1441"/>
  <c r="J1454"/>
  <c r="J1455"/>
  <c r="J1512"/>
  <c r="J1520"/>
  <c r="J1523"/>
  <c r="J1536"/>
  <c r="J1537"/>
  <c r="J1594"/>
  <c r="J1602"/>
  <c r="J1605"/>
  <c r="J1619"/>
  <c r="J1676"/>
  <c r="J1684"/>
  <c r="J1687"/>
  <c r="I1258"/>
  <c r="I32" s="1"/>
  <c r="N32"/>
  <c r="E1258"/>
  <c r="E32" s="1"/>
  <c r="G1701"/>
  <c r="G1700" s="1"/>
  <c r="F18"/>
  <c r="K18"/>
  <c r="M18"/>
  <c r="O18"/>
  <c r="K26"/>
  <c r="G1258"/>
  <c r="G32" s="1"/>
  <c r="P1619"/>
  <c r="G315"/>
  <c r="G16" s="1"/>
  <c r="I315"/>
  <c r="F21"/>
  <c r="K21"/>
  <c r="M21"/>
  <c r="O21"/>
  <c r="G489"/>
  <c r="G21" s="1"/>
  <c r="O19"/>
  <c r="F32"/>
  <c r="K32"/>
  <c r="M32"/>
  <c r="O32"/>
  <c r="F13"/>
  <c r="K13"/>
  <c r="M13"/>
  <c r="O13"/>
  <c r="E467"/>
  <c r="E19" s="1"/>
  <c r="G467"/>
  <c r="G19" s="1"/>
  <c r="I467"/>
  <c r="I19" s="1"/>
  <c r="N19"/>
  <c r="F28"/>
  <c r="M28"/>
  <c r="O28"/>
  <c r="F19"/>
  <c r="K19"/>
  <c r="N18"/>
  <c r="M19"/>
  <c r="E489"/>
  <c r="E21" s="1"/>
  <c r="I489"/>
  <c r="I21" s="1"/>
  <c r="N21"/>
  <c r="N28"/>
  <c r="F30"/>
  <c r="N9"/>
  <c r="Q105"/>
  <c r="N20"/>
  <c r="E876"/>
  <c r="E25" s="1"/>
  <c r="G876"/>
  <c r="G25" s="1"/>
  <c r="N25"/>
  <c r="E1236"/>
  <c r="E30" s="1"/>
  <c r="G1236"/>
  <c r="G30" s="1"/>
  <c r="N30"/>
  <c r="E1247"/>
  <c r="E31" s="1"/>
  <c r="G1247"/>
  <c r="G31" s="1"/>
  <c r="N31"/>
  <c r="E260"/>
  <c r="E13" s="1"/>
  <c r="G260"/>
  <c r="G13" s="1"/>
  <c r="I260"/>
  <c r="I13" s="1"/>
  <c r="N13"/>
  <c r="F16"/>
  <c r="K16"/>
  <c r="M16"/>
  <c r="O16"/>
  <c r="F20"/>
  <c r="K20"/>
  <c r="M20"/>
  <c r="O20"/>
  <c r="E478"/>
  <c r="E20" s="1"/>
  <c r="F25"/>
  <c r="M25"/>
  <c r="O25"/>
  <c r="F26"/>
  <c r="E1054"/>
  <c r="E28" s="1"/>
  <c r="G1054"/>
  <c r="G28" s="1"/>
  <c r="E1065"/>
  <c r="E29" s="1"/>
  <c r="G29"/>
  <c r="N29"/>
  <c r="P1283"/>
  <c r="P1430"/>
  <c r="P1434"/>
  <c r="P1438"/>
  <c r="P1446"/>
  <c r="P1512"/>
  <c r="P1516"/>
  <c r="P1520"/>
  <c r="P1528"/>
  <c r="P1534"/>
  <c r="D42"/>
  <c r="D62"/>
  <c r="G54"/>
  <c r="G70"/>
  <c r="G55" s="1"/>
  <c r="I1701"/>
  <c r="D64"/>
  <c r="D46" s="1"/>
  <c r="D45"/>
  <c r="D48"/>
  <c r="D66"/>
  <c r="D49" s="1"/>
  <c r="D68"/>
  <c r="D52" s="1"/>
  <c r="O48"/>
  <c r="O66"/>
  <c r="O49" s="1"/>
  <c r="I371"/>
  <c r="I478"/>
  <c r="I20" s="1"/>
  <c r="I1247"/>
  <c r="I31" s="1"/>
  <c r="D73"/>
  <c r="D9" s="1"/>
  <c r="K9"/>
  <c r="M9"/>
  <c r="F11"/>
  <c r="E315"/>
  <c r="E16" s="1"/>
  <c r="G478"/>
  <c r="G20" s="1"/>
  <c r="M30"/>
  <c r="O30"/>
  <c r="K31"/>
  <c r="M31"/>
  <c r="O31"/>
  <c r="P1290"/>
  <c r="P1452"/>
  <c r="P1454"/>
  <c r="K64"/>
  <c r="I835"/>
  <c r="I24" s="1"/>
  <c r="E73"/>
  <c r="E9" s="1"/>
  <c r="Q1563"/>
  <c r="Q1564"/>
  <c r="Q1565"/>
  <c r="Q1566"/>
  <c r="Q1567"/>
  <c r="Q1568"/>
  <c r="Q1569"/>
  <c r="Q1570"/>
  <c r="Q1571"/>
  <c r="Q1572"/>
  <c r="Q1573"/>
  <c r="K65"/>
  <c r="N1701"/>
  <c r="N1700" s="1"/>
  <c r="K10"/>
  <c r="K12"/>
  <c r="Q1574"/>
  <c r="Q1575"/>
  <c r="Q1576"/>
  <c r="Q1577"/>
  <c r="Q1578"/>
  <c r="Q1579"/>
  <c r="Q1580"/>
  <c r="Q1581"/>
  <c r="Q1582"/>
  <c r="Q1583"/>
  <c r="Q1584"/>
  <c r="Q1585"/>
  <c r="F63"/>
  <c r="E191"/>
  <c r="E12" s="1"/>
  <c r="J240"/>
  <c r="Q338"/>
  <c r="Q1586"/>
  <c r="Q1587"/>
  <c r="Q1588"/>
  <c r="Q1589"/>
  <c r="Q1590"/>
  <c r="Q1591"/>
  <c r="Q1592"/>
  <c r="N63"/>
  <c r="F9"/>
  <c r="P1684"/>
  <c r="P1687"/>
  <c r="P1689"/>
  <c r="P1692"/>
  <c r="P1695"/>
  <c r="P1698"/>
  <c r="Q1593"/>
  <c r="M11"/>
  <c r="Q1595"/>
  <c r="Q1596"/>
  <c r="F10"/>
  <c r="Q1597"/>
  <c r="G98"/>
  <c r="E114"/>
  <c r="E10" s="1"/>
  <c r="G114"/>
  <c r="G10" s="1"/>
  <c r="N10"/>
  <c r="Q1599"/>
  <c r="Q405"/>
  <c r="Q406"/>
  <c r="Q407"/>
  <c r="Q408"/>
  <c r="Q409"/>
  <c r="Q410"/>
  <c r="Q411"/>
  <c r="Q412"/>
  <c r="Q413"/>
  <c r="Q414"/>
  <c r="Q415"/>
  <c r="Q416"/>
  <c r="Q417"/>
  <c r="Q418"/>
  <c r="Q420"/>
  <c r="Q421"/>
  <c r="Q422"/>
  <c r="Q423"/>
  <c r="Q424"/>
  <c r="Q425"/>
  <c r="Q426"/>
  <c r="Q427"/>
  <c r="Q428"/>
  <c r="Q429"/>
  <c r="Q430"/>
  <c r="Q431"/>
  <c r="Q432"/>
  <c r="Q433"/>
  <c r="Q434"/>
  <c r="Q435"/>
  <c r="Q522"/>
  <c r="Q523"/>
  <c r="Q525"/>
  <c r="Q526"/>
  <c r="Q528"/>
  <c r="Q529"/>
  <c r="Q147"/>
  <c r="Q148"/>
  <c r="Q149"/>
  <c r="Q150"/>
  <c r="P151"/>
  <c r="K11"/>
  <c r="O11"/>
  <c r="Q1600"/>
  <c r="Q1601"/>
  <c r="Q531"/>
  <c r="N24"/>
  <c r="K24"/>
  <c r="M24"/>
  <c r="O24"/>
  <c r="P925"/>
  <c r="M26"/>
  <c r="O950"/>
  <c r="O937" s="1"/>
  <c r="P952"/>
  <c r="P954"/>
  <c r="Q955"/>
  <c r="P957"/>
  <c r="P959"/>
  <c r="P961"/>
  <c r="Q963"/>
  <c r="Q964"/>
  <c r="Q965"/>
  <c r="Q966"/>
  <c r="Q967"/>
  <c r="Q968"/>
  <c r="Q969"/>
  <c r="Q970"/>
  <c r="Q971"/>
  <c r="Q972"/>
  <c r="Q973"/>
  <c r="Q975"/>
  <c r="Q976"/>
  <c r="Q977"/>
  <c r="Q978"/>
  <c r="Q979"/>
  <c r="Q980"/>
  <c r="Q981"/>
  <c r="Q982"/>
  <c r="Q983"/>
  <c r="Q1603"/>
  <c r="Q75"/>
  <c r="Q76"/>
  <c r="Q77"/>
  <c r="Q78"/>
  <c r="Q79"/>
  <c r="Q80"/>
  <c r="Q81"/>
  <c r="Q91"/>
  <c r="Q92"/>
  <c r="Q93"/>
  <c r="Q94"/>
  <c r="Q95"/>
  <c r="Q96"/>
  <c r="Q97"/>
  <c r="P98"/>
  <c r="P106"/>
  <c r="O10"/>
  <c r="Q162"/>
  <c r="Q163"/>
  <c r="E160"/>
  <c r="E11" s="1"/>
  <c r="G167"/>
  <c r="I160"/>
  <c r="I11" s="1"/>
  <c r="N11"/>
  <c r="E346"/>
  <c r="E18" s="1"/>
  <c r="G346"/>
  <c r="G18" s="1"/>
  <c r="Q491"/>
  <c r="Q492"/>
  <c r="P619"/>
  <c r="P999"/>
  <c r="Q1000"/>
  <c r="Q1001"/>
  <c r="Q1002"/>
  <c r="Q1003"/>
  <c r="Q1004"/>
  <c r="Q1005"/>
  <c r="Q1006"/>
  <c r="Q1007"/>
  <c r="Q1008"/>
  <c r="Q1009"/>
  <c r="Q1011"/>
  <c r="Q1012"/>
  <c r="Q1013"/>
  <c r="Q1014"/>
  <c r="Q1015"/>
  <c r="Q1016"/>
  <c r="Q1017"/>
  <c r="Q1018"/>
  <c r="Q1019"/>
  <c r="Q1020"/>
  <c r="Q1022"/>
  <c r="Q1023"/>
  <c r="Q1024"/>
  <c r="Q1025"/>
  <c r="Q1026"/>
  <c r="Q1027"/>
  <c r="Q1028"/>
  <c r="Q1029"/>
  <c r="Q1030"/>
  <c r="Q1031"/>
  <c r="Q1033"/>
  <c r="Q1034"/>
  <c r="Q1035"/>
  <c r="Q1036"/>
  <c r="Q436"/>
  <c r="Q437"/>
  <c r="Q438"/>
  <c r="Q439"/>
  <c r="Q440"/>
  <c r="Q441"/>
  <c r="Q1604"/>
  <c r="Q123"/>
  <c r="I124"/>
  <c r="I114" s="1"/>
  <c r="I10" s="1"/>
  <c r="Q134"/>
  <c r="Q135"/>
  <c r="Q136"/>
  <c r="Q164"/>
  <c r="Q165"/>
  <c r="Q166"/>
  <c r="P185"/>
  <c r="P261"/>
  <c r="P265"/>
  <c r="P269"/>
  <c r="P273"/>
  <c r="P277"/>
  <c r="Q277" s="1"/>
  <c r="Q292"/>
  <c r="Q294"/>
  <c r="Q339"/>
  <c r="Q493"/>
  <c r="Q494"/>
  <c r="Q495"/>
  <c r="Q497"/>
  <c r="Q498"/>
  <c r="Q499"/>
  <c r="Q500"/>
  <c r="Q501"/>
  <c r="Q503"/>
  <c r="Q504"/>
  <c r="Q505"/>
  <c r="Q506"/>
  <c r="Q507"/>
  <c r="Q509"/>
  <c r="Q510"/>
  <c r="Q671"/>
  <c r="Q672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8"/>
  <c r="Q759"/>
  <c r="Q760"/>
  <c r="Q762"/>
  <c r="Q763"/>
  <c r="Q764"/>
  <c r="Q766"/>
  <c r="Q767"/>
  <c r="Q768"/>
  <c r="Q770"/>
  <c r="Q771"/>
  <c r="Q772"/>
  <c r="Q774"/>
  <c r="Q775"/>
  <c r="Q776"/>
  <c r="Q778"/>
  <c r="Q779"/>
  <c r="Q780"/>
  <c r="P781"/>
  <c r="Q782"/>
  <c r="Q783"/>
  <c r="Q784"/>
  <c r="Q786"/>
  <c r="Q787"/>
  <c r="Q788"/>
  <c r="Q790"/>
  <c r="Q791"/>
  <c r="Q792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F24"/>
  <c r="P860"/>
  <c r="Q861"/>
  <c r="Q862"/>
  <c r="Q863"/>
  <c r="Q864"/>
  <c r="Q865"/>
  <c r="Q866"/>
  <c r="Q867"/>
  <c r="Q1056"/>
  <c r="Q1058"/>
  <c r="P1245"/>
  <c r="Q1245" s="1"/>
  <c r="Q125"/>
  <c r="Q126"/>
  <c r="Q127"/>
  <c r="Q128"/>
  <c r="Q129"/>
  <c r="Q130"/>
  <c r="Q139"/>
  <c r="Q140"/>
  <c r="Q141"/>
  <c r="Q177"/>
  <c r="Q178"/>
  <c r="Q180"/>
  <c r="Q181"/>
  <c r="Q182"/>
  <c r="Q183"/>
  <c r="Q184"/>
  <c r="Q200"/>
  <c r="O12"/>
  <c r="P282"/>
  <c r="P285"/>
  <c r="Q285" s="1"/>
  <c r="P290"/>
  <c r="Q290" s="1"/>
  <c r="P296"/>
  <c r="Q296" s="1"/>
  <c r="Q301"/>
  <c r="Q302"/>
  <c r="Q304"/>
  <c r="Q305"/>
  <c r="Q307"/>
  <c r="Q308"/>
  <c r="Q310"/>
  <c r="Q311"/>
  <c r="Q317"/>
  <c r="Q318"/>
  <c r="Q319"/>
  <c r="Q320"/>
  <c r="Q321"/>
  <c r="Q323"/>
  <c r="Q324"/>
  <c r="Q325"/>
  <c r="Q326"/>
  <c r="Q327"/>
  <c r="Q329"/>
  <c r="Q330"/>
  <c r="Q331"/>
  <c r="Q332"/>
  <c r="Q333"/>
  <c r="Q336"/>
  <c r="Q337"/>
  <c r="P443"/>
  <c r="P468"/>
  <c r="Q468" s="1"/>
  <c r="Q469"/>
  <c r="Q471"/>
  <c r="P472"/>
  <c r="Q472" s="1"/>
  <c r="Q473"/>
  <c r="Q475"/>
  <c r="Q482"/>
  <c r="Q484"/>
  <c r="Q486"/>
  <c r="F69"/>
  <c r="O69"/>
  <c r="Q1037"/>
  <c r="Q1038"/>
  <c r="Q1039"/>
  <c r="Q1040"/>
  <c r="Q1041"/>
  <c r="Q1606"/>
  <c r="Q1608"/>
  <c r="Q1609"/>
  <c r="Q511"/>
  <c r="Q512"/>
  <c r="Q513"/>
  <c r="Q837"/>
  <c r="Q838"/>
  <c r="Q839"/>
  <c r="Q840"/>
  <c r="Q841"/>
  <c r="Q842"/>
  <c r="Q843"/>
  <c r="Q845"/>
  <c r="Q846"/>
  <c r="Q878"/>
  <c r="Q879"/>
  <c r="Q880"/>
  <c r="Q881"/>
  <c r="Q882"/>
  <c r="Q883"/>
  <c r="Q884"/>
  <c r="Q885"/>
  <c r="Q886"/>
  <c r="Q887"/>
  <c r="Q888"/>
  <c r="Q890"/>
  <c r="Q891"/>
  <c r="Q892"/>
  <c r="Q893"/>
  <c r="Q894"/>
  <c r="Q895"/>
  <c r="Q896"/>
  <c r="Q897"/>
  <c r="Q898"/>
  <c r="Q899"/>
  <c r="Q900"/>
  <c r="Q902"/>
  <c r="Q903"/>
  <c r="Q904"/>
  <c r="Q905"/>
  <c r="Q906"/>
  <c r="Q907"/>
  <c r="Q908"/>
  <c r="Q909"/>
  <c r="Q910"/>
  <c r="Q911"/>
  <c r="Q912"/>
  <c r="Q914"/>
  <c r="Q915"/>
  <c r="Q916"/>
  <c r="Q917"/>
  <c r="Q918"/>
  <c r="Q919"/>
  <c r="Q920"/>
  <c r="Q921"/>
  <c r="Q922"/>
  <c r="Q923"/>
  <c r="N26"/>
  <c r="P986"/>
  <c r="Q986" s="1"/>
  <c r="Q1060"/>
  <c r="Q1062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5"/>
  <c r="Q1238"/>
  <c r="Q1240"/>
  <c r="Q1242"/>
  <c r="Q1244"/>
  <c r="P1256"/>
  <c r="Q1256" s="1"/>
  <c r="Q1260"/>
  <c r="Q1261"/>
  <c r="Q1262"/>
  <c r="Q1263"/>
  <c r="Q1264"/>
  <c r="Q1266"/>
  <c r="Q1267"/>
  <c r="Q1268"/>
  <c r="Q1269"/>
  <c r="Q1270"/>
  <c r="Q1272"/>
  <c r="Q1273"/>
  <c r="Q1274"/>
  <c r="Q1275"/>
  <c r="Q1276"/>
  <c r="Q1278"/>
  <c r="Q1279"/>
  <c r="Q1280"/>
  <c r="Q1611"/>
  <c r="Q1612"/>
  <c r="Q1614"/>
  <c r="Q1617"/>
  <c r="P1291"/>
  <c r="P1359"/>
  <c r="Q1359" s="1"/>
  <c r="P1361"/>
  <c r="Q1361" s="1"/>
  <c r="P1367"/>
  <c r="Q1367" s="1"/>
  <c r="Q1281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P1348"/>
  <c r="Q1348" s="1"/>
  <c r="Q1349"/>
  <c r="Q1350"/>
  <c r="Q1351"/>
  <c r="P1352"/>
  <c r="Q1352" s="1"/>
  <c r="Q1353"/>
  <c r="Q1354"/>
  <c r="Q1355"/>
  <c r="P1356"/>
  <c r="Q1356" s="1"/>
  <c r="Q1357"/>
  <c r="Q1358"/>
  <c r="Q1360"/>
  <c r="Q1362"/>
  <c r="Q1363"/>
  <c r="P1364"/>
  <c r="Q1364" s="1"/>
  <c r="Q1365"/>
  <c r="Q1366"/>
  <c r="Q1368"/>
  <c r="Q1369"/>
  <c r="P1370"/>
  <c r="Q1371"/>
  <c r="P1372"/>
  <c r="P1373"/>
  <c r="P1441"/>
  <c r="P1443"/>
  <c r="P1449"/>
  <c r="P1455"/>
  <c r="P1523"/>
  <c r="P1525"/>
  <c r="P1531"/>
  <c r="P1536"/>
  <c r="Q1536" s="1"/>
  <c r="P1605"/>
  <c r="P1607"/>
  <c r="Q1607" s="1"/>
  <c r="P1613"/>
  <c r="Q1615"/>
  <c r="P1537"/>
  <c r="P1594"/>
  <c r="P1598"/>
  <c r="P1602"/>
  <c r="P1610"/>
  <c r="P1616"/>
  <c r="P1676"/>
  <c r="P1680"/>
  <c r="P1618"/>
  <c r="P1265"/>
  <c r="Q1265" s="1"/>
  <c r="Q1282"/>
  <c r="P1259"/>
  <c r="P1271"/>
  <c r="P1277"/>
  <c r="Q1277" s="1"/>
  <c r="P1258"/>
  <c r="P1254"/>
  <c r="P1247"/>
  <c r="Q1255"/>
  <c r="P1252"/>
  <c r="P1248"/>
  <c r="P1237"/>
  <c r="Q1237" s="1"/>
  <c r="P1239"/>
  <c r="Q1239" s="1"/>
  <c r="P1241"/>
  <c r="Q1241" s="1"/>
  <c r="P1243"/>
  <c r="Q1243" s="1"/>
  <c r="Q1234"/>
  <c r="P1168"/>
  <c r="P1134"/>
  <c r="P1100"/>
  <c r="Q1133"/>
  <c r="P1066"/>
  <c r="P1202"/>
  <c r="P1055"/>
  <c r="Q1055" s="1"/>
  <c r="P1057"/>
  <c r="Q1057" s="1"/>
  <c r="P1059"/>
  <c r="P1061"/>
  <c r="P1063"/>
  <c r="Q1042"/>
  <c r="P1043"/>
  <c r="P1032"/>
  <c r="Q1032" s="1"/>
  <c r="N27"/>
  <c r="P1010"/>
  <c r="Q1010" s="1"/>
  <c r="F27"/>
  <c r="Q999"/>
  <c r="O26"/>
  <c r="O63"/>
  <c r="P938"/>
  <c r="Q938" s="1"/>
  <c r="Q939"/>
  <c r="Q940"/>
  <c r="Q941"/>
  <c r="Q942"/>
  <c r="Q943"/>
  <c r="Q944"/>
  <c r="Q945"/>
  <c r="Q946"/>
  <c r="Q947"/>
  <c r="Q948"/>
  <c r="Q949"/>
  <c r="P958"/>
  <c r="Q958" s="1"/>
  <c r="Q984"/>
  <c r="Q985"/>
  <c r="P951"/>
  <c r="Q951" s="1"/>
  <c r="P953"/>
  <c r="Q953" s="1"/>
  <c r="P956"/>
  <c r="Q956" s="1"/>
  <c r="P960"/>
  <c r="Q960" s="1"/>
  <c r="P962"/>
  <c r="P974"/>
  <c r="Q924"/>
  <c r="P889"/>
  <c r="P913"/>
  <c r="Q913" s="1"/>
  <c r="P877"/>
  <c r="Q877" s="1"/>
  <c r="P901"/>
  <c r="Q901" s="1"/>
  <c r="Q847"/>
  <c r="Q848"/>
  <c r="Q849"/>
  <c r="Q850"/>
  <c r="Q851"/>
  <c r="P852"/>
  <c r="Q852" s="1"/>
  <c r="Q853"/>
  <c r="Q854"/>
  <c r="Q855"/>
  <c r="Q856"/>
  <c r="Q857"/>
  <c r="Q858"/>
  <c r="Q859"/>
  <c r="P868"/>
  <c r="Q868" s="1"/>
  <c r="P836"/>
  <c r="E835"/>
  <c r="E24" s="1"/>
  <c r="G564"/>
  <c r="G23" s="1"/>
  <c r="Q617"/>
  <c r="Q618"/>
  <c r="P673"/>
  <c r="P727"/>
  <c r="P564"/>
  <c r="P565"/>
  <c r="Q565" s="1"/>
  <c r="Q532"/>
  <c r="P530"/>
  <c r="P521"/>
  <c r="Q521" s="1"/>
  <c r="P524"/>
  <c r="P527"/>
  <c r="Q527" s="1"/>
  <c r="P520"/>
  <c r="P561"/>
  <c r="Q561" s="1"/>
  <c r="P490"/>
  <c r="Q490" s="1"/>
  <c r="P502"/>
  <c r="Q502" s="1"/>
  <c r="P496"/>
  <c r="Q496" s="1"/>
  <c r="P508"/>
  <c r="Q508" s="1"/>
  <c r="P514"/>
  <c r="Q514" s="1"/>
  <c r="P489"/>
  <c r="Q480"/>
  <c r="P481"/>
  <c r="Q481" s="1"/>
  <c r="P483"/>
  <c r="Q483" s="1"/>
  <c r="P485"/>
  <c r="Q485" s="1"/>
  <c r="P487"/>
  <c r="Q487" s="1"/>
  <c r="P476"/>
  <c r="Q476" s="1"/>
  <c r="P474"/>
  <c r="Q474" s="1"/>
  <c r="P470"/>
  <c r="Q470" s="1"/>
  <c r="P46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82"/>
  <c r="Q383"/>
  <c r="Q384"/>
  <c r="Q385"/>
  <c r="Q386"/>
  <c r="Q387"/>
  <c r="Q388"/>
  <c r="Q389"/>
  <c r="Q390"/>
  <c r="Q391"/>
  <c r="Q392"/>
  <c r="Q393"/>
  <c r="Q442"/>
  <c r="P347"/>
  <c r="Q347" s="1"/>
  <c r="P371"/>
  <c r="Q372"/>
  <c r="Q373"/>
  <c r="Q374"/>
  <c r="Q375"/>
  <c r="Q376"/>
  <c r="Q377"/>
  <c r="Q378"/>
  <c r="Q379"/>
  <c r="Q380"/>
  <c r="Q381"/>
  <c r="P395"/>
  <c r="P419"/>
  <c r="P346"/>
  <c r="P316"/>
  <c r="Q316" s="1"/>
  <c r="P328"/>
  <c r="Q328" s="1"/>
  <c r="P334"/>
  <c r="Q334" s="1"/>
  <c r="P340"/>
  <c r="Q340" s="1"/>
  <c r="Q335"/>
  <c r="P322"/>
  <c r="Q322" s="1"/>
  <c r="P299"/>
  <c r="P312"/>
  <c r="P309"/>
  <c r="Q309" s="1"/>
  <c r="P306"/>
  <c r="P303"/>
  <c r="Q303" s="1"/>
  <c r="P300"/>
  <c r="Q283"/>
  <c r="Q284"/>
  <c r="Q286"/>
  <c r="Q287"/>
  <c r="Q288"/>
  <c r="Q289"/>
  <c r="Q291"/>
  <c r="Q295"/>
  <c r="P281"/>
  <c r="Q282"/>
  <c r="G61"/>
  <c r="G62" s="1"/>
  <c r="P293"/>
  <c r="Q293" s="1"/>
  <c r="Q262"/>
  <c r="Q263"/>
  <c r="Q264"/>
  <c r="Q266"/>
  <c r="Q267"/>
  <c r="Q268"/>
  <c r="Q270"/>
  <c r="Q271"/>
  <c r="Q272"/>
  <c r="P260"/>
  <c r="Q274"/>
  <c r="Q275"/>
  <c r="Q276"/>
  <c r="D185"/>
  <c r="P192"/>
  <c r="Q197"/>
  <c r="I224"/>
  <c r="J224" s="1"/>
  <c r="I230"/>
  <c r="J230" s="1"/>
  <c r="Q232"/>
  <c r="Q233"/>
  <c r="Q234"/>
  <c r="Q235"/>
  <c r="Q236"/>
  <c r="Q237"/>
  <c r="Q238"/>
  <c r="Q239"/>
  <c r="Q241"/>
  <c r="Q242"/>
  <c r="Q243"/>
  <c r="Q244"/>
  <c r="Q245"/>
  <c r="Q246"/>
  <c r="Q247"/>
  <c r="Q248"/>
  <c r="Q249"/>
  <c r="Q193"/>
  <c r="P250"/>
  <c r="P240"/>
  <c r="Q168"/>
  <c r="Q169"/>
  <c r="Q170"/>
  <c r="Q171"/>
  <c r="Q172"/>
  <c r="Q174"/>
  <c r="Q175"/>
  <c r="Q176"/>
  <c r="P161"/>
  <c r="P167"/>
  <c r="P173"/>
  <c r="P179"/>
  <c r="Q179" s="1"/>
  <c r="Q116"/>
  <c r="Q117"/>
  <c r="Q118"/>
  <c r="Q119"/>
  <c r="Q120"/>
  <c r="Q121"/>
  <c r="Q143"/>
  <c r="Q144"/>
  <c r="Q145"/>
  <c r="Q146"/>
  <c r="Q137"/>
  <c r="Q138"/>
  <c r="D114"/>
  <c r="D10" s="1"/>
  <c r="Q122"/>
  <c r="P115"/>
  <c r="Q115" s="1"/>
  <c r="Q132"/>
  <c r="P133"/>
  <c r="Q133" s="1"/>
  <c r="P142"/>
  <c r="Q151"/>
  <c r="P73"/>
  <c r="Q101"/>
  <c r="Q83"/>
  <c r="Q84"/>
  <c r="Q85"/>
  <c r="Q86"/>
  <c r="Q87"/>
  <c r="Q88"/>
  <c r="Q89"/>
  <c r="P90"/>
  <c r="Q90" s="1"/>
  <c r="Q104"/>
  <c r="P82"/>
  <c r="Q103"/>
  <c r="Q99"/>
  <c r="Q100"/>
  <c r="Q102"/>
  <c r="Q106"/>
  <c r="P204"/>
  <c r="Q204" s="1"/>
  <c r="I206"/>
  <c r="J206" s="1"/>
  <c r="M208"/>
  <c r="P208" s="1"/>
  <c r="P210"/>
  <c r="Q210" s="1"/>
  <c r="I212"/>
  <c r="J212" s="1"/>
  <c r="M214"/>
  <c r="P214" s="1"/>
  <c r="P216"/>
  <c r="Q216" s="1"/>
  <c r="I218"/>
  <c r="J218" s="1"/>
  <c r="M220"/>
  <c r="P220" s="1"/>
  <c r="P222"/>
  <c r="Q222" s="1"/>
  <c r="P228"/>
  <c r="Q228" s="1"/>
  <c r="M229"/>
  <c r="P229" s="1"/>
  <c r="I227"/>
  <c r="J227" s="1"/>
  <c r="P231"/>
  <c r="Q231" s="1"/>
  <c r="M230"/>
  <c r="P205"/>
  <c r="I203"/>
  <c r="M211"/>
  <c r="P211" s="1"/>
  <c r="I209"/>
  <c r="J209" s="1"/>
  <c r="M217"/>
  <c r="P217" s="1"/>
  <c r="I215"/>
  <c r="J215" s="1"/>
  <c r="M223"/>
  <c r="P223" s="1"/>
  <c r="I221"/>
  <c r="J221" s="1"/>
  <c r="Q131"/>
  <c r="Q194"/>
  <c r="Q195"/>
  <c r="Q196"/>
  <c r="Q198"/>
  <c r="Q199"/>
  <c r="Q201"/>
  <c r="Q261"/>
  <c r="Q265"/>
  <c r="Q269"/>
  <c r="Q273"/>
  <c r="Q443"/>
  <c r="Q619"/>
  <c r="Q781"/>
  <c r="P74"/>
  <c r="M207"/>
  <c r="M219"/>
  <c r="M225"/>
  <c r="M226"/>
  <c r="P226" s="1"/>
  <c r="Q226" s="1"/>
  <c r="Q757"/>
  <c r="Q761"/>
  <c r="Q765"/>
  <c r="Q769"/>
  <c r="Q773"/>
  <c r="Q777"/>
  <c r="Q785"/>
  <c r="Q789"/>
  <c r="Q793"/>
  <c r="Q889"/>
  <c r="Q925"/>
  <c r="Q952"/>
  <c r="Q954"/>
  <c r="Q957"/>
  <c r="Q959"/>
  <c r="Q961"/>
  <c r="P479"/>
  <c r="Q479" s="1"/>
  <c r="P844"/>
  <c r="P950"/>
  <c r="P1021"/>
  <c r="P1250"/>
  <c r="G860"/>
  <c r="J860" s="1"/>
  <c r="I876"/>
  <c r="K25"/>
  <c r="I950"/>
  <c r="I1054"/>
  <c r="K28"/>
  <c r="I1065"/>
  <c r="K29"/>
  <c r="I1236"/>
  <c r="K30"/>
  <c r="Q1259"/>
  <c r="Q1271"/>
  <c r="Q1283"/>
  <c r="Q1290"/>
  <c r="Q1370"/>
  <c r="Q1372"/>
  <c r="Q1430"/>
  <c r="Q1434"/>
  <c r="Q1438"/>
  <c r="Q1446"/>
  <c r="Q1452"/>
  <c r="Q1454"/>
  <c r="Q1512"/>
  <c r="Q1516"/>
  <c r="Q1520"/>
  <c r="Q1528"/>
  <c r="Q1534"/>
  <c r="Q1605"/>
  <c r="Q1613"/>
  <c r="N61" l="1"/>
  <c r="N62" s="1"/>
  <c r="M1701"/>
  <c r="M1289"/>
  <c r="N315"/>
  <c r="O1701"/>
  <c r="O1289"/>
  <c r="E54"/>
  <c r="E70"/>
  <c r="G1289"/>
  <c r="K62"/>
  <c r="K43" s="1"/>
  <c r="K1289"/>
  <c r="N70"/>
  <c r="N55" s="1"/>
  <c r="N54"/>
  <c r="N48"/>
  <c r="N66"/>
  <c r="N49" s="1"/>
  <c r="F66"/>
  <c r="F49" s="1"/>
  <c r="F48"/>
  <c r="P835"/>
  <c r="P478"/>
  <c r="J299"/>
  <c r="G33"/>
  <c r="G66"/>
  <c r="G48"/>
  <c r="E51"/>
  <c r="O51"/>
  <c r="O68"/>
  <c r="O52" s="1"/>
  <c r="K51"/>
  <c r="K68"/>
  <c r="K52" s="1"/>
  <c r="F67"/>
  <c r="F68" s="1"/>
  <c r="F52" s="1"/>
  <c r="G73"/>
  <c r="G9" s="1"/>
  <c r="G67"/>
  <c r="E52"/>
  <c r="E66"/>
  <c r="E49" s="1"/>
  <c r="O1700"/>
  <c r="N51"/>
  <c r="P67"/>
  <c r="N68"/>
  <c r="N52" s="1"/>
  <c r="F33"/>
  <c r="N59"/>
  <c r="N36" s="1"/>
  <c r="J1618"/>
  <c r="E1289"/>
  <c r="E33" s="1"/>
  <c r="N33"/>
  <c r="J203"/>
  <c r="I202"/>
  <c r="I63" s="1"/>
  <c r="I65"/>
  <c r="I66" s="1"/>
  <c r="I49" s="1"/>
  <c r="K33"/>
  <c r="F34"/>
  <c r="O33"/>
  <c r="I1289"/>
  <c r="I33" s="1"/>
  <c r="K1700"/>
  <c r="K34" s="1"/>
  <c r="M54"/>
  <c r="E64"/>
  <c r="E46" s="1"/>
  <c r="M65"/>
  <c r="M66" s="1"/>
  <c r="M49" s="1"/>
  <c r="P9"/>
  <c r="M1700"/>
  <c r="M34" s="1"/>
  <c r="M62"/>
  <c r="P13"/>
  <c r="P11"/>
  <c r="P160"/>
  <c r="O8"/>
  <c r="J13"/>
  <c r="J15"/>
  <c r="J9"/>
  <c r="J23"/>
  <c r="P31"/>
  <c r="J20"/>
  <c r="P20"/>
  <c r="J21"/>
  <c r="P26"/>
  <c r="P27"/>
  <c r="P22"/>
  <c r="P15"/>
  <c r="P24"/>
  <c r="P19"/>
  <c r="J19"/>
  <c r="P32"/>
  <c r="P21"/>
  <c r="P18"/>
  <c r="J32"/>
  <c r="J27"/>
  <c r="P23"/>
  <c r="J22"/>
  <c r="P14"/>
  <c r="J14"/>
  <c r="J33"/>
  <c r="J1236"/>
  <c r="I30"/>
  <c r="J30" s="1"/>
  <c r="J1054"/>
  <c r="I28"/>
  <c r="J28" s="1"/>
  <c r="P876"/>
  <c r="P25"/>
  <c r="P1236"/>
  <c r="P30"/>
  <c r="P1065"/>
  <c r="P29"/>
  <c r="P1054"/>
  <c r="P28"/>
  <c r="J876"/>
  <c r="I25"/>
  <c r="J25" s="1"/>
  <c r="Q25" s="1"/>
  <c r="Q299"/>
  <c r="G34"/>
  <c r="E8"/>
  <c r="J1065"/>
  <c r="I29"/>
  <c r="J29" s="1"/>
  <c r="N34"/>
  <c r="N17" s="1"/>
  <c r="O34"/>
  <c r="K8"/>
  <c r="M33"/>
  <c r="E1700"/>
  <c r="E61"/>
  <c r="E62" s="1"/>
  <c r="J998"/>
  <c r="Q82"/>
  <c r="J167"/>
  <c r="Q167" s="1"/>
  <c r="J950"/>
  <c r="M10"/>
  <c r="D160"/>
  <c r="J124"/>
  <c r="J260"/>
  <c r="I1700"/>
  <c r="I34" s="1"/>
  <c r="J478"/>
  <c r="Q478" s="1"/>
  <c r="J489"/>
  <c r="Q489" s="1"/>
  <c r="J1258"/>
  <c r="Q1258" s="1"/>
  <c r="J185"/>
  <c r="Q185" s="1"/>
  <c r="J98"/>
  <c r="J73"/>
  <c r="J371"/>
  <c r="J467"/>
  <c r="J315"/>
  <c r="J564"/>
  <c r="Q564" s="1"/>
  <c r="J1254"/>
  <c r="E55"/>
  <c r="O59"/>
  <c r="O36" s="1"/>
  <c r="N42"/>
  <c r="O64"/>
  <c r="O46" s="1"/>
  <c r="O45"/>
  <c r="N64"/>
  <c r="N46" s="1"/>
  <c r="N45"/>
  <c r="K46"/>
  <c r="I346"/>
  <c r="Q860"/>
  <c r="K70"/>
  <c r="K55" s="1"/>
  <c r="K54"/>
  <c r="G42"/>
  <c r="O70"/>
  <c r="O55" s="1"/>
  <c r="O54"/>
  <c r="F70"/>
  <c r="F55" s="1"/>
  <c r="F54"/>
  <c r="F64"/>
  <c r="F46" s="1"/>
  <c r="F45"/>
  <c r="K48"/>
  <c r="K66"/>
  <c r="I61"/>
  <c r="I62" s="1"/>
  <c r="D43"/>
  <c r="P69"/>
  <c r="P68"/>
  <c r="K59"/>
  <c r="K36" s="1"/>
  <c r="D69"/>
  <c r="J69" s="1"/>
  <c r="Q281"/>
  <c r="Q306"/>
  <c r="Q1291"/>
  <c r="G160"/>
  <c r="G63"/>
  <c r="Q727"/>
  <c r="P937"/>
  <c r="P124"/>
  <c r="Q173"/>
  <c r="Q530"/>
  <c r="Q1449"/>
  <c r="Q1441"/>
  <c r="Q1443"/>
  <c r="Q1373"/>
  <c r="Q1525"/>
  <c r="Q1455"/>
  <c r="Q1531"/>
  <c r="Q1523"/>
  <c r="Q1616"/>
  <c r="Q1602"/>
  <c r="Q1594"/>
  <c r="Q1610"/>
  <c r="Q1598"/>
  <c r="Q1537"/>
  <c r="Q1618"/>
  <c r="Q1250"/>
  <c r="Q1252"/>
  <c r="Q1248"/>
  <c r="Q1066"/>
  <c r="Q1100"/>
  <c r="Q1134"/>
  <c r="Q1202"/>
  <c r="Q1168"/>
  <c r="Q1059"/>
  <c r="Q1061"/>
  <c r="Q1063"/>
  <c r="P998"/>
  <c r="Q1043"/>
  <c r="Q1021"/>
  <c r="Q962"/>
  <c r="Q974"/>
  <c r="Q836"/>
  <c r="Q524"/>
  <c r="Q673"/>
  <c r="Q520"/>
  <c r="Q467"/>
  <c r="Q395"/>
  <c r="Q419"/>
  <c r="Q300"/>
  <c r="Q312"/>
  <c r="Q250"/>
  <c r="Q192"/>
  <c r="Q240"/>
  <c r="Q217"/>
  <c r="Q205"/>
  <c r="P230"/>
  <c r="Q230" s="1"/>
  <c r="Q161"/>
  <c r="Q142"/>
  <c r="I937"/>
  <c r="P225"/>
  <c r="Q225" s="1"/>
  <c r="M224"/>
  <c r="P224" s="1"/>
  <c r="Q224" s="1"/>
  <c r="P219"/>
  <c r="Q219" s="1"/>
  <c r="M218"/>
  <c r="P218" s="1"/>
  <c r="Q218" s="1"/>
  <c r="P213"/>
  <c r="Q213" s="1"/>
  <c r="M212"/>
  <c r="P212" s="1"/>
  <c r="Q212" s="1"/>
  <c r="P207"/>
  <c r="Q207" s="1"/>
  <c r="M206"/>
  <c r="P206" s="1"/>
  <c r="Q206" s="1"/>
  <c r="Q844"/>
  <c r="Q74"/>
  <c r="Q223"/>
  <c r="Q211"/>
  <c r="Q229"/>
  <c r="M227"/>
  <c r="P227" s="1"/>
  <c r="Q227" s="1"/>
  <c r="M221"/>
  <c r="P221" s="1"/>
  <c r="Q221" s="1"/>
  <c r="Q220"/>
  <c r="M209"/>
  <c r="P209" s="1"/>
  <c r="Q209" s="1"/>
  <c r="Q208"/>
  <c r="G835"/>
  <c r="M215"/>
  <c r="P215" s="1"/>
  <c r="Q215" s="1"/>
  <c r="Q214"/>
  <c r="M203"/>
  <c r="N16" l="1"/>
  <c r="P315"/>
  <c r="O62"/>
  <c r="O43" s="1"/>
  <c r="O37" s="1"/>
  <c r="O42"/>
  <c r="G49"/>
  <c r="E60"/>
  <c r="F51"/>
  <c r="E42"/>
  <c r="O17"/>
  <c r="O7" s="1"/>
  <c r="Q9"/>
  <c r="P65"/>
  <c r="J65"/>
  <c r="J1701"/>
  <c r="F59"/>
  <c r="F36" s="1"/>
  <c r="J1289"/>
  <c r="M55"/>
  <c r="M48"/>
  <c r="M42"/>
  <c r="F12"/>
  <c r="F8" s="1"/>
  <c r="Q1254"/>
  <c r="Q371"/>
  <c r="Q1054"/>
  <c r="Q15"/>
  <c r="K17"/>
  <c r="K7" s="1"/>
  <c r="Q13"/>
  <c r="Q22"/>
  <c r="Q950"/>
  <c r="E59"/>
  <c r="E36" s="1"/>
  <c r="Q20"/>
  <c r="Q29"/>
  <c r="Q14"/>
  <c r="Q27"/>
  <c r="Q30"/>
  <c r="Q32"/>
  <c r="Q19"/>
  <c r="Q23"/>
  <c r="P34"/>
  <c r="Q28"/>
  <c r="Q21"/>
  <c r="Q124"/>
  <c r="I54"/>
  <c r="Q876"/>
  <c r="Q1065"/>
  <c r="Q1236"/>
  <c r="Q73"/>
  <c r="J835"/>
  <c r="Q835" s="1"/>
  <c r="G24"/>
  <c r="Q998"/>
  <c r="Q315"/>
  <c r="D59"/>
  <c r="D36" s="1"/>
  <c r="D11"/>
  <c r="D8" s="1"/>
  <c r="D7" s="1"/>
  <c r="P114"/>
  <c r="E34"/>
  <c r="P1289"/>
  <c r="M17"/>
  <c r="J937"/>
  <c r="I26"/>
  <c r="J26" s="1"/>
  <c r="Q26" s="1"/>
  <c r="J160"/>
  <c r="G11"/>
  <c r="G8" s="1"/>
  <c r="J1247"/>
  <c r="Q1247" s="1"/>
  <c r="F31"/>
  <c r="F17" s="1"/>
  <c r="J346"/>
  <c r="I18"/>
  <c r="I17" s="1"/>
  <c r="J114"/>
  <c r="J10"/>
  <c r="Q260"/>
  <c r="Q98"/>
  <c r="G59"/>
  <c r="J202"/>
  <c r="J1700"/>
  <c r="J67"/>
  <c r="Q67" s="1"/>
  <c r="N60"/>
  <c r="O60"/>
  <c r="Q69"/>
  <c r="G68"/>
  <c r="G52" s="1"/>
  <c r="G51"/>
  <c r="K42"/>
  <c r="P66"/>
  <c r="K49"/>
  <c r="G43"/>
  <c r="N43"/>
  <c r="N37" s="1"/>
  <c r="G64"/>
  <c r="G46" s="1"/>
  <c r="G45"/>
  <c r="D70"/>
  <c r="J70" s="1"/>
  <c r="D54"/>
  <c r="I42"/>
  <c r="P70"/>
  <c r="E43"/>
  <c r="E37" s="1"/>
  <c r="I48"/>
  <c r="J48" s="1"/>
  <c r="P203"/>
  <c r="Q203" s="1"/>
  <c r="M202"/>
  <c r="M191" s="1"/>
  <c r="P1700"/>
  <c r="P1701"/>
  <c r="Q1701" s="1"/>
  <c r="I191"/>
  <c r="I12" s="1"/>
  <c r="P16" l="1"/>
  <c r="N8"/>
  <c r="N7" s="1"/>
  <c r="J61"/>
  <c r="G36"/>
  <c r="Q65"/>
  <c r="P10"/>
  <c r="Q10" s="1"/>
  <c r="P17"/>
  <c r="F62"/>
  <c r="J62" s="1"/>
  <c r="F42"/>
  <c r="J42" s="1"/>
  <c r="J66"/>
  <c r="J49"/>
  <c r="J68"/>
  <c r="Q68" s="1"/>
  <c r="K60"/>
  <c r="K37"/>
  <c r="M63"/>
  <c r="M64" s="1"/>
  <c r="M60" s="1"/>
  <c r="M43"/>
  <c r="J54"/>
  <c r="J18"/>
  <c r="Q18" s="1"/>
  <c r="J31"/>
  <c r="Q31" s="1"/>
  <c r="F7"/>
  <c r="J11"/>
  <c r="Q11" s="1"/>
  <c r="P33"/>
  <c r="Q33" s="1"/>
  <c r="E17"/>
  <c r="E7" s="1"/>
  <c r="J34"/>
  <c r="Q34" s="1"/>
  <c r="J24"/>
  <c r="Q24" s="1"/>
  <c r="G17"/>
  <c r="Q160"/>
  <c r="Q937"/>
  <c r="Q1289"/>
  <c r="J191"/>
  <c r="J12"/>
  <c r="Q114"/>
  <c r="Q346"/>
  <c r="Q1700"/>
  <c r="I59"/>
  <c r="J63"/>
  <c r="G60"/>
  <c r="D60"/>
  <c r="Q70"/>
  <c r="Q66"/>
  <c r="I64"/>
  <c r="I45"/>
  <c r="J45" s="1"/>
  <c r="P61"/>
  <c r="Q61" s="1"/>
  <c r="I43"/>
  <c r="D55"/>
  <c r="J55" s="1"/>
  <c r="P202"/>
  <c r="G7" l="1"/>
  <c r="G37"/>
  <c r="J17"/>
  <c r="Q17" s="1"/>
  <c r="F60"/>
  <c r="F43"/>
  <c r="F37" s="1"/>
  <c r="M59"/>
  <c r="M36" s="1"/>
  <c r="M45"/>
  <c r="P45" s="1"/>
  <c r="J59"/>
  <c r="P191"/>
  <c r="M12"/>
  <c r="M8" s="1"/>
  <c r="Q202"/>
  <c r="I60"/>
  <c r="J64"/>
  <c r="D37"/>
  <c r="P63"/>
  <c r="Q63" s="1"/>
  <c r="I46"/>
  <c r="J46" s="1"/>
  <c r="P62"/>
  <c r="Q62" s="1"/>
  <c r="J60" l="1"/>
  <c r="P12"/>
  <c r="P8"/>
  <c r="J43"/>
  <c r="P59"/>
  <c r="Q59" s="1"/>
  <c r="P36"/>
  <c r="P60"/>
  <c r="M46"/>
  <c r="Q191"/>
  <c r="P64"/>
  <c r="Q64" s="1"/>
  <c r="Q60" l="1"/>
  <c r="P46"/>
  <c r="M37"/>
  <c r="P37" s="1"/>
  <c r="Q12"/>
  <c r="M7"/>
  <c r="P7" s="1"/>
  <c r="P38" l="1"/>
  <c r="Q38" s="1"/>
  <c r="P44"/>
  <c r="P50"/>
  <c r="P47"/>
  <c r="P53"/>
  <c r="Q53" s="1"/>
  <c r="P56"/>
  <c r="Q56" s="1"/>
  <c r="P39"/>
  <c r="P40"/>
  <c r="P41"/>
  <c r="Q50" l="1"/>
  <c r="Q47"/>
  <c r="Q44"/>
  <c r="P54"/>
  <c r="Q54" s="1"/>
  <c r="P51"/>
  <c r="P52"/>
  <c r="P55"/>
  <c r="Q41"/>
  <c r="Q39"/>
  <c r="Q40"/>
  <c r="Q55" l="1"/>
  <c r="P42"/>
  <c r="P43" l="1"/>
  <c r="Q42"/>
  <c r="P49"/>
  <c r="Q49" s="1"/>
  <c r="Q43" l="1"/>
  <c r="Q46" l="1"/>
  <c r="Q45"/>
  <c r="P48" l="1"/>
  <c r="Q48" s="1"/>
  <c r="J1950"/>
  <c r="Q1950" s="1"/>
  <c r="J1864"/>
  <c r="Q1864" s="1"/>
  <c r="J1960"/>
  <c r="Q1960" s="1"/>
  <c r="J1959"/>
  <c r="Q1959" s="1"/>
  <c r="I16" l="1"/>
  <c r="J16" s="1"/>
  <c r="Q16" s="1"/>
  <c r="Q8" s="1"/>
  <c r="S8" s="1"/>
  <c r="I52"/>
  <c r="J52" s="1"/>
  <c r="Q52" s="1"/>
  <c r="I8"/>
  <c r="J1949"/>
  <c r="Q1949" s="1"/>
  <c r="J1854"/>
  <c r="Q1854" s="1"/>
  <c r="I37" l="1"/>
  <c r="J37" s="1"/>
  <c r="Q37" s="1"/>
  <c r="I36"/>
  <c r="J36" s="1"/>
  <c r="Q36" s="1"/>
  <c r="J1853"/>
  <c r="Q1853" s="1"/>
  <c r="J8"/>
  <c r="I7"/>
  <c r="J7" s="1"/>
  <c r="Q7" s="1"/>
  <c r="J1863"/>
  <c r="Q1863" s="1"/>
  <c r="I51"/>
  <c r="J51" s="1"/>
  <c r="Q51" s="1"/>
</calcChain>
</file>

<file path=xl/comments1.xml><?xml version="1.0" encoding="utf-8"?>
<comments xmlns="http://schemas.openxmlformats.org/spreadsheetml/2006/main">
  <authors>
    <author>Автор</author>
  </authors>
  <commentList>
    <comment ref="F2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Работы по утеплению, есть сметы</t>
        </r>
      </text>
    </comment>
    <comment ref="G2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2000000 с 2012г.</t>
        </r>
      </text>
    </comment>
    <comment ref="H2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2000000 с 2012г.</t>
        </r>
      </text>
    </comment>
    <comment ref="F273" authorId="0">
      <text>
        <r>
          <rPr>
            <b/>
            <sz val="8"/>
            <color indexed="81"/>
            <rFont val="Tahoma"/>
            <family val="2"/>
            <charset val="204"/>
          </rPr>
          <t>1:Работы по утеплению, есть сметы</t>
        </r>
      </text>
    </comment>
    <comment ref="E4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КСА Кап.ремонт
</t>
        </r>
      </text>
    </comment>
    <comment ref="G4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1250000 с 2012г.</t>
        </r>
      </text>
    </comment>
    <comment ref="H4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1250000 с 2012г.</t>
        </r>
      </text>
    </comment>
    <comment ref="E5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КСА Кап.ремонт
</t>
        </r>
      </text>
    </comment>
    <comment ref="E5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E5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E5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нашей в 2011 году</t>
        </r>
      </text>
    </comment>
    <comment ref="E5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мы</t>
        </r>
      </text>
    </comment>
    <comment ref="F5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по нашей программе </t>
        </r>
      </text>
    </comment>
    <comment ref="F5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округа( 400090 было убрал)</t>
        </r>
      </text>
    </comment>
    <comment ref="E5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МЫ в 2011 году.</t>
        </r>
      </text>
    </comment>
    <comment ref="E5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нашей в 2011 году</t>
        </r>
      </text>
    </comment>
    <comment ref="G8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1 мл. руб. в 2012г.</t>
        </r>
      </text>
    </comment>
    <comment ref="H8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1 мл. руб. в 2012г.</t>
        </r>
      </text>
    </comment>
    <comment ref="G9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480000 из 2012г.</t>
        </r>
      </text>
    </comment>
    <comment ref="H9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480000 из 2012г.</t>
        </r>
      </text>
    </comment>
    <comment ref="E10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F1078" authorId="0">
      <text>
        <r>
          <rPr>
            <b/>
            <sz val="28"/>
            <color indexed="81"/>
            <rFont val="Tahoma"/>
            <family val="2"/>
            <charset val="204"/>
          </rPr>
          <t>Автор:</t>
        </r>
        <r>
          <rPr>
            <sz val="28"/>
            <color indexed="81"/>
            <rFont val="Tahoma"/>
            <family val="2"/>
            <charset val="204"/>
          </rPr>
          <t xml:space="preserve">
Надо раскидать по другим объектам при внесении изменений в программу</t>
        </r>
      </text>
    </comment>
    <comment ref="F10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Мы в 2011</t>
        </r>
      </text>
    </comment>
    <comment ref="E13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Это квартира</t>
        </r>
      </text>
    </comment>
    <comment ref="E13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Нет объекта</t>
        </r>
      </text>
    </comment>
    <comment ref="F17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Раскидал Мажаров В.М. кассовый план на 67000 на 2012 год.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Работы по утеплению, есть сметы</t>
        </r>
      </text>
    </comment>
    <comment ref="G2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2000000 с 2012г.</t>
        </r>
      </text>
    </comment>
    <comment ref="H2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2000000 с 2012г.</t>
        </r>
      </text>
    </comment>
    <comment ref="F284" authorId="0">
      <text>
        <r>
          <rPr>
            <b/>
            <sz val="8"/>
            <color indexed="81"/>
            <rFont val="Tahoma"/>
            <family val="2"/>
            <charset val="204"/>
          </rPr>
          <t>1:Работы по утеплению, есть сметы</t>
        </r>
      </text>
    </comment>
    <comment ref="E4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КСА Кап.ремонт
</t>
        </r>
      </text>
    </comment>
    <comment ref="G4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1250000 с 2012г.</t>
        </r>
      </text>
    </comment>
    <comment ref="H4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1250000 с 2012г.</t>
        </r>
      </text>
    </comment>
    <comment ref="E5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КСА Кап.ремонт
</t>
        </r>
      </text>
    </comment>
    <comment ref="E5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E5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E5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нашей в 2011 году</t>
        </r>
      </text>
    </comment>
    <comment ref="E6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мы</t>
        </r>
      </text>
    </comment>
    <comment ref="F6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по нашей программе </t>
        </r>
      </text>
    </comment>
    <comment ref="F6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округа( 400090 было убрал)</t>
        </r>
      </text>
    </comment>
    <comment ref="E6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МЫ в 2011 году.</t>
        </r>
      </text>
    </comment>
    <comment ref="E6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нашей в 2011 году</t>
        </r>
      </text>
    </comment>
    <comment ref="G8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1 мл. руб. в 2012г.</t>
        </r>
      </text>
    </comment>
    <comment ref="H8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1 мл. руб. в 2012г.</t>
        </r>
      </text>
    </comment>
    <comment ref="G9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480000 из 2012г.</t>
        </r>
      </text>
    </comment>
    <comment ref="H9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480000 из 2012г.</t>
        </r>
      </text>
    </comment>
    <comment ref="E10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F1089" authorId="0">
      <text>
        <r>
          <rPr>
            <b/>
            <sz val="28"/>
            <color indexed="81"/>
            <rFont val="Tahoma"/>
            <family val="2"/>
            <charset val="204"/>
          </rPr>
          <t>Автор:</t>
        </r>
        <r>
          <rPr>
            <sz val="28"/>
            <color indexed="81"/>
            <rFont val="Tahoma"/>
            <family val="2"/>
            <charset val="204"/>
          </rPr>
          <t xml:space="preserve">
Надо раскидать по другим объектам при внесении изменений в программу</t>
        </r>
      </text>
    </comment>
    <comment ref="F10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Мы в 2011</t>
        </r>
      </text>
    </comment>
    <comment ref="E13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Это квартира</t>
        </r>
      </text>
    </comment>
    <comment ref="E13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Нет объекта</t>
        </r>
      </text>
    </comment>
    <comment ref="F17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Раскидал Мажаров В.М. кассовый план на 67000 на 2012 год.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Работы по утеплению, есть сметы</t>
        </r>
      </text>
    </comment>
    <comment ref="G1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2000000 с 2012г.</t>
        </r>
      </text>
    </comment>
    <comment ref="H1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2000000 с 2012г.</t>
        </r>
      </text>
    </comment>
    <comment ref="F214" authorId="0">
      <text>
        <r>
          <rPr>
            <b/>
            <sz val="8"/>
            <color indexed="81"/>
            <rFont val="Tahoma"/>
            <family val="2"/>
            <charset val="204"/>
          </rPr>
          <t>1:Работы по утеплению, есть сметы</t>
        </r>
      </text>
    </comment>
    <comment ref="E3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КСА</t>
        </r>
      </text>
    </comment>
    <comment ref="G4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1250000 с 2012г.</t>
        </r>
      </text>
    </comment>
    <comment ref="E4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КСА</t>
        </r>
      </text>
    </comment>
    <comment ref="E5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E5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E5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нашей в 2011 году</t>
        </r>
      </text>
    </comment>
    <comment ref="E5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мы</t>
        </r>
      </text>
    </comment>
    <comment ref="F5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по нашей программе </t>
        </r>
      </text>
    </comment>
    <comment ref="F5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округа( 400090 было убрал)</t>
        </r>
      </text>
    </comment>
    <comment ref="E5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МЫ в 2011 году.</t>
        </r>
      </text>
    </comment>
    <comment ref="E5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нашей в 2011 году</t>
        </r>
      </text>
    </comment>
    <comment ref="G7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1 мл. руб. в 2012г.</t>
        </r>
      </text>
    </comment>
    <comment ref="G9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480000 из 2012г.</t>
        </r>
      </text>
    </comment>
    <comment ref="E10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2011 Энергоконсалт за счет округа</t>
        </r>
      </text>
    </comment>
    <comment ref="F1020" authorId="0">
      <text>
        <r>
          <rPr>
            <b/>
            <sz val="28"/>
            <color indexed="81"/>
            <rFont val="Tahoma"/>
            <family val="2"/>
            <charset val="204"/>
          </rPr>
          <t>Автор:</t>
        </r>
        <r>
          <rPr>
            <sz val="28"/>
            <color indexed="81"/>
            <rFont val="Tahoma"/>
            <family val="2"/>
            <charset val="204"/>
          </rPr>
          <t xml:space="preserve">
Надо раскидать по другим объектам при внесении изменений в программу</t>
        </r>
      </text>
    </comment>
    <comment ref="F10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Мы в 2011</t>
        </r>
      </text>
    </comment>
    <comment ref="E13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Это квартира</t>
        </r>
      </text>
    </comment>
    <comment ref="E13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Нет объекта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Раскидал Мажаров В.М. кассовый план на 67000 на 2012 год.</t>
        </r>
      </text>
    </comment>
    <comment ref="E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41725 Ханымей титул по ПЭС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Раскидал Мажаров В.М. кассовый план на 67000 на 2012 год.</t>
        </r>
      </text>
    </comment>
  </commentList>
</comments>
</file>

<file path=xl/sharedStrings.xml><?xml version="1.0" encoding="utf-8"?>
<sst xmlns="http://schemas.openxmlformats.org/spreadsheetml/2006/main" count="6162" uniqueCount="373">
  <si>
    <t>№ п/п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</si>
  <si>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</si>
  <si>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</si>
  <si>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</si>
  <si>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</si>
  <si>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</si>
  <si>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</si>
  <si>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</si>
  <si>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</si>
  <si>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</si>
  <si>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</si>
  <si>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Проведение обязательного энергетического обследования</t>
  </si>
  <si>
    <t>Замена ламп накаливания на энергосберегающие</t>
  </si>
  <si>
    <t>Обучение сотрудников по вопросам энергосбережения</t>
  </si>
  <si>
    <t>Наименование мероприятия</t>
  </si>
  <si>
    <t>Здание Администрации</t>
  </si>
  <si>
    <t>Гараж</t>
  </si>
  <si>
    <t xml:space="preserve">Гараж </t>
  </si>
  <si>
    <t>Дом культуры "Юбилейный"</t>
  </si>
  <si>
    <t>Детская библиотека</t>
  </si>
  <si>
    <t>Библиотека семейного чтения</t>
  </si>
  <si>
    <t xml:space="preserve">КСК "Геолог" </t>
  </si>
  <si>
    <t>Закупки энергоэффективного оборудования</t>
  </si>
  <si>
    <t>Администрация МО г.Тарко-Сале</t>
  </si>
  <si>
    <t xml:space="preserve">Здание Администрации </t>
  </si>
  <si>
    <t>Загс</t>
  </si>
  <si>
    <t xml:space="preserve">Дом культуры "Маяк" </t>
  </si>
  <si>
    <t>Поселковая библиотека</t>
  </si>
  <si>
    <t>Музей</t>
  </si>
  <si>
    <t>Администрация МО п.Уренгой</t>
  </si>
  <si>
    <t>Администрация МО п.Ханымей</t>
  </si>
  <si>
    <t>Администрация МО Пуровское</t>
  </si>
  <si>
    <t>Дом культуры "Альянс"</t>
  </si>
  <si>
    <t>Библиотека</t>
  </si>
  <si>
    <t>Дом культуры "Строитель"</t>
  </si>
  <si>
    <t>Историко-краеведческий музей</t>
  </si>
  <si>
    <t>Нежилое помещение (по массовым видам спорта)</t>
  </si>
  <si>
    <t xml:space="preserve">МДОУ детский сад "Белочка" </t>
  </si>
  <si>
    <t>МДОУ  детский сад "Брусничка"</t>
  </si>
  <si>
    <t>МДОУ детский сад "Елочка"</t>
  </si>
  <si>
    <t>МДОУ детский сад "Василек"</t>
  </si>
  <si>
    <t>МДОУ детский сад "Буратино"</t>
  </si>
  <si>
    <t>МДОУ детский сад "Солнышко"</t>
  </si>
  <si>
    <t>МДОУ ЦРР-детский сад "Радуга"</t>
  </si>
  <si>
    <t>МДОУ детский сад "Золотой ключик"</t>
  </si>
  <si>
    <t>МОУ "Тарко-Салинская средняя общеобразовательная школа № 1"</t>
  </si>
  <si>
    <t>МОУ "Тарко-Салинская средняя общеобразовательная школа № 2"</t>
  </si>
  <si>
    <t>МОУ средняя общеобразовательная школа № 3 г. Тарко-Сале Пуровского района</t>
  </si>
  <si>
    <t>МООУ санаторного типа для детей, нуждающихся в длительном лечении "Санаторная школа-интернат" г.Тарко-Сале Пуровского района</t>
  </si>
  <si>
    <t>МОУ "Межшкольный учебный комбинат"</t>
  </si>
  <si>
    <t>МОУ ДОД "Пуровский дом детского творчества"</t>
  </si>
  <si>
    <t xml:space="preserve">МОУ ДОД "Центр эстетического воспитания "Сударушка" </t>
  </si>
  <si>
    <t>МДОУ детский сад "Гнездышко"</t>
  </si>
  <si>
    <t>МДОУ детский сад "Полянка"</t>
  </si>
  <si>
    <t>МОУ "Пуровская средняя общеобразовательная школа № 1"</t>
  </si>
  <si>
    <t>МОУ "Пуровская средняя общеобразовательная школа № 3"</t>
  </si>
  <si>
    <t>МДОУ детский сад "Звездочка"</t>
  </si>
  <si>
    <t>МДОУ детский сад "Березка"</t>
  </si>
  <si>
    <t>МДОУ детский сад "Колокольчик"</t>
  </si>
  <si>
    <t>МДОУ ЦРР-детский сад "Белоснежка"</t>
  </si>
  <si>
    <t>МОУ "Средняя общеобразовательная школа № 1  п.Пурпе"</t>
  </si>
  <si>
    <t>МОУ "Пурпейская средняя общеобразовательная школа № 2"</t>
  </si>
  <si>
    <t>МОУ "Пурпейская средняя общеобразовательная школа № 3"</t>
  </si>
  <si>
    <t>МОУ ДОД "Дом детского творчества п.Пурпе"</t>
  </si>
  <si>
    <t>МОУ "Межшкольный учебный комбинат " (филиал)</t>
  </si>
  <si>
    <t>МДОУ детский сад общеразвивающего вида "Улыбка" п.Ханымей Пуровского района</t>
  </si>
  <si>
    <t>МДОУ детский сад "Теремок"</t>
  </si>
  <si>
    <t>МДОУ детский сад "Дюймовочка"</t>
  </si>
  <si>
    <t>МОУ "Ханымейская средняя общеобразовательная школа № 1"</t>
  </si>
  <si>
    <t>МОУ "Ханымейская средняя общеобразовательная школа № 2"</t>
  </si>
  <si>
    <t>МОУ "Ханымейская средняя общеобразовательная школа № 3"</t>
  </si>
  <si>
    <t>МОУ ДОД "Дом детского творчества" п.Ханымей</t>
  </si>
  <si>
    <t>МДОУ детский сад "Сказка"</t>
  </si>
  <si>
    <t>МДОУ детский сад "Снежинка"</t>
  </si>
  <si>
    <t>МДОУ детский сад комбинированного вида "Солнышко" п.Уренгой Пуровского района</t>
  </si>
  <si>
    <t>МДОУ детский сад "Медвежонок"</t>
  </si>
  <si>
    <t>МОУ "Уренгойская средняя общеобразовательная школа № 1"</t>
  </si>
  <si>
    <t>МОУ "Уренгойская средняя общеобразовательная школа № 2"</t>
  </si>
  <si>
    <t>МОУ ДОД "Дом детского творчества"</t>
  </si>
  <si>
    <t>МОУ "Межшкольный учебный комбинат" (филиал)</t>
  </si>
  <si>
    <t>МО школа-интернат основного общего образования села Халясавэй Пуровского района</t>
  </si>
  <si>
    <t>МДОУ детский сад "Олененок"с.Халясавэй</t>
  </si>
  <si>
    <t>МО школа-интернат среднего (полного) общего образования с.Самбург Пуровского района</t>
  </si>
  <si>
    <t>МО школа-интернат основного общего образования д.Харампур  Пуровского района</t>
  </si>
  <si>
    <t>Департамент образования Администрации Пуровского района</t>
  </si>
  <si>
    <t>Сельский дом Культуры</t>
  </si>
  <si>
    <t>МУ "Комитет по строительству и архитекутуре Пуровского района"</t>
  </si>
  <si>
    <t>Здание г.Тарко-Сале</t>
  </si>
  <si>
    <t>Здание п.Уренгой</t>
  </si>
  <si>
    <t>Администрация МО с.Самбург</t>
  </si>
  <si>
    <t>Дом культуры "Снежный", Библиотека</t>
  </si>
  <si>
    <t>Администрация МО д.Харампур</t>
  </si>
  <si>
    <t>Администрация МО с.Халясавэй</t>
  </si>
  <si>
    <t xml:space="preserve">Здание Администрация </t>
  </si>
  <si>
    <t>Офис ЖКХ</t>
  </si>
  <si>
    <t>Сельская библиотека в здании дома культуры</t>
  </si>
  <si>
    <t>Здание сельского дома культуры (новое)</t>
  </si>
  <si>
    <t>Административное здание РОВД</t>
  </si>
  <si>
    <t>Гаражи РОВД</t>
  </si>
  <si>
    <t>Гараж РОВД</t>
  </si>
  <si>
    <t>Помещение для содержания собак РОВД</t>
  </si>
  <si>
    <t>Участковый пункт милиции Тарко-Сале</t>
  </si>
  <si>
    <t>Административное здание МОБ</t>
  </si>
  <si>
    <t>Опорный пункт милиции (ИДН)</t>
  </si>
  <si>
    <t>ИВС  ( изолятор временного содержания)</t>
  </si>
  <si>
    <t>Служба общественной безопасности</t>
  </si>
  <si>
    <t>Гараж арочный</t>
  </si>
  <si>
    <t>Дом-Общежитие</t>
  </si>
  <si>
    <t>Склад холодный</t>
  </si>
  <si>
    <t xml:space="preserve">Административное здание Уренгойского ПОМ </t>
  </si>
  <si>
    <t>гараж на 11 автомашин</t>
  </si>
  <si>
    <t>территориальный пункт</t>
  </si>
  <si>
    <t>Здание ГИБДД</t>
  </si>
  <si>
    <t>Административное здание ПОМ</t>
  </si>
  <si>
    <t>транспортная база (гараж)</t>
  </si>
  <si>
    <t>участковый пункт милиции</t>
  </si>
  <si>
    <t>Опорный пункт милиции</t>
  </si>
  <si>
    <t xml:space="preserve">Административное здание Ханымейского ПОМ </t>
  </si>
  <si>
    <t>Гараж  Ханымейского ПОМ</t>
  </si>
  <si>
    <t>пожарные резервуары</t>
  </si>
  <si>
    <t>МУ "Дирекция по обслуживанию деятельности органов местного самоуправления"</t>
  </si>
  <si>
    <t>Администрация района</t>
  </si>
  <si>
    <t>МУ "Дирекция Пуровского района по материально-техническому обеспечению и ликвидации последствий чрезвычайных ситуаций"</t>
  </si>
  <si>
    <t>Производственный корпус №2</t>
  </si>
  <si>
    <t>Бытовой корпус</t>
  </si>
  <si>
    <t>Пропускной пункт</t>
  </si>
  <si>
    <t>Гараж-бокс, ул. Таежная</t>
  </si>
  <si>
    <t>Гараж на 1 автомашину</t>
  </si>
  <si>
    <t>МУ "Управление молодежной политики и туризма Пуровского района"</t>
  </si>
  <si>
    <t xml:space="preserve">МОУ ДОД подростковый клуб "Островок" </t>
  </si>
  <si>
    <t xml:space="preserve">МОУ ДОД "Центр детского туризма и краеведения" </t>
  </si>
  <si>
    <t xml:space="preserve">МОУ ДОД подростковый клуб "Татуку" </t>
  </si>
  <si>
    <t xml:space="preserve">МОУ ДОД подростковый клуб "Ровестник" </t>
  </si>
  <si>
    <t xml:space="preserve">МОУ ДОД подростковый клуб "Юность" </t>
  </si>
  <si>
    <t>МУСОЛ "Эллада"</t>
  </si>
  <si>
    <t xml:space="preserve">МОУ ДОД Пуровская районная СДЮСШОР </t>
  </si>
  <si>
    <t>МОУ ДОД ДЮСШ "Десантник"</t>
  </si>
  <si>
    <t xml:space="preserve">МОУ ДОД ДЮСШ "Виктория" </t>
  </si>
  <si>
    <t>МОУ ДОД Пурпейска ДЮСШ</t>
  </si>
  <si>
    <t xml:space="preserve">МОУ ДОД ДЮСШ "Геолог" </t>
  </si>
  <si>
    <t xml:space="preserve">МОУ ДОД ДЮСШ "Хыльмик" </t>
  </si>
  <si>
    <t xml:space="preserve">МОУ ДОД ДЮСШ </t>
  </si>
  <si>
    <t>МУ "Управление по физической культуре и спорту Пуровского района"</t>
  </si>
  <si>
    <t xml:space="preserve">МОУ ДОД Таркосалинская ДШИ </t>
  </si>
  <si>
    <t xml:space="preserve">МУК ПРИКМ </t>
  </si>
  <si>
    <t xml:space="preserve">МУК ПРЦНК </t>
  </si>
  <si>
    <t xml:space="preserve">МУК РОМЦ </t>
  </si>
  <si>
    <t xml:space="preserve">МОУ ДОД Пуровская ДШИ </t>
  </si>
  <si>
    <t xml:space="preserve">МОУ ДОД Пурпейская ДШИ </t>
  </si>
  <si>
    <t xml:space="preserve">МОУ ДОД Ханымейская ДШИ </t>
  </si>
  <si>
    <t xml:space="preserve">МОУ ДОД Уренгойская ДШИ </t>
  </si>
  <si>
    <t xml:space="preserve">МОУ ДОД Уренгойская ДХШ </t>
  </si>
  <si>
    <t>МУ "Управление культуры Пуровского района"</t>
  </si>
  <si>
    <t>Здание</t>
  </si>
  <si>
    <t>Халясовей  1 кабинет</t>
  </si>
  <si>
    <t>МУ "Пуровская Телерадиокомпания Луч"</t>
  </si>
  <si>
    <t>Студия в здании РКЦ, г.Тарко-Сале</t>
  </si>
  <si>
    <t>Студия в здании "Берлин"  г.Тарко-Сале</t>
  </si>
  <si>
    <t>подвальное помещение радиостудии г.Тарко-Сале</t>
  </si>
  <si>
    <t>гараж, г.Тарко-Сале, п.Уренгой</t>
  </si>
  <si>
    <t>Часть помещения в здании дома связи, п.Уренгой</t>
  </si>
  <si>
    <t>Часть дизельной (гараж), п.Пурпе</t>
  </si>
  <si>
    <t>Здание, с.Самбург</t>
  </si>
  <si>
    <t>Вагон-дом под ретранслятор, п.Ханымей</t>
  </si>
  <si>
    <t>Квартира студия, п.Ханымей</t>
  </si>
  <si>
    <t>МУ "Редакция Пуровской районной муниципальной общественно-политической газеты "Северный луч"</t>
  </si>
  <si>
    <t xml:space="preserve">МУ Редакции газеты "Северный луч" </t>
  </si>
  <si>
    <t>Административное здание</t>
  </si>
  <si>
    <t>Гаражи</t>
  </si>
  <si>
    <t>Лабораторный корпус</t>
  </si>
  <si>
    <t>Здание детской консультации</t>
  </si>
  <si>
    <t>Детское отделение-стационар</t>
  </si>
  <si>
    <t>Здание инфекционного отделения</t>
  </si>
  <si>
    <t>Патологоанатомический корпус</t>
  </si>
  <si>
    <t>Пищеблок</t>
  </si>
  <si>
    <t>Поликлиника на 500 посещений</t>
  </si>
  <si>
    <t>Здание прачечной</t>
  </si>
  <si>
    <t>Психонаркологическое отделение</t>
  </si>
  <si>
    <t>Родильный дом</t>
  </si>
  <si>
    <t>Отделение скорой помощи</t>
  </si>
  <si>
    <t>Туберкулезный кабинет поликлиники</t>
  </si>
  <si>
    <t>Туберкулезное отделение - стационар</t>
  </si>
  <si>
    <t>Здание хирургичеко-гинекологического корпуса</t>
  </si>
  <si>
    <t>Стационар</t>
  </si>
  <si>
    <t>Баклаборатория</t>
  </si>
  <si>
    <t>Здание морга</t>
  </si>
  <si>
    <t>Хозяйственный корпус с пищеблоком</t>
  </si>
  <si>
    <t>Детская поликлиника</t>
  </si>
  <si>
    <t>Поликлиника на 150 посещений</t>
  </si>
  <si>
    <t>Здание скорой помощи</t>
  </si>
  <si>
    <t>Рентгенкабинет</t>
  </si>
  <si>
    <t>Пуровская врачебная амбулатория п.Пуровск</t>
  </si>
  <si>
    <t>Пурпейская поликлиника</t>
  </si>
  <si>
    <t>Амбулатория</t>
  </si>
  <si>
    <t>Участковая больница</t>
  </si>
  <si>
    <t>ФАП п. Халясавэй</t>
  </si>
  <si>
    <t>ФАП (фельдшерско-акушерский пункт)</t>
  </si>
  <si>
    <t>Здание ФАП</t>
  </si>
  <si>
    <t>Участковая больница п.Ханымей</t>
  </si>
  <si>
    <t>МУ "Тарко-Салинская центральная районная больница"</t>
  </si>
  <si>
    <t>МУ "Комплексный центр социального обслуживания населения Пуровского района"</t>
  </si>
  <si>
    <t xml:space="preserve">Здание МУ "Комплексный центр социального обслуживания населения Пуровского района" </t>
  </si>
  <si>
    <t>МУ Социальный приют для детей и подростков "Луч надежды"</t>
  </si>
  <si>
    <t>Управление социальной политики Администрации Пуровского района</t>
  </si>
  <si>
    <t>Управления социальной политики п.Уренгой</t>
  </si>
  <si>
    <t>Управления социальной политики п.Ханымей</t>
  </si>
  <si>
    <t>Управления социальной политики п.Пурпе</t>
  </si>
  <si>
    <t>Департамент имущественных и земельных отношений Администраций Пуровского района</t>
  </si>
  <si>
    <t>г. Тарко-Сале</t>
  </si>
  <si>
    <t xml:space="preserve">Бокс № 4 </t>
  </si>
  <si>
    <t xml:space="preserve">Бокс № 5 </t>
  </si>
  <si>
    <t xml:space="preserve">Бокс №3 </t>
  </si>
  <si>
    <t xml:space="preserve">Бокс № 6 </t>
  </si>
  <si>
    <t xml:space="preserve">Пождепо </t>
  </si>
  <si>
    <t xml:space="preserve">Вспомогательный корпус </t>
  </si>
  <si>
    <t xml:space="preserve">Административное здание </t>
  </si>
  <si>
    <t xml:space="preserve">Часть здания призывного пункта </t>
  </si>
  <si>
    <t xml:space="preserve">Здание суда и прокуратуры </t>
  </si>
  <si>
    <t xml:space="preserve">Блок вспомогательных помещений здания суда и прокуратуры </t>
  </si>
  <si>
    <t>Нежилое здание</t>
  </si>
  <si>
    <t xml:space="preserve">Сберегательный банк </t>
  </si>
  <si>
    <t xml:space="preserve">Дымокамера </t>
  </si>
  <si>
    <t xml:space="preserve">Опорный пункт по тушению крупных пожаров </t>
  </si>
  <si>
    <t xml:space="preserve">1-этаж здания </t>
  </si>
  <si>
    <t xml:space="preserve">Часть здания: помещение  </t>
  </si>
  <si>
    <t xml:space="preserve">Нежилое помещение  </t>
  </si>
  <si>
    <t xml:space="preserve">Административное помещение (секция №3) </t>
  </si>
  <si>
    <t xml:space="preserve">Нежилое помещение </t>
  </si>
  <si>
    <t>Нежилое помещение №1 цокольного этажа</t>
  </si>
  <si>
    <t xml:space="preserve">Нежилое помещение №2 цокольного этажа </t>
  </si>
  <si>
    <t xml:space="preserve">Нежилые помещения 1,2,3,4,5,6,7,8,9,10,11,12,13,14,15,16 </t>
  </si>
  <si>
    <t xml:space="preserve">Почтовое отделение </t>
  </si>
  <si>
    <t xml:space="preserve">Часть жилого дома (цокольный этаж) </t>
  </si>
  <si>
    <t>Бойлерная банно-прачечного комбината</t>
  </si>
  <si>
    <t xml:space="preserve">Здание банно-прачечного комбината </t>
  </si>
  <si>
    <t xml:space="preserve">Помещение первого этажа </t>
  </si>
  <si>
    <t xml:space="preserve">Бизнес-инкубатор </t>
  </si>
  <si>
    <t xml:space="preserve">Общежитие </t>
  </si>
  <si>
    <t xml:space="preserve">Здание магазина </t>
  </si>
  <si>
    <t xml:space="preserve">Часть здания треста </t>
  </si>
  <si>
    <t xml:space="preserve">Торговый дом "Аленушка" </t>
  </si>
  <si>
    <t xml:space="preserve">Нежилое здание </t>
  </si>
  <si>
    <t>Гараж для легковых автомобилей а/м на 6 боксов</t>
  </si>
  <si>
    <t xml:space="preserve">Здание </t>
  </si>
  <si>
    <t xml:space="preserve">Пилорама </t>
  </si>
  <si>
    <t xml:space="preserve">Столярный цех </t>
  </si>
  <si>
    <t xml:space="preserve">Теплая стоянка для автомашин </t>
  </si>
  <si>
    <t>Контрольно-пропускной пункт (магазин)</t>
  </si>
  <si>
    <t xml:space="preserve">2-этаж здания </t>
  </si>
  <si>
    <t xml:space="preserve">Нежилое помещение Совета ветеранов </t>
  </si>
  <si>
    <t xml:space="preserve">Нежилое помещение в нежилом строении </t>
  </si>
  <si>
    <t xml:space="preserve">Помещение здания административно-бытового корпуса </t>
  </si>
  <si>
    <t>Военкомат</t>
  </si>
  <si>
    <t>Здание СОК (первая очередь)</t>
  </si>
  <si>
    <t>Нежилое помещение</t>
  </si>
  <si>
    <t>Помещение</t>
  </si>
  <si>
    <t xml:space="preserve">Пожарное ДЭПО </t>
  </si>
  <si>
    <t>п.Уренгой</t>
  </si>
  <si>
    <t>п.Ханымей</t>
  </si>
  <si>
    <t>Почта</t>
  </si>
  <si>
    <t xml:space="preserve">Православный Храм </t>
  </si>
  <si>
    <t xml:space="preserve">Правосланый Храм </t>
  </si>
  <si>
    <t>Пожарное ДЭПО на 3 выезда</t>
  </si>
  <si>
    <t>п.Пурпе</t>
  </si>
  <si>
    <t xml:space="preserve">Материально-технический склад </t>
  </si>
  <si>
    <t>п.Пуровск</t>
  </si>
  <si>
    <t>Цех первичной переработки и хранения рыбы</t>
  </si>
  <si>
    <t>д.Харампур</t>
  </si>
  <si>
    <t xml:space="preserve">Коптильно-засольный цех </t>
  </si>
  <si>
    <t xml:space="preserve">Цех вялки рыбы </t>
  </si>
  <si>
    <t>с.Халясавэй</t>
  </si>
  <si>
    <t>Часть объекта "Административное здание ЖКХ"</t>
  </si>
  <si>
    <t>"Хлебопекарня"</t>
  </si>
  <si>
    <t>с.Самбург</t>
  </si>
  <si>
    <t>Прочие</t>
  </si>
  <si>
    <t>Нежилое помещение в нежилом строении г.Тюмень</t>
  </si>
  <si>
    <t>Всего по учреждениям:</t>
  </si>
  <si>
    <t>Ремонтно-профилактические мероприятия</t>
  </si>
  <si>
    <t>Администрация МО п.Пурпе</t>
  </si>
  <si>
    <t>датчики эффекта присутствия</t>
  </si>
  <si>
    <t>Сельский дом Культуры  (лампы накаливания)</t>
  </si>
  <si>
    <t xml:space="preserve">датчики эффекта присутствия  </t>
  </si>
  <si>
    <t>Здание Администрации  (лампы накаливания)</t>
  </si>
  <si>
    <t>Управления социальной политики с.Самбург</t>
  </si>
  <si>
    <t>Управления социальной политики г.Тарко-Сале</t>
  </si>
  <si>
    <t>МУ "Управление по развитию агропромышленного комплекса Пуровского района"</t>
  </si>
  <si>
    <t>МУК ГЕОЛОГ</t>
  </si>
  <si>
    <t>гараж</t>
  </si>
  <si>
    <t>ДК "Строитель"</t>
  </si>
  <si>
    <t xml:space="preserve">ДК "Газовик" </t>
  </si>
  <si>
    <t>СОК "Старт"</t>
  </si>
  <si>
    <t xml:space="preserve">Здание Администрации (лампы) </t>
  </si>
  <si>
    <t>датчики</t>
  </si>
  <si>
    <t>Библиотека (лампы)</t>
  </si>
  <si>
    <t>гараж (лампы)</t>
  </si>
  <si>
    <t>ДК "Строитель" (лампы)</t>
  </si>
  <si>
    <t>ДК "Газовик" (лампы)</t>
  </si>
  <si>
    <t>СОК "Старт" (лампы)</t>
  </si>
  <si>
    <t>Грараж</t>
  </si>
  <si>
    <t>ДК "Газовик"</t>
  </si>
  <si>
    <t>I этап</t>
  </si>
  <si>
    <t>II этап</t>
  </si>
  <si>
    <t>Всего:</t>
  </si>
  <si>
    <t>Всего по муниципальным образованиям:</t>
  </si>
  <si>
    <t>Установка приборов учета</t>
  </si>
  <si>
    <t>лампы повышенного класса энергоэффективности</t>
  </si>
  <si>
    <t>датчики эффекта присутствия м.о.п.</t>
  </si>
  <si>
    <t>Всего по предприятиям, осуществляющим регулируемые виды деятельности:</t>
  </si>
  <si>
    <t>Приложение №1</t>
  </si>
  <si>
    <t>руб.</t>
  </si>
  <si>
    <t>средства бюджета</t>
  </si>
  <si>
    <t>средства предприятий</t>
  </si>
  <si>
    <t>2010г.</t>
  </si>
  <si>
    <t>Основные мероприятия и финансовые потребности районной целевой программы по энергосбережению и повышению энергетической эффективности  Пуровского района на 2010-2020 годы</t>
  </si>
  <si>
    <t>Управление транспорта, связи и систем жизнеобеспечения Администрации Пуровского района</t>
  </si>
  <si>
    <t>Всего по МУП "ПКС":</t>
  </si>
  <si>
    <t>Всего по МУП "ПЭС":</t>
  </si>
  <si>
    <t>Всего по МУП "ДСУ":</t>
  </si>
  <si>
    <t>ООО "Пургазсервис":</t>
  </si>
  <si>
    <t>Информационное обеспечение мероприятий по энергосбережению и повышению энергетической эфективности</t>
  </si>
  <si>
    <t>Информационное обеспечение мероприятий по энергосбережению и повышению энергетической эффективности</t>
  </si>
  <si>
    <t>Основные мероприятия и финансовые потребности районной целевой программы по энергосбережению и повышению энергетической эффективности Пуровского района на 2010-2020 годы в бюджетной сфере</t>
  </si>
  <si>
    <t>Проверка</t>
  </si>
  <si>
    <t>Основные мероприятия и финансовые потребности районной целевой программы по энергосбережению и повышению энергетической эффективности Пуровского района на 2010-2020 годы, выполняемые  предприятиями, осуществляющими регулируемые виды деятельности</t>
  </si>
  <si>
    <t xml:space="preserve">руб. </t>
  </si>
  <si>
    <t>В т.ч. по  муниципальным образованиям:</t>
  </si>
  <si>
    <t xml:space="preserve">МО г.Тарко-Сале </t>
  </si>
  <si>
    <t>МО п.Уренгой</t>
  </si>
  <si>
    <t>МО п.Ханымей</t>
  </si>
  <si>
    <t>МО п.Пурпе</t>
  </si>
  <si>
    <t>МО Пуровское</t>
  </si>
  <si>
    <t>МО с.Самбург</t>
  </si>
  <si>
    <t>МО с.Халясавэй</t>
  </si>
  <si>
    <t>Основные мероприятия и финансовые потребности районной целевой программы по энергосбережению и повышению энергетической эффективности  Пуровского района на 2010-2020 годы в жилищном секторе</t>
  </si>
  <si>
    <t>Всего по МО:</t>
  </si>
  <si>
    <t>-</t>
  </si>
  <si>
    <t>Отдел внутренных дел по Пуровскому району</t>
  </si>
  <si>
    <t>МО д.Харампур</t>
  </si>
  <si>
    <t>ДСУ</t>
  </si>
  <si>
    <t>Всего средств местного бюджета (ГРБС) :</t>
  </si>
  <si>
    <t>финансирование по бюджетополучателям в соответствии с решением районной думы от 7 декабря 2010 г. № 13 «О бюджете Пуровского района на 2011 год и на плановый период 2012 и 2013 годов»</t>
  </si>
  <si>
    <t>Капитальный ремонт в бюджетных учреждениях</t>
  </si>
  <si>
    <t>В т.ч по бюджетным учреждениям:</t>
  </si>
  <si>
    <t>Наименование учреждения/мероприятия</t>
  </si>
  <si>
    <t>МДОУ детский сад "Росинка"</t>
  </si>
  <si>
    <t>Наименование органа местного самоуправления/мероприятия</t>
  </si>
  <si>
    <t>Отдел Министерства внутренных дел Российской Федерации по Пуровскому району</t>
  </si>
  <si>
    <t>МКУ "Пуровская Телерадиокомпания Луч"</t>
  </si>
  <si>
    <t>МКУ "Дирекция по обслуживанию деятельности органов местного самоуправления"</t>
  </si>
  <si>
    <t>МКУ "Дирекция по обслуживанию деятельности органов местного самоуправления Пуровского района"</t>
  </si>
  <si>
    <t xml:space="preserve">Приложение №3 </t>
  </si>
  <si>
    <t>к районной долгосрочной целевой программе по энергосбережению и повышению энергетической эффективности Пуровского района на 2010-2020 годы (в новой редакции)</t>
  </si>
  <si>
    <t>Всего по муниципальным учреждениям:</t>
  </si>
  <si>
    <t>Администрация района (все объекты)</t>
  </si>
  <si>
    <t>ДО п.Пурпе школа № 1</t>
  </si>
  <si>
    <t>ДО п.Пурпе Школа № 1</t>
  </si>
  <si>
    <t>МКУ "Комитет по строительству и архитекутуре Пуровского района"</t>
  </si>
  <si>
    <t>Приложение №2</t>
  </si>
  <si>
    <t>Приложение №3</t>
  </si>
  <si>
    <t>Приложение №4</t>
  </si>
  <si>
    <t>МКУ "Дирекция Пуровского района по материально-техническому обеспечению и ликвидации последствий чрезвычайных ситуаций"</t>
  </si>
  <si>
    <t>Объемы финансирования программы в разрезе поселений района и бюджетополучетелей</t>
  </si>
  <si>
    <t>МКУ "Управление по развитию агропромышленного комплекса Пуровского района"</t>
  </si>
  <si>
    <t>МУ "Управление культуры Администрации Пуровского района"</t>
  </si>
  <si>
    <t>Управление молодежной политики и туризма Администрации Пуровского района</t>
  </si>
  <si>
    <t>МБУ "Комплексный центр социального обслуживания населения Пуровского района"</t>
  </si>
  <si>
    <t>Управление по физической культуре и спорту Администрации Пуровского района</t>
  </si>
  <si>
    <t>МБУ "Редакция Пуровской районной муниципальной общественно-политической газеты "Северный луч"</t>
  </si>
  <si>
    <t>МКУ Социальный приют для детей и подростков "Луч надежды"</t>
  </si>
  <si>
    <t>Управление культуры Администрации Пуровского района</t>
  </si>
  <si>
    <t>МКУ "Комплексный центр социального обслуживания населения Пуровского района"</t>
  </si>
  <si>
    <t xml:space="preserve">к постановлению Администрации района                                                                        от "03"февраля 2012 г. № 22-ПГ
</t>
  </si>
  <si>
    <t>к постановлению Администрации района                                                                        от "03"февраля 2012 г. № 22-ПГ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</si>
</sst>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\-#,##0\ "/>
    <numFmt numFmtId="165" formatCode="_-* #,##0_р_._-;\-* #,##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28"/>
      <color indexed="81"/>
      <name val="Tahoma"/>
      <family val="2"/>
      <charset val="204"/>
    </font>
    <font>
      <b/>
      <sz val="28"/>
      <color indexed="81"/>
      <name val="Tahoma"/>
      <family val="2"/>
      <charset val="204"/>
    </font>
    <font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6"/>
        <bgColor indexed="64"/>
      </patternFill>
    </fill>
  </fills>
  <borders count="4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/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/>
      <diagonal/>
    </border>
    <border>
      <left style="double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double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double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theme="1" tint="0.34998626667073579"/>
      </left>
      <right/>
      <top/>
      <bottom style="double">
        <color theme="1" tint="0.34998626667073579"/>
      </bottom>
      <diagonal/>
    </border>
    <border>
      <left/>
      <right style="thin">
        <color theme="1" tint="0.34998626667073579"/>
      </right>
      <top/>
      <bottom style="double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/>
      <diagonal/>
    </border>
    <border>
      <left/>
      <right style="thin">
        <color theme="1" tint="0.34998626667073579"/>
      </right>
      <top style="double">
        <color theme="1" tint="0.34998626667073579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/>
    <xf numFmtId="3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5" borderId="0" xfId="0" applyFont="1" applyFill="1"/>
    <xf numFmtId="0" fontId="3" fillId="0" borderId="6" xfId="0" applyFont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165" fontId="5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/>
    <xf numFmtId="3" fontId="3" fillId="2" borderId="9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165" fontId="3" fillId="6" borderId="1" xfId="0" applyNumberFormat="1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 wrapText="1"/>
    </xf>
    <xf numFmtId="165" fontId="19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6" fillId="5" borderId="0" xfId="0" applyFont="1" applyFill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7" borderId="0" xfId="0" applyFont="1" applyFill="1" applyAlignment="1">
      <alignment vertical="center"/>
    </xf>
    <xf numFmtId="3" fontId="3" fillId="7" borderId="0" xfId="0" applyNumberFormat="1" applyFont="1" applyFill="1" applyAlignment="1">
      <alignment vertical="center"/>
    </xf>
    <xf numFmtId="3" fontId="6" fillId="7" borderId="0" xfId="0" applyNumberFormat="1" applyFont="1" applyFill="1" applyAlignment="1">
      <alignment vertical="center"/>
    </xf>
    <xf numFmtId="0" fontId="9" fillId="0" borderId="17" xfId="0" applyFont="1" applyBorder="1" applyAlignment="1">
      <alignment horizontal="right" vertical="center" wrapText="1"/>
    </xf>
    <xf numFmtId="0" fontId="10" fillId="6" borderId="13" xfId="0" applyFont="1" applyFill="1" applyBorder="1" applyAlignment="1">
      <alignment vertical="center" wrapText="1"/>
    </xf>
    <xf numFmtId="165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0" fontId="3" fillId="9" borderId="0" xfId="0" applyFont="1" applyFill="1" applyAlignment="1">
      <alignment vertical="center"/>
    </xf>
    <xf numFmtId="3" fontId="3" fillId="9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/>
    <xf numFmtId="165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9" fillId="0" borderId="0" xfId="0" applyNumberFormat="1" applyFont="1" applyAlignment="1">
      <alignment horizontal="right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left" vertical="center"/>
    </xf>
    <xf numFmtId="165" fontId="7" fillId="5" borderId="1" xfId="0" applyNumberFormat="1" applyFont="1" applyFill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left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10" fillId="6" borderId="3" xfId="0" applyNumberFormat="1" applyFont="1" applyFill="1" applyBorder="1" applyAlignment="1">
      <alignment vertical="center" wrapText="1"/>
    </xf>
    <xf numFmtId="165" fontId="3" fillId="6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4" fillId="3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165" fontId="11" fillId="2" borderId="1" xfId="1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 wrapText="1"/>
    </xf>
    <xf numFmtId="165" fontId="13" fillId="2" borderId="1" xfId="1" applyNumberFormat="1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vertical="center"/>
    </xf>
    <xf numFmtId="165" fontId="3" fillId="6" borderId="6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5" fontId="3" fillId="0" borderId="1" xfId="0" applyNumberFormat="1" applyFont="1" applyBorder="1"/>
    <xf numFmtId="165" fontId="3" fillId="2" borderId="1" xfId="0" applyNumberFormat="1" applyFont="1" applyFill="1" applyBorder="1" applyAlignment="1">
      <alignment horizontal="center"/>
    </xf>
    <xf numFmtId="165" fontId="11" fillId="2" borderId="1" xfId="1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165" fontId="4" fillId="0" borderId="1" xfId="1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left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left" vertical="center" wrapText="1"/>
    </xf>
    <xf numFmtId="165" fontId="15" fillId="6" borderId="1" xfId="0" applyNumberFormat="1" applyFont="1" applyFill="1" applyBorder="1" applyAlignment="1">
      <alignment vertical="center" wrapText="1"/>
    </xf>
    <xf numFmtId="165" fontId="5" fillId="6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165" fontId="4" fillId="1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/>
    </xf>
    <xf numFmtId="165" fontId="12" fillId="2" borderId="1" xfId="0" applyNumberFormat="1" applyFont="1" applyFill="1" applyBorder="1"/>
    <xf numFmtId="165" fontId="15" fillId="2" borderId="1" xfId="0" applyNumberFormat="1" applyFont="1" applyFill="1" applyBorder="1" applyAlignment="1">
      <alignment vertical="center" wrapText="1"/>
    </xf>
    <xf numFmtId="165" fontId="15" fillId="2" borderId="1" xfId="0" applyNumberFormat="1" applyFont="1" applyFill="1" applyBorder="1" applyAlignment="1">
      <alignment vertical="top"/>
    </xf>
    <xf numFmtId="165" fontId="15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 textRotation="90" wrapText="1"/>
    </xf>
    <xf numFmtId="165" fontId="6" fillId="4" borderId="1" xfId="0" applyNumberFormat="1" applyFont="1" applyFill="1" applyBorder="1"/>
    <xf numFmtId="165" fontId="5" fillId="0" borderId="1" xfId="0" applyNumberFormat="1" applyFont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top"/>
    </xf>
    <xf numFmtId="165" fontId="6" fillId="4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top" wrapText="1"/>
    </xf>
    <xf numFmtId="165" fontId="4" fillId="2" borderId="1" xfId="0" applyNumberFormat="1" applyFont="1" applyFill="1" applyBorder="1" applyAlignment="1">
      <alignment vertical="center" wrapText="1"/>
    </xf>
    <xf numFmtId="165" fontId="10" fillId="6" borderId="1" xfId="0" applyNumberFormat="1" applyFont="1" applyFill="1" applyBorder="1" applyAlignment="1">
      <alignment horizontal="left" vertical="center"/>
    </xf>
    <xf numFmtId="165" fontId="7" fillId="5" borderId="7" xfId="0" applyNumberFormat="1" applyFont="1" applyFill="1" applyBorder="1" applyAlignment="1">
      <alignment horizontal="center" vertical="center"/>
    </xf>
    <xf numFmtId="165" fontId="10" fillId="6" borderId="13" xfId="0" applyNumberFormat="1" applyFont="1" applyFill="1" applyBorder="1" applyAlignment="1">
      <alignment vertical="center" wrapText="1"/>
    </xf>
    <xf numFmtId="165" fontId="3" fillId="6" borderId="13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 vertical="center"/>
    </xf>
    <xf numFmtId="165" fontId="3" fillId="6" borderId="14" xfId="0" applyNumberFormat="1" applyFont="1" applyFill="1" applyBorder="1" applyAlignment="1">
      <alignment horizontal="center" vertical="center"/>
    </xf>
    <xf numFmtId="165" fontId="4" fillId="6" borderId="6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/>
    </xf>
    <xf numFmtId="165" fontId="11" fillId="6" borderId="1" xfId="1" applyNumberFormat="1" applyFont="1" applyFill="1" applyBorder="1" applyAlignment="1">
      <alignment vertical="center" wrapText="1"/>
    </xf>
    <xf numFmtId="165" fontId="10" fillId="6" borderId="1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5" fontId="5" fillId="6" borderId="1" xfId="2" applyNumberFormat="1" applyFont="1" applyFill="1" applyBorder="1" applyAlignment="1">
      <alignment horizontal="center" vertical="center"/>
    </xf>
    <xf numFmtId="165" fontId="10" fillId="6" borderId="7" xfId="0" applyNumberFormat="1" applyFont="1" applyFill="1" applyBorder="1" applyAlignment="1">
      <alignment vertical="center" wrapText="1"/>
    </xf>
    <xf numFmtId="165" fontId="4" fillId="6" borderId="7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left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3" fontId="10" fillId="6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10" fillId="6" borderId="1" xfId="0" applyNumberFormat="1" applyFont="1" applyFill="1" applyBorder="1" applyAlignment="1">
      <alignment vertical="center" wrapText="1"/>
    </xf>
    <xf numFmtId="3" fontId="11" fillId="6" borderId="1" xfId="1" applyNumberFormat="1" applyFont="1" applyFill="1" applyBorder="1" applyAlignment="1">
      <alignment vertical="center" wrapText="1"/>
    </xf>
    <xf numFmtId="3" fontId="10" fillId="6" borderId="1" xfId="0" applyNumberFormat="1" applyFont="1" applyFill="1" applyBorder="1" applyAlignment="1">
      <alignment vertical="center"/>
    </xf>
    <xf numFmtId="3" fontId="10" fillId="6" borderId="7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6" fillId="5" borderId="0" xfId="0" applyNumberFormat="1" applyFont="1" applyFill="1"/>
    <xf numFmtId="165" fontId="6" fillId="2" borderId="0" xfId="0" applyNumberFormat="1" applyFont="1" applyFill="1"/>
    <xf numFmtId="165" fontId="6" fillId="0" borderId="0" xfId="0" applyNumberFormat="1" applyFont="1"/>
    <xf numFmtId="165" fontId="3" fillId="7" borderId="1" xfId="0" applyNumberFormat="1" applyFont="1" applyFill="1" applyBorder="1" applyAlignment="1">
      <alignment vertical="center"/>
    </xf>
    <xf numFmtId="165" fontId="6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165" fontId="5" fillId="2" borderId="1" xfId="2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165" fontId="3" fillId="11" borderId="13" xfId="0" applyNumberFormat="1" applyFont="1" applyFill="1" applyBorder="1" applyAlignment="1">
      <alignment horizontal="center" vertical="center"/>
    </xf>
    <xf numFmtId="165" fontId="3" fillId="11" borderId="1" xfId="0" applyNumberFormat="1" applyFont="1" applyFill="1" applyBorder="1" applyAlignment="1">
      <alignment horizontal="center" vertical="center"/>
    </xf>
    <xf numFmtId="165" fontId="5" fillId="11" borderId="1" xfId="0" applyNumberFormat="1" applyFont="1" applyFill="1" applyBorder="1" applyAlignment="1">
      <alignment horizontal="center" vertical="center"/>
    </xf>
    <xf numFmtId="165" fontId="6" fillId="5" borderId="1" xfId="2" applyNumberFormat="1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  <xf numFmtId="165" fontId="5" fillId="11" borderId="1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 vertical="center" wrapText="1"/>
    </xf>
    <xf numFmtId="165" fontId="3" fillId="12" borderId="1" xfId="0" applyNumberFormat="1" applyFont="1" applyFill="1" applyBorder="1" applyAlignment="1">
      <alignment horizontal="center" vertical="center"/>
    </xf>
    <xf numFmtId="165" fontId="4" fillId="12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center"/>
    </xf>
    <xf numFmtId="165" fontId="6" fillId="5" borderId="0" xfId="0" applyNumberFormat="1" applyFont="1" applyFill="1" applyAlignment="1">
      <alignment vertical="center"/>
    </xf>
    <xf numFmtId="165" fontId="4" fillId="0" borderId="7" xfId="1" applyNumberFormat="1" applyFont="1" applyFill="1" applyBorder="1" applyAlignment="1">
      <alignment vertical="center" wrapText="1"/>
    </xf>
    <xf numFmtId="165" fontId="3" fillId="0" borderId="7" xfId="0" applyNumberFormat="1" applyFont="1" applyBorder="1" applyAlignment="1">
      <alignment vertical="center"/>
    </xf>
    <xf numFmtId="165" fontId="3" fillId="2" borderId="7" xfId="0" applyNumberFormat="1" applyFont="1" applyFill="1" applyBorder="1" applyAlignment="1">
      <alignment horizontal="center"/>
    </xf>
    <xf numFmtId="165" fontId="3" fillId="0" borderId="9" xfId="0" applyNumberFormat="1" applyFont="1" applyBorder="1"/>
    <xf numFmtId="165" fontId="6" fillId="5" borderId="4" xfId="0" applyNumberFormat="1" applyFont="1" applyFill="1" applyBorder="1" applyAlignment="1">
      <alignment horizontal="center" vertical="center"/>
    </xf>
    <xf numFmtId="165" fontId="6" fillId="5" borderId="9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 wrapText="1"/>
    </xf>
    <xf numFmtId="165" fontId="6" fillId="5" borderId="0" xfId="0" applyNumberFormat="1" applyFont="1" applyFill="1" applyAlignment="1">
      <alignment vertical="center" wrapText="1"/>
    </xf>
    <xf numFmtId="165" fontId="3" fillId="8" borderId="0" xfId="0" applyNumberFormat="1" applyFont="1" applyFill="1"/>
    <xf numFmtId="165" fontId="10" fillId="0" borderId="7" xfId="0" applyNumberFormat="1" applyFont="1" applyBorder="1" applyAlignment="1">
      <alignment vertical="top" wrapText="1"/>
    </xf>
    <xf numFmtId="165" fontId="3" fillId="7" borderId="0" xfId="0" applyNumberFormat="1" applyFont="1" applyFill="1" applyAlignment="1">
      <alignment vertical="center"/>
    </xf>
    <xf numFmtId="165" fontId="6" fillId="7" borderId="0" xfId="0" applyNumberFormat="1" applyFont="1" applyFill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11" fillId="7" borderId="1" xfId="1" applyNumberFormat="1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11" fillId="2" borderId="33" xfId="1" applyNumberFormat="1" applyFont="1" applyFill="1" applyBorder="1" applyAlignment="1">
      <alignment horizontal="left" vertical="center" wrapText="1"/>
    </xf>
    <xf numFmtId="165" fontId="11" fillId="2" borderId="33" xfId="1" applyNumberFormat="1" applyFont="1" applyFill="1" applyBorder="1" applyAlignment="1">
      <alignment horizontal="left" vertical="center"/>
    </xf>
    <xf numFmtId="165" fontId="3" fillId="2" borderId="13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13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14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right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6" fillId="6" borderId="28" xfId="0" applyNumberFormat="1" applyFont="1" applyFill="1" applyBorder="1" applyAlignment="1">
      <alignment horizontal="left" vertical="center"/>
    </xf>
    <xf numFmtId="165" fontId="6" fillId="2" borderId="28" xfId="0" applyNumberFormat="1" applyFont="1" applyFill="1" applyBorder="1" applyAlignment="1">
      <alignment horizontal="left" vertical="center"/>
    </xf>
    <xf numFmtId="165" fontId="6" fillId="6" borderId="28" xfId="0" applyNumberFormat="1" applyFont="1" applyFill="1" applyBorder="1" applyAlignment="1">
      <alignment horizontal="center" vertical="center"/>
    </xf>
    <xf numFmtId="165" fontId="4" fillId="6" borderId="28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165" fontId="3" fillId="0" borderId="36" xfId="0" applyNumberFormat="1" applyFont="1" applyBorder="1" applyAlignment="1">
      <alignment horizontal="left" vertical="center" textRotation="90" wrapText="1"/>
    </xf>
    <xf numFmtId="165" fontId="11" fillId="6" borderId="36" xfId="1" applyNumberFormat="1" applyFont="1" applyFill="1" applyBorder="1" applyAlignment="1">
      <alignment horizontal="left" vertical="center" wrapText="1"/>
    </xf>
    <xf numFmtId="165" fontId="3" fillId="6" borderId="28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165" fontId="3" fillId="2" borderId="32" xfId="0" applyNumberFormat="1" applyFont="1" applyFill="1" applyBorder="1" applyAlignment="1">
      <alignment horizontal="center" vertical="center"/>
    </xf>
    <xf numFmtId="165" fontId="3" fillId="6" borderId="31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vertical="center" wrapText="1"/>
    </xf>
    <xf numFmtId="0" fontId="11" fillId="3" borderId="38" xfId="0" applyFont="1" applyFill="1" applyBorder="1" applyAlignment="1">
      <alignment horizontal="left" vertical="center" wrapText="1"/>
    </xf>
    <xf numFmtId="3" fontId="5" fillId="3" borderId="39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43" fontId="3" fillId="6" borderId="1" xfId="0" applyNumberFormat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43" fontId="4" fillId="2" borderId="6" xfId="0" applyNumberFormat="1" applyFont="1" applyFill="1" applyBorder="1" applyAlignment="1">
      <alignment horizontal="right" vertical="center"/>
    </xf>
    <xf numFmtId="43" fontId="3" fillId="2" borderId="7" xfId="0" applyNumberFormat="1" applyFont="1" applyFill="1" applyBorder="1" applyAlignment="1">
      <alignment horizontal="right" vertical="center"/>
    </xf>
    <xf numFmtId="165" fontId="6" fillId="5" borderId="1" xfId="0" applyNumberFormat="1" applyFont="1" applyFill="1" applyBorder="1" applyAlignment="1">
      <alignment horizontal="right" vertical="center"/>
    </xf>
    <xf numFmtId="43" fontId="4" fillId="6" borderId="6" xfId="0" applyNumberFormat="1" applyFont="1" applyFill="1" applyBorder="1" applyAlignment="1">
      <alignment horizontal="right" vertical="center"/>
    </xf>
    <xf numFmtId="43" fontId="6" fillId="5" borderId="1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43" fontId="3" fillId="6" borderId="6" xfId="0" applyNumberFormat="1" applyFont="1" applyFill="1" applyBorder="1" applyAlignment="1">
      <alignment horizontal="right" vertical="center"/>
    </xf>
    <xf numFmtId="43" fontId="3" fillId="2" borderId="6" xfId="0" applyNumberFormat="1" applyFont="1" applyFill="1" applyBorder="1" applyAlignment="1">
      <alignment horizontal="right" vertical="center"/>
    </xf>
    <xf numFmtId="43" fontId="3" fillId="6" borderId="3" xfId="0" applyNumberFormat="1" applyFont="1" applyFill="1" applyBorder="1" applyAlignment="1">
      <alignment horizontal="right" vertical="center"/>
    </xf>
    <xf numFmtId="165" fontId="10" fillId="2" borderId="28" xfId="0" applyNumberFormat="1" applyFont="1" applyFill="1" applyBorder="1" applyAlignment="1">
      <alignment vertical="center" wrapText="1"/>
    </xf>
    <xf numFmtId="165" fontId="11" fillId="2" borderId="28" xfId="0" applyNumberFormat="1" applyFont="1" applyFill="1" applyBorder="1" applyAlignment="1">
      <alignment vertical="center" wrapText="1"/>
    </xf>
    <xf numFmtId="165" fontId="11" fillId="2" borderId="28" xfId="0" applyNumberFormat="1" applyFont="1" applyFill="1" applyBorder="1" applyAlignment="1">
      <alignment horizontal="left" vertical="center" wrapText="1"/>
    </xf>
    <xf numFmtId="165" fontId="4" fillId="0" borderId="28" xfId="0" applyNumberFormat="1" applyFont="1" applyBorder="1" applyAlignment="1">
      <alignment vertical="center" wrapText="1"/>
    </xf>
    <xf numFmtId="165" fontId="4" fillId="0" borderId="28" xfId="0" applyNumberFormat="1" applyFont="1" applyBorder="1" applyAlignment="1">
      <alignment horizontal="left" vertical="center" wrapText="1"/>
    </xf>
    <xf numFmtId="164" fontId="5" fillId="15" borderId="39" xfId="0" applyNumberFormat="1" applyFont="1" applyFill="1" applyBorder="1" applyAlignment="1">
      <alignment horizontal="center" vertical="center"/>
    </xf>
    <xf numFmtId="3" fontId="5" fillId="15" borderId="39" xfId="0" applyNumberFormat="1" applyFont="1" applyFill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3" borderId="39" xfId="0" applyNumberFormat="1" applyFont="1" applyFill="1" applyBorder="1" applyAlignment="1">
      <alignment horizontal="center" vertical="center"/>
    </xf>
    <xf numFmtId="165" fontId="3" fillId="13" borderId="1" xfId="0" applyNumberFormat="1" applyFont="1" applyFill="1" applyBorder="1" applyAlignment="1">
      <alignment horizontal="center" vertical="center"/>
    </xf>
    <xf numFmtId="43" fontId="4" fillId="13" borderId="1" xfId="0" applyNumberFormat="1" applyFont="1" applyFill="1" applyBorder="1" applyAlignment="1">
      <alignment horizontal="center" vertical="center"/>
    </xf>
    <xf numFmtId="165" fontId="5" fillId="13" borderId="1" xfId="0" applyNumberFormat="1" applyFont="1" applyFill="1" applyBorder="1" applyAlignment="1">
      <alignment horizontal="center" vertical="center"/>
    </xf>
    <xf numFmtId="165" fontId="5" fillId="13" borderId="1" xfId="0" applyNumberFormat="1" applyFont="1" applyFill="1" applyBorder="1" applyAlignment="1">
      <alignment horizontal="center" vertical="center" wrapText="1"/>
    </xf>
    <xf numFmtId="165" fontId="5" fillId="1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left" vertical="center"/>
    </xf>
    <xf numFmtId="165" fontId="5" fillId="2" borderId="1" xfId="2" applyNumberFormat="1" applyFont="1" applyFill="1" applyBorder="1" applyAlignment="1">
      <alignment horizontal="center" vertical="center"/>
    </xf>
    <xf numFmtId="165" fontId="5" fillId="7" borderId="1" xfId="2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0" fillId="6" borderId="36" xfId="0" applyNumberFormat="1" applyFont="1" applyFill="1" applyBorder="1" applyAlignment="1">
      <alignment horizontal="left" vertical="center"/>
    </xf>
    <xf numFmtId="165" fontId="3" fillId="0" borderId="5" xfId="0" applyNumberFormat="1" applyFont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165" fontId="11" fillId="3" borderId="38" xfId="0" applyNumberFormat="1" applyFont="1" applyFill="1" applyBorder="1" applyAlignment="1">
      <alignment vertical="center" wrapText="1"/>
    </xf>
    <xf numFmtId="165" fontId="4" fillId="3" borderId="39" xfId="0" applyNumberFormat="1" applyFont="1" applyFill="1" applyBorder="1" applyAlignment="1">
      <alignment horizontal="center" vertical="center"/>
    </xf>
    <xf numFmtId="165" fontId="5" fillId="15" borderId="39" xfId="0" applyNumberFormat="1" applyFont="1" applyFill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5" fontId="11" fillId="3" borderId="38" xfId="0" applyNumberFormat="1" applyFont="1" applyFill="1" applyBorder="1" applyAlignment="1">
      <alignment horizontal="left" vertical="center" wrapText="1"/>
    </xf>
    <xf numFmtId="165" fontId="4" fillId="12" borderId="39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right" vertical="center"/>
    </xf>
    <xf numFmtId="165" fontId="5" fillId="1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165" fontId="5" fillId="7" borderId="1" xfId="2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vertical="center"/>
    </xf>
    <xf numFmtId="165" fontId="5" fillId="2" borderId="13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left" vertical="center"/>
    </xf>
    <xf numFmtId="165" fontId="5" fillId="2" borderId="1" xfId="2" applyNumberFormat="1" applyFont="1" applyFill="1" applyBorder="1" applyAlignment="1">
      <alignment horizontal="center" vertical="center"/>
    </xf>
    <xf numFmtId="165" fontId="5" fillId="7" borderId="1" xfId="2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0" fillId="6" borderId="36" xfId="0" applyNumberFormat="1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43" fontId="3" fillId="6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43" fontId="4" fillId="6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2" borderId="1" xfId="0" applyNumberFormat="1" applyFont="1" applyFill="1" applyBorder="1" applyAlignment="1">
      <alignment vertical="center"/>
    </xf>
    <xf numFmtId="43" fontId="6" fillId="5" borderId="1" xfId="2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165" fontId="11" fillId="2" borderId="28" xfId="0" applyNumberFormat="1" applyFont="1" applyFill="1" applyBorder="1" applyAlignment="1">
      <alignment vertical="center"/>
    </xf>
    <xf numFmtId="165" fontId="24" fillId="0" borderId="0" xfId="0" applyNumberFormat="1" applyFont="1" applyAlignment="1">
      <alignment vertical="top"/>
    </xf>
    <xf numFmtId="43" fontId="6" fillId="6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43" fontId="6" fillId="6" borderId="6" xfId="0" applyNumberFormat="1" applyFont="1" applyFill="1" applyBorder="1" applyAlignment="1">
      <alignment horizontal="center" vertical="center"/>
    </xf>
    <xf numFmtId="43" fontId="6" fillId="0" borderId="6" xfId="0" applyNumberFormat="1" applyFont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6" fillId="5" borderId="6" xfId="0" applyNumberFormat="1" applyFont="1" applyFill="1" applyBorder="1" applyAlignment="1">
      <alignment horizontal="center" vertical="center"/>
    </xf>
    <xf numFmtId="43" fontId="6" fillId="2" borderId="6" xfId="0" applyNumberFormat="1" applyFont="1" applyFill="1" applyBorder="1" applyAlignment="1">
      <alignment horizontal="center" vertical="center"/>
    </xf>
    <xf numFmtId="43" fontId="3" fillId="6" borderId="6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4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top" wrapText="1"/>
    </xf>
    <xf numFmtId="165" fontId="6" fillId="0" borderId="34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165" fontId="12" fillId="5" borderId="5" xfId="0" applyNumberFormat="1" applyFont="1" applyFill="1" applyBorder="1" applyAlignment="1">
      <alignment horizontal="left" vertical="center" wrapText="1"/>
    </xf>
    <xf numFmtId="165" fontId="12" fillId="5" borderId="1" xfId="0" applyNumberFormat="1" applyFont="1" applyFill="1" applyBorder="1" applyAlignment="1">
      <alignment horizontal="left" vertical="center" wrapText="1"/>
    </xf>
    <xf numFmtId="165" fontId="10" fillId="2" borderId="36" xfId="0" applyNumberFormat="1" applyFont="1" applyFill="1" applyBorder="1" applyAlignment="1">
      <alignment horizontal="left" vertical="center"/>
    </xf>
    <xf numFmtId="165" fontId="6" fillId="5" borderId="5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 applyAlignment="1">
      <alignment horizontal="center" vertical="center"/>
    </xf>
    <xf numFmtId="165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textRotation="90" wrapText="1"/>
    </xf>
    <xf numFmtId="165" fontId="3" fillId="0" borderId="16" xfId="0" applyNumberFormat="1" applyFont="1" applyBorder="1" applyAlignment="1">
      <alignment horizontal="center" vertical="center" textRotation="90" wrapText="1"/>
    </xf>
    <xf numFmtId="165" fontId="3" fillId="0" borderId="13" xfId="0" applyNumberFormat="1" applyFont="1" applyBorder="1" applyAlignment="1">
      <alignment horizontal="center" vertical="center" textRotation="90" wrapText="1"/>
    </xf>
    <xf numFmtId="165" fontId="3" fillId="2" borderId="36" xfId="0" applyNumberFormat="1" applyFont="1" applyFill="1" applyBorder="1" applyAlignment="1">
      <alignment horizontal="left" vertical="center"/>
    </xf>
    <xf numFmtId="165" fontId="10" fillId="6" borderId="36" xfId="0" applyNumberFormat="1" applyFont="1" applyFill="1" applyBorder="1" applyAlignment="1">
      <alignment horizontal="left" vertical="center" wrapText="1"/>
    </xf>
    <xf numFmtId="165" fontId="12" fillId="5" borderId="26" xfId="0" applyNumberFormat="1" applyFont="1" applyFill="1" applyBorder="1" applyAlignment="1">
      <alignment horizontal="center" vertical="center"/>
    </xf>
    <xf numFmtId="165" fontId="0" fillId="0" borderId="27" xfId="0" applyNumberFormat="1" applyBorder="1"/>
    <xf numFmtId="165" fontId="0" fillId="0" borderId="28" xfId="0" applyNumberFormat="1" applyBorder="1"/>
    <xf numFmtId="165" fontId="12" fillId="5" borderId="26" xfId="0" applyNumberFormat="1" applyFont="1" applyFill="1" applyBorder="1" applyAlignment="1">
      <alignment horizontal="left" vertical="center" wrapText="1"/>
    </xf>
    <xf numFmtId="165" fontId="12" fillId="5" borderId="27" xfId="0" applyNumberFormat="1" applyFont="1" applyFill="1" applyBorder="1" applyAlignment="1">
      <alignment horizontal="left" vertical="center" wrapText="1"/>
    </xf>
    <xf numFmtId="165" fontId="12" fillId="5" borderId="28" xfId="0" applyNumberFormat="1" applyFont="1" applyFill="1" applyBorder="1" applyAlignment="1">
      <alignment horizontal="left" vertical="center" wrapText="1"/>
    </xf>
    <xf numFmtId="165" fontId="14" fillId="5" borderId="5" xfId="0" applyNumberFormat="1" applyFont="1" applyFill="1" applyBorder="1" applyAlignment="1">
      <alignment horizontal="left" vertical="center" wrapText="1"/>
    </xf>
    <xf numFmtId="165" fontId="14" fillId="5" borderId="1" xfId="0" applyNumberFormat="1" applyFont="1" applyFill="1" applyBorder="1" applyAlignment="1">
      <alignment horizontal="left" vertical="center" wrapText="1"/>
    </xf>
    <xf numFmtId="165" fontId="12" fillId="5" borderId="12" xfId="0" applyNumberFormat="1" applyFont="1" applyFill="1" applyBorder="1" applyAlignment="1">
      <alignment horizontal="left" vertical="center" wrapText="1"/>
    </xf>
    <xf numFmtId="165" fontId="12" fillId="5" borderId="13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textRotation="90" wrapText="1"/>
    </xf>
    <xf numFmtId="165" fontId="3" fillId="0" borderId="5" xfId="0" applyNumberFormat="1" applyFont="1" applyBorder="1" applyAlignment="1">
      <alignment horizontal="center" vertical="center" textRotation="90" wrapText="1"/>
    </xf>
    <xf numFmtId="165" fontId="3" fillId="0" borderId="19" xfId="0" applyNumberFormat="1" applyFont="1" applyBorder="1" applyAlignment="1">
      <alignment horizontal="center" vertical="center" textRotation="90" wrapText="1"/>
    </xf>
    <xf numFmtId="165" fontId="12" fillId="5" borderId="5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65" fontId="12" fillId="5" borderId="12" xfId="0" applyNumberFormat="1" applyFont="1" applyFill="1" applyBorder="1" applyAlignment="1">
      <alignment horizontal="center" vertical="center"/>
    </xf>
    <xf numFmtId="165" fontId="12" fillId="5" borderId="13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left" vertical="center"/>
    </xf>
    <xf numFmtId="165" fontId="12" fillId="2" borderId="26" xfId="0" applyNumberFormat="1" applyFont="1" applyFill="1" applyBorder="1" applyAlignment="1">
      <alignment horizontal="center" vertical="center" wrapText="1"/>
    </xf>
    <xf numFmtId="165" fontId="12" fillId="2" borderId="27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textRotation="90" wrapText="1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165" fontId="3" fillId="6" borderId="36" xfId="0" applyNumberFormat="1" applyFont="1" applyFill="1" applyBorder="1" applyAlignment="1">
      <alignment horizontal="left" vertical="center" wrapText="1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12" fillId="5" borderId="15" xfId="0" applyNumberFormat="1" applyFont="1" applyFill="1" applyBorder="1" applyAlignment="1">
      <alignment horizontal="center" vertical="center"/>
    </xf>
    <xf numFmtId="165" fontId="12" fillId="5" borderId="16" xfId="0" applyNumberFormat="1" applyFont="1" applyFill="1" applyBorder="1" applyAlignment="1">
      <alignment horizontal="center" vertical="center"/>
    </xf>
    <xf numFmtId="165" fontId="12" fillId="2" borderId="36" xfId="0" applyNumberFormat="1" applyFont="1" applyFill="1" applyBorder="1" applyAlignment="1">
      <alignment horizontal="left" vertical="center"/>
    </xf>
    <xf numFmtId="165" fontId="5" fillId="2" borderId="1" xfId="2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5" fontId="5" fillId="2" borderId="11" xfId="2" applyNumberFormat="1" applyFont="1" applyFill="1" applyBorder="1" applyAlignment="1">
      <alignment horizontal="center" vertical="center"/>
    </xf>
    <xf numFmtId="165" fontId="5" fillId="2" borderId="13" xfId="2" applyNumberFormat="1" applyFont="1" applyFill="1" applyBorder="1" applyAlignment="1">
      <alignment horizontal="center" vertical="center"/>
    </xf>
    <xf numFmtId="165" fontId="5" fillId="7" borderId="1" xfId="2" applyNumberFormat="1" applyFont="1" applyFill="1" applyBorder="1" applyAlignment="1">
      <alignment horizontal="center" vertical="center"/>
    </xf>
    <xf numFmtId="165" fontId="3" fillId="6" borderId="36" xfId="0" applyNumberFormat="1" applyFont="1" applyFill="1" applyBorder="1" applyAlignment="1">
      <alignment horizontal="left" vertical="center"/>
    </xf>
    <xf numFmtId="165" fontId="12" fillId="5" borderId="5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textRotation="90" wrapText="1"/>
    </xf>
    <xf numFmtId="165" fontId="3" fillId="2" borderId="16" xfId="0" applyNumberFormat="1" applyFont="1" applyFill="1" applyBorder="1" applyAlignment="1">
      <alignment horizontal="center" vertical="center" textRotation="90" wrapText="1"/>
    </xf>
    <xf numFmtId="165" fontId="3" fillId="2" borderId="13" xfId="0" applyNumberFormat="1" applyFont="1" applyFill="1" applyBorder="1" applyAlignment="1">
      <alignment horizontal="center" vertical="center" textRotation="90" wrapText="1"/>
    </xf>
    <xf numFmtId="165" fontId="6" fillId="5" borderId="10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5" fontId="10" fillId="6" borderId="36" xfId="0" applyNumberFormat="1" applyFont="1" applyFill="1" applyBorder="1" applyAlignment="1">
      <alignment horizontal="left" vertical="center"/>
    </xf>
    <xf numFmtId="165" fontId="5" fillId="0" borderId="11" xfId="0" applyNumberFormat="1" applyFont="1" applyBorder="1" applyAlignment="1">
      <alignment horizontal="center" vertical="center" textRotation="90" wrapText="1"/>
    </xf>
    <xf numFmtId="165" fontId="5" fillId="0" borderId="16" xfId="0" applyNumberFormat="1" applyFont="1" applyBorder="1" applyAlignment="1">
      <alignment horizontal="center" vertical="center" textRotation="90" wrapText="1"/>
    </xf>
    <xf numFmtId="165" fontId="5" fillId="0" borderId="13" xfId="0" applyNumberFormat="1" applyFont="1" applyBorder="1" applyAlignment="1">
      <alignment horizontal="center" vertical="center" textRotation="90" wrapText="1"/>
    </xf>
    <xf numFmtId="165" fontId="3" fillId="0" borderId="12" xfId="0" applyNumberFormat="1" applyFont="1" applyBorder="1" applyAlignment="1">
      <alignment horizontal="center" vertical="center" textRotation="90" wrapText="1"/>
    </xf>
    <xf numFmtId="165" fontId="6" fillId="5" borderId="5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textRotation="90" wrapText="1"/>
    </xf>
    <xf numFmtId="165" fontId="3" fillId="0" borderId="5" xfId="0" applyNumberFormat="1" applyFont="1" applyBorder="1" applyAlignment="1">
      <alignment horizontal="center" vertical="center"/>
    </xf>
    <xf numFmtId="165" fontId="24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left" vertical="top" wrapText="1"/>
    </xf>
    <xf numFmtId="165" fontId="12" fillId="5" borderId="10" xfId="0" applyNumberFormat="1" applyFont="1" applyFill="1" applyBorder="1" applyAlignment="1">
      <alignment horizontal="left" vertical="center" wrapText="1"/>
    </xf>
    <xf numFmtId="165" fontId="12" fillId="5" borderId="11" xfId="0" applyNumberFormat="1" applyFont="1" applyFill="1" applyBorder="1" applyAlignment="1">
      <alignment horizontal="left" vertical="center" wrapText="1"/>
    </xf>
    <xf numFmtId="165" fontId="12" fillId="5" borderId="45" xfId="0" applyNumberFormat="1" applyFont="1" applyFill="1" applyBorder="1" applyAlignment="1">
      <alignment horizontal="left" vertical="center" wrapText="1"/>
    </xf>
    <xf numFmtId="165" fontId="12" fillId="5" borderId="46" xfId="0" applyNumberFormat="1" applyFont="1" applyFill="1" applyBorder="1" applyAlignment="1">
      <alignment horizontal="left" vertical="center" wrapText="1"/>
    </xf>
    <xf numFmtId="165" fontId="12" fillId="5" borderId="47" xfId="0" applyNumberFormat="1" applyFont="1" applyFill="1" applyBorder="1" applyAlignment="1">
      <alignment horizontal="left" vertical="center" wrapText="1"/>
    </xf>
    <xf numFmtId="165" fontId="12" fillId="5" borderId="26" xfId="0" applyNumberFormat="1" applyFont="1" applyFill="1" applyBorder="1" applyAlignment="1">
      <alignment horizontal="center" vertical="center" wrapText="1"/>
    </xf>
    <xf numFmtId="165" fontId="12" fillId="5" borderId="27" xfId="0" applyNumberFormat="1" applyFont="1" applyFill="1" applyBorder="1" applyAlignment="1">
      <alignment horizontal="center" vertical="center" wrapText="1"/>
    </xf>
    <xf numFmtId="165" fontId="12" fillId="5" borderId="28" xfId="0" applyNumberFormat="1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12" fillId="5" borderId="40" xfId="0" applyNumberFormat="1" applyFont="1" applyFill="1" applyBorder="1" applyAlignment="1">
      <alignment horizontal="center" vertical="center" wrapText="1"/>
    </xf>
    <xf numFmtId="165" fontId="12" fillId="5" borderId="17" xfId="0" applyNumberFormat="1" applyFont="1" applyFill="1" applyBorder="1" applyAlignment="1">
      <alignment horizontal="center" vertical="center" wrapText="1"/>
    </xf>
    <xf numFmtId="165" fontId="12" fillId="5" borderId="32" xfId="0" applyNumberFormat="1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14" fillId="5" borderId="26" xfId="0" applyNumberFormat="1" applyFont="1" applyFill="1" applyBorder="1" applyAlignment="1">
      <alignment horizontal="center" vertical="center" wrapText="1"/>
    </xf>
    <xf numFmtId="165" fontId="14" fillId="5" borderId="27" xfId="0" applyNumberFormat="1" applyFont="1" applyFill="1" applyBorder="1" applyAlignment="1">
      <alignment horizontal="center" vertical="center" wrapText="1"/>
    </xf>
    <xf numFmtId="165" fontId="14" fillId="5" borderId="28" xfId="0" applyNumberFormat="1" applyFont="1" applyFill="1" applyBorder="1" applyAlignment="1">
      <alignment horizontal="center" vertical="center" wrapText="1"/>
    </xf>
    <xf numFmtId="165" fontId="12" fillId="5" borderId="27" xfId="0" applyNumberFormat="1" applyFont="1" applyFill="1" applyBorder="1" applyAlignment="1">
      <alignment horizontal="center" vertical="center"/>
    </xf>
    <xf numFmtId="165" fontId="12" fillId="5" borderId="28" xfId="0" applyNumberFormat="1" applyFont="1" applyFill="1" applyBorder="1" applyAlignment="1">
      <alignment horizontal="center" vertical="center"/>
    </xf>
    <xf numFmtId="165" fontId="3" fillId="2" borderId="42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horizontal="center" vertical="center"/>
    </xf>
    <xf numFmtId="165" fontId="12" fillId="5" borderId="29" xfId="0" applyNumberFormat="1" applyFont="1" applyFill="1" applyBorder="1" applyAlignment="1">
      <alignment horizontal="center" vertical="center" wrapText="1"/>
    </xf>
    <xf numFmtId="165" fontId="12" fillId="5" borderId="30" xfId="0" applyNumberFormat="1" applyFont="1" applyFill="1" applyBorder="1" applyAlignment="1">
      <alignment horizontal="center" vertical="center" wrapText="1"/>
    </xf>
    <xf numFmtId="165" fontId="12" fillId="5" borderId="31" xfId="0" applyNumberFormat="1" applyFont="1" applyFill="1" applyBorder="1" applyAlignment="1">
      <alignment horizontal="center" vertical="center" wrapText="1"/>
    </xf>
    <xf numFmtId="165" fontId="3" fillId="2" borderId="40" xfId="0" applyNumberFormat="1" applyFont="1" applyFill="1" applyBorder="1" applyAlignment="1">
      <alignment horizontal="center" vertical="center"/>
    </xf>
    <xf numFmtId="165" fontId="3" fillId="2" borderId="41" xfId="0" applyNumberFormat="1" applyFont="1" applyFill="1" applyBorder="1" applyAlignment="1">
      <alignment horizontal="center" vertical="center"/>
    </xf>
    <xf numFmtId="165" fontId="10" fillId="0" borderId="36" xfId="0" applyNumberFormat="1" applyFont="1" applyBorder="1" applyAlignment="1">
      <alignment horizontal="left" vertical="top" wrapText="1"/>
    </xf>
    <xf numFmtId="165" fontId="12" fillId="5" borderId="24" xfId="0" applyNumberFormat="1" applyFont="1" applyFill="1" applyBorder="1" applyAlignment="1">
      <alignment horizontal="center" vertical="center"/>
    </xf>
    <xf numFmtId="165" fontId="12" fillId="5" borderId="35" xfId="0" applyNumberFormat="1" applyFont="1" applyFill="1" applyBorder="1" applyAlignment="1">
      <alignment horizontal="center" vertical="center"/>
    </xf>
    <xf numFmtId="165" fontId="12" fillId="5" borderId="25" xfId="0" applyNumberFormat="1" applyFont="1" applyFill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 textRotation="90" wrapText="1"/>
    </xf>
    <xf numFmtId="165" fontId="10" fillId="2" borderId="36" xfId="0" applyNumberFormat="1" applyFont="1" applyFill="1" applyBorder="1" applyAlignment="1">
      <alignment horizontal="left" vertical="center" wrapText="1"/>
    </xf>
    <xf numFmtId="165" fontId="12" fillId="5" borderId="29" xfId="0" applyNumberFormat="1" applyFont="1" applyFill="1" applyBorder="1" applyAlignment="1">
      <alignment horizontal="center" vertical="center"/>
    </xf>
    <xf numFmtId="165" fontId="12" fillId="5" borderId="30" xfId="0" applyNumberFormat="1" applyFont="1" applyFill="1" applyBorder="1" applyAlignment="1">
      <alignment horizontal="center" vertical="center"/>
    </xf>
    <xf numFmtId="165" fontId="12" fillId="5" borderId="31" xfId="0" applyNumberFormat="1" applyFont="1" applyFill="1" applyBorder="1" applyAlignment="1">
      <alignment horizontal="center" vertical="center"/>
    </xf>
    <xf numFmtId="165" fontId="12" fillId="5" borderId="20" xfId="0" applyNumberFormat="1" applyFont="1" applyFill="1" applyBorder="1" applyAlignment="1">
      <alignment horizontal="center" vertical="center"/>
    </xf>
    <xf numFmtId="165" fontId="12" fillId="5" borderId="37" xfId="0" applyNumberFormat="1" applyFont="1" applyFill="1" applyBorder="1" applyAlignment="1">
      <alignment horizontal="center" vertical="center"/>
    </xf>
    <xf numFmtId="165" fontId="12" fillId="5" borderId="2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3" fontId="6" fillId="5" borderId="5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textRotation="90" wrapText="1"/>
    </xf>
    <xf numFmtId="3" fontId="3" fillId="0" borderId="21" xfId="0" applyNumberFormat="1" applyFont="1" applyBorder="1" applyAlignment="1">
      <alignment horizontal="center" vertical="center" textRotation="90" wrapText="1"/>
    </xf>
    <xf numFmtId="3" fontId="3" fillId="0" borderId="22" xfId="0" applyNumberFormat="1" applyFont="1" applyBorder="1" applyAlignment="1">
      <alignment horizontal="center" vertical="center" textRotation="90" wrapText="1"/>
    </xf>
    <xf numFmtId="3" fontId="3" fillId="0" borderId="23" xfId="0" applyNumberFormat="1" applyFont="1" applyBorder="1" applyAlignment="1">
      <alignment horizontal="center" vertical="center" textRotation="90" wrapText="1"/>
    </xf>
    <xf numFmtId="3" fontId="3" fillId="0" borderId="24" xfId="0" applyNumberFormat="1" applyFont="1" applyBorder="1" applyAlignment="1">
      <alignment horizontal="center" vertical="center" textRotation="90" wrapText="1"/>
    </xf>
    <xf numFmtId="3" fontId="3" fillId="0" borderId="25" xfId="0" applyNumberFormat="1" applyFont="1" applyBorder="1" applyAlignment="1">
      <alignment horizontal="center" vertical="center" textRotation="90" wrapText="1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ПуровскийНормПотрБюджОрг2004" xfId="1"/>
    <cellStyle name="Финансовый" xfId="2" builtinId="3"/>
  </cellStyles>
  <dxfs count="0"/>
  <tableStyles count="0" defaultTableStyle="TableStyleMedium9" defaultPivotStyle="PivotStyleLight16"/>
  <colors>
    <mruColors>
      <color rgb="FFFFFFCC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61"/>
  <sheetViews>
    <sheetView showWhiteSpace="0" view="pageBreakPreview" zoomScale="55" zoomScaleNormal="70" zoomScaleSheetLayoutView="55" workbookViewId="0">
      <pane xSplit="3" ySplit="7" topLeftCell="D54" activePane="bottomRight" state="frozen"/>
      <selection pane="topRight" activeCell="D1" sqref="D1"/>
      <selection pane="bottomLeft" activeCell="A8" sqref="A8"/>
      <selection pane="bottomRight" activeCell="F38" sqref="F38"/>
    </sheetView>
  </sheetViews>
  <sheetFormatPr defaultRowHeight="15.75" outlineLevelRow="5"/>
  <cols>
    <col min="1" max="1" width="9.42578125" style="62" bestFit="1" customWidth="1"/>
    <col min="2" max="2" width="6.7109375" style="62" customWidth="1"/>
    <col min="3" max="3" width="44" style="62" customWidth="1"/>
    <col min="4" max="4" width="16.42578125" style="62" customWidth="1"/>
    <col min="5" max="5" width="21.140625" style="62" customWidth="1"/>
    <col min="6" max="6" width="20.5703125" style="62" customWidth="1"/>
    <col min="7" max="8" width="24.140625" style="62" customWidth="1"/>
    <col min="9" max="9" width="23.140625" style="62" customWidth="1"/>
    <col min="10" max="10" width="22.85546875" style="62" customWidth="1"/>
    <col min="11" max="11" width="22.85546875" style="62" bestFit="1" customWidth="1"/>
    <col min="12" max="12" width="21.28515625" style="62" customWidth="1"/>
    <col min="13" max="13" width="23.7109375" style="62" bestFit="1" customWidth="1"/>
    <col min="14" max="14" width="21.28515625" style="62" customWidth="1"/>
    <col min="15" max="15" width="21.42578125" style="62" customWidth="1"/>
    <col min="16" max="16" width="24" style="62" customWidth="1"/>
    <col min="17" max="17" width="22.42578125" style="62" customWidth="1"/>
    <col min="18" max="18" width="20.140625" style="62" bestFit="1" customWidth="1"/>
    <col min="19" max="19" width="15.42578125" style="62" bestFit="1" customWidth="1"/>
    <col min="20" max="22" width="9.140625" style="62"/>
    <col min="23" max="23" width="19" style="62" bestFit="1" customWidth="1"/>
    <col min="24" max="16384" width="9.140625" style="62"/>
  </cols>
  <sheetData>
    <row r="1" spans="1:19" ht="22.5" customHeight="1">
      <c r="N1" s="336"/>
      <c r="O1" s="340"/>
      <c r="P1" s="412" t="s">
        <v>308</v>
      </c>
      <c r="Q1" s="412"/>
    </row>
    <row r="2" spans="1:19" ht="93" customHeight="1">
      <c r="N2" s="339"/>
      <c r="O2" s="339"/>
      <c r="P2" s="413" t="s">
        <v>351</v>
      </c>
      <c r="Q2" s="413"/>
    </row>
    <row r="3" spans="1:19" ht="64.5" customHeight="1">
      <c r="A3" s="443" t="s">
        <v>340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</row>
    <row r="4" spans="1:19" ht="27" customHeight="1" thickBo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63" t="s">
        <v>309</v>
      </c>
    </row>
    <row r="5" spans="1:19" s="196" customFormat="1" ht="42.75" customHeight="1" thickTop="1">
      <c r="A5" s="64" t="s">
        <v>0</v>
      </c>
      <c r="B5" s="414" t="s">
        <v>343</v>
      </c>
      <c r="C5" s="415"/>
      <c r="D5" s="263" t="s">
        <v>312</v>
      </c>
      <c r="E5" s="263" t="s">
        <v>1</v>
      </c>
      <c r="F5" s="263" t="s">
        <v>2</v>
      </c>
      <c r="G5" s="263" t="s">
        <v>3</v>
      </c>
      <c r="H5" s="263" t="s">
        <v>4</v>
      </c>
      <c r="I5" s="263" t="s">
        <v>5</v>
      </c>
      <c r="J5" s="263" t="s">
        <v>300</v>
      </c>
      <c r="K5" s="263" t="s">
        <v>6</v>
      </c>
      <c r="L5" s="263" t="s">
        <v>7</v>
      </c>
      <c r="M5" s="263" t="s">
        <v>8</v>
      </c>
      <c r="N5" s="263" t="s">
        <v>9</v>
      </c>
      <c r="O5" s="263" t="s">
        <v>10</v>
      </c>
      <c r="P5" s="263" t="s">
        <v>301</v>
      </c>
      <c r="Q5" s="65" t="s">
        <v>302</v>
      </c>
    </row>
    <row r="6" spans="1:19" s="196" customFormat="1" ht="15" customHeight="1">
      <c r="A6" s="323">
        <v>1</v>
      </c>
      <c r="B6" s="416">
        <f>A6+1</f>
        <v>2</v>
      </c>
      <c r="C6" s="417"/>
      <c r="D6" s="264">
        <v>3</v>
      </c>
      <c r="E6" s="264">
        <v>4</v>
      </c>
      <c r="F6" s="264">
        <v>5</v>
      </c>
      <c r="G6" s="264">
        <v>6</v>
      </c>
      <c r="H6" s="264">
        <v>7</v>
      </c>
      <c r="I6" s="264">
        <v>8</v>
      </c>
      <c r="J6" s="264">
        <v>9</v>
      </c>
      <c r="K6" s="264">
        <v>10</v>
      </c>
      <c r="L6" s="264">
        <v>11</v>
      </c>
      <c r="M6" s="264">
        <v>12</v>
      </c>
      <c r="N6" s="264">
        <v>13</v>
      </c>
      <c r="O6" s="264">
        <v>14</v>
      </c>
      <c r="P6" s="264">
        <v>15</v>
      </c>
      <c r="Q6" s="66">
        <v>16</v>
      </c>
    </row>
    <row r="7" spans="1:19" s="196" customFormat="1" ht="28.5" customHeight="1">
      <c r="A7" s="433" t="s">
        <v>339</v>
      </c>
      <c r="B7" s="434"/>
      <c r="C7" s="435"/>
      <c r="D7" s="314">
        <f>D8+D17</f>
        <v>0</v>
      </c>
      <c r="E7" s="314">
        <f t="shared" ref="E7:O7" si="0">E8+E17</f>
        <v>67000000</v>
      </c>
      <c r="F7" s="344">
        <f t="shared" si="0"/>
        <v>67000000.009999998</v>
      </c>
      <c r="G7" s="314">
        <f t="shared" si="0"/>
        <v>67000000</v>
      </c>
      <c r="H7" s="354">
        <f t="shared" ref="H7" si="1">H8+H17</f>
        <v>67000000</v>
      </c>
      <c r="I7" s="314">
        <f>I8+I17</f>
        <v>1221459599.0039999</v>
      </c>
      <c r="J7" s="314">
        <f>I7+H7+G7+F7+E7+D7</f>
        <v>1489459599.0139999</v>
      </c>
      <c r="K7" s="314">
        <f t="shared" si="0"/>
        <v>289317065.76666665</v>
      </c>
      <c r="L7" s="314">
        <f>L8+L17+1</f>
        <v>264316893.40179288</v>
      </c>
      <c r="M7" s="314">
        <f t="shared" si="0"/>
        <v>354788769.054304</v>
      </c>
      <c r="N7" s="314">
        <f t="shared" si="0"/>
        <v>228378378.48966667</v>
      </c>
      <c r="O7" s="314">
        <f t="shared" si="0"/>
        <v>347401168.46333331</v>
      </c>
      <c r="P7" s="314">
        <f t="shared" ref="P7:P13" si="2">K7+L7+M7+N7+O7</f>
        <v>1484202275.1757636</v>
      </c>
      <c r="Q7" s="314">
        <f>J7+P7-1</f>
        <v>2973661873.1897635</v>
      </c>
      <c r="R7" s="196">
        <v>839327000</v>
      </c>
    </row>
    <row r="8" spans="1:19" s="196" customFormat="1" ht="33" customHeight="1">
      <c r="A8" s="436" t="s">
        <v>334</v>
      </c>
      <c r="B8" s="437"/>
      <c r="C8" s="438"/>
      <c r="D8" s="314">
        <f>D9+D10+D11+D12+D13+D14+D15+D16</f>
        <v>0</v>
      </c>
      <c r="E8" s="314">
        <f t="shared" ref="E8:O8" si="3">E9+E10+E11+E12+E13+E14+E15+E16</f>
        <v>56380000</v>
      </c>
      <c r="F8" s="344">
        <f t="shared" ref="F8" si="4">F9+F10+F11+F12+F13+F14+F15+F16</f>
        <v>55594000</v>
      </c>
      <c r="G8" s="314">
        <f t="shared" ref="G8" si="5">G9+G10+G11+G12+G13+G14+G15+G16</f>
        <v>47909000</v>
      </c>
      <c r="H8" s="354">
        <f t="shared" ref="H8" si="6">H9+H10+H11+H12+H13+H14+H15+H16</f>
        <v>47909000</v>
      </c>
      <c r="I8" s="314">
        <f t="shared" ref="I8" si="7">I9+I10+I11+I12+I13+I14+I15+I16</f>
        <v>1162271409.0039999</v>
      </c>
      <c r="J8" s="220">
        <f>I8+H8+G8+F8+E8+D8</f>
        <v>1370063409.0039999</v>
      </c>
      <c r="K8" s="314">
        <f t="shared" si="3"/>
        <v>225848527.90000001</v>
      </c>
      <c r="L8" s="314">
        <f t="shared" si="3"/>
        <v>208827280.64499998</v>
      </c>
      <c r="M8" s="314">
        <f>M9+M10+M11+M12+M13+M14+M15+M16</f>
        <v>316792379.06430399</v>
      </c>
      <c r="N8" s="314">
        <f t="shared" si="3"/>
        <v>191863005</v>
      </c>
      <c r="O8" s="314">
        <f t="shared" si="3"/>
        <v>302652790</v>
      </c>
      <c r="P8" s="314">
        <f>K8+L8+M8+N8+O8+0.2</f>
        <v>1245983982.809304</v>
      </c>
      <c r="Q8" s="348">
        <f>Q9+Q10+Q11+Q12+Q13+Q14+Q15+Q16</f>
        <v>2616047391.6133041</v>
      </c>
      <c r="R8" s="196">
        <v>843083000</v>
      </c>
      <c r="S8" s="196">
        <f>Q8-'Свод ОКК, БУ, Жилфонд (печать)'!Q8</f>
        <v>-31468518.300000191</v>
      </c>
    </row>
    <row r="9" spans="1:19" s="196" customFormat="1" ht="26.25" customHeight="1">
      <c r="A9" s="418" t="s">
        <v>23</v>
      </c>
      <c r="B9" s="419"/>
      <c r="C9" s="419"/>
      <c r="D9" s="264">
        <f>D73+D1730+D1751+D1790+D1865</f>
        <v>0</v>
      </c>
      <c r="E9" s="264">
        <f>E73+E1730+E1751+E1790+E1865+E1772</f>
        <v>24419510</v>
      </c>
      <c r="F9" s="264">
        <f>F73+F1730+F1751+F1790+F1865</f>
        <v>22197000</v>
      </c>
      <c r="G9" s="264">
        <f>G73+G1730+G1751+G1790+G1865</f>
        <v>4909000</v>
      </c>
      <c r="H9" s="264">
        <f>H73+H1730+H1751+H1790+H1865</f>
        <v>4909000</v>
      </c>
      <c r="I9" s="264">
        <f>I73+I1730+I1751+I1790+I1865+I1841</f>
        <v>499952404</v>
      </c>
      <c r="J9" s="314">
        <f t="shared" ref="J9:J20" si="8">I9+H9+G9+F9+E9+D9</f>
        <v>556386914</v>
      </c>
      <c r="K9" s="264">
        <f>K73+K1730+K1751+K1790+K1865</f>
        <v>26401588</v>
      </c>
      <c r="L9" s="264">
        <f>L73+L1730+L1751+L1790+L1865</f>
        <v>24666724</v>
      </c>
      <c r="M9" s="264">
        <f>M73+M1730+M1751+M1790+M1865</f>
        <v>34993843</v>
      </c>
      <c r="N9" s="264">
        <f>N73+N1730+N1751+N1790+N1865</f>
        <v>17769344</v>
      </c>
      <c r="O9" s="264">
        <f>O73+O1730+O1751+O1790+O1865</f>
        <v>32686752</v>
      </c>
      <c r="P9" s="314">
        <f t="shared" si="2"/>
        <v>136518251</v>
      </c>
      <c r="Q9" s="264">
        <f>J9+P9</f>
        <v>692905165</v>
      </c>
      <c r="R9" s="196">
        <v>110052000</v>
      </c>
    </row>
    <row r="10" spans="1:19" s="196" customFormat="1" ht="24.75" customHeight="1">
      <c r="A10" s="418" t="s">
        <v>29</v>
      </c>
      <c r="B10" s="419"/>
      <c r="C10" s="419"/>
      <c r="D10" s="264">
        <f>D114+D1731+D1752+D1791+D1877</f>
        <v>0</v>
      </c>
      <c r="E10" s="264">
        <f>E114+E1731+E1752+E1791+E1877+E1773</f>
        <v>10242240</v>
      </c>
      <c r="F10" s="264">
        <f>F114+F1731+F1752+F1791+F1877</f>
        <v>15663000</v>
      </c>
      <c r="G10" s="264">
        <f>G114+G1731+G1752+G1791+G1877</f>
        <v>9685000</v>
      </c>
      <c r="H10" s="264">
        <f>H114+H1731+H1752+H1791+H1877</f>
        <v>9685000</v>
      </c>
      <c r="I10" s="264">
        <f>I114+I1731+I1752+I1791+I1877+I1842</f>
        <v>97140117</v>
      </c>
      <c r="J10" s="314">
        <f>I10+H10+G10+F10+E10+D10</f>
        <v>142415357</v>
      </c>
      <c r="K10" s="264">
        <f>K114+K1731+K1752+K1791+K1877</f>
        <v>32069653</v>
      </c>
      <c r="L10" s="264">
        <f>L114+L1731+L1752+L1791+L1877</f>
        <v>30507687</v>
      </c>
      <c r="M10" s="264">
        <f>M114+M1731+M1752+M1791+M1877</f>
        <v>44958059</v>
      </c>
      <c r="N10" s="264">
        <f>N114+N1731+N1752+N1791+N1877</f>
        <v>31818484</v>
      </c>
      <c r="O10" s="264">
        <f>O114+O1731+O1752+O1791+O1877</f>
        <v>46336751</v>
      </c>
      <c r="P10" s="314">
        <f t="shared" si="2"/>
        <v>185690634</v>
      </c>
      <c r="Q10" s="264">
        <f t="shared" ref="Q10:Q16" si="9">J10+P10</f>
        <v>328105991</v>
      </c>
      <c r="R10" s="196">
        <v>106358000</v>
      </c>
    </row>
    <row r="11" spans="1:19" s="196" customFormat="1" ht="21.75" customHeight="1">
      <c r="A11" s="418" t="s">
        <v>30</v>
      </c>
      <c r="B11" s="419"/>
      <c r="C11" s="419"/>
      <c r="D11" s="264">
        <f>D160+D1732+D1753+D1792+D1889</f>
        <v>0</v>
      </c>
      <c r="E11" s="264">
        <f>E160+E1732+E1753+E1792+E1889+E1774</f>
        <v>7141140</v>
      </c>
      <c r="F11" s="264">
        <f>F160+F1732+F1753+F1792+F1889</f>
        <v>4958000</v>
      </c>
      <c r="G11" s="264">
        <f>G160+G1732+G1753+G1792+G1889</f>
        <v>7912000</v>
      </c>
      <c r="H11" s="264">
        <f>H160+H1732+H1753+H1792+H1889</f>
        <v>7912000</v>
      </c>
      <c r="I11" s="264">
        <f>I160+I1732+I1753+I1792+I1889+I1843</f>
        <v>102259810</v>
      </c>
      <c r="J11" s="314">
        <f t="shared" si="8"/>
        <v>130182950</v>
      </c>
      <c r="K11" s="264">
        <f>K160+K1732+K1753+K1792+K1889</f>
        <v>28921824.899999999</v>
      </c>
      <c r="L11" s="264">
        <f>L160+L1732+L1753+L1792+L1889</f>
        <v>27789509.719999999</v>
      </c>
      <c r="M11" s="264">
        <f>M160+M1732+M1753+M1792+M1889</f>
        <v>41494830</v>
      </c>
      <c r="N11" s="264">
        <f>N160+N1732+N1753+N1792+N1889</f>
        <v>25757755</v>
      </c>
      <c r="O11" s="264">
        <f>O160+O1732+O1753+O1792+O1889</f>
        <v>40022242</v>
      </c>
      <c r="P11" s="314">
        <f t="shared" si="2"/>
        <v>163986161.62</v>
      </c>
      <c r="Q11" s="264">
        <f>J11+P11</f>
        <v>294169111.62</v>
      </c>
      <c r="R11" s="196">
        <v>103356000</v>
      </c>
    </row>
    <row r="12" spans="1:19" s="196" customFormat="1" ht="23.25" customHeight="1">
      <c r="A12" s="418" t="s">
        <v>278</v>
      </c>
      <c r="B12" s="419"/>
      <c r="C12" s="419"/>
      <c r="D12" s="264">
        <f>D191+D1733+D1754+D1793+D1901</f>
        <v>0</v>
      </c>
      <c r="E12" s="264">
        <f>E191+E1733+E1754+E1793+E1901+E1775</f>
        <v>9785170</v>
      </c>
      <c r="F12" s="264">
        <f>F191+F1733+F1754+F1793+F1901</f>
        <v>7026000</v>
      </c>
      <c r="G12" s="264">
        <f>G191+G1733+G1754+G1793+G1901</f>
        <v>6818000</v>
      </c>
      <c r="H12" s="264">
        <f>H191+H1733+H1754+H1793+H1901</f>
        <v>6818000</v>
      </c>
      <c r="I12" s="264">
        <f>I191+I1733+I1754+I1793+I1901+I1844</f>
        <v>115858152.00399999</v>
      </c>
      <c r="J12" s="314">
        <f>I12+H12+G12+F12+E12+D12</f>
        <v>146305322.00400001</v>
      </c>
      <c r="K12" s="264">
        <f>K191+K1733+K1754+K1793+K1901</f>
        <v>30725525</v>
      </c>
      <c r="L12" s="264">
        <f>L191+L1733+L1754+L1793+L1901</f>
        <v>29875327</v>
      </c>
      <c r="M12" s="264">
        <f>M191+M1733+M1754+M1793+M1901</f>
        <v>42969703.664304003</v>
      </c>
      <c r="N12" s="264">
        <f>N191+N1733+N1754+N1793+N1901</f>
        <v>25194231</v>
      </c>
      <c r="O12" s="264">
        <f>O191+O1733+O1754+O1793+O1901</f>
        <v>34785556</v>
      </c>
      <c r="P12" s="314">
        <f t="shared" si="2"/>
        <v>163550342.66430402</v>
      </c>
      <c r="Q12" s="264">
        <f>J12+P12</f>
        <v>309855664.66830403</v>
      </c>
      <c r="R12" s="196">
        <v>115226000</v>
      </c>
    </row>
    <row r="13" spans="1:19" s="196" customFormat="1" ht="26.25" customHeight="1">
      <c r="A13" s="418" t="s">
        <v>31</v>
      </c>
      <c r="B13" s="419"/>
      <c r="C13" s="419"/>
      <c r="D13" s="264">
        <f>D260+D1734++D1755+D1794+D1913</f>
        <v>0</v>
      </c>
      <c r="E13" s="264">
        <f>E260+E1734++E1755+E1794+E1913+E1776</f>
        <v>2919940</v>
      </c>
      <c r="F13" s="264">
        <f>F260+F1734++F1755+F1794+F1913</f>
        <v>3734000</v>
      </c>
      <c r="G13" s="264">
        <f>G260+G1734++G1755+G1794+G1913</f>
        <v>4425000</v>
      </c>
      <c r="H13" s="264">
        <f>H260+H1734++H1755+H1794+H1913</f>
        <v>4425000</v>
      </c>
      <c r="I13" s="264">
        <f>I260+I1734++I1755+I1794+I1913</f>
        <v>101899608</v>
      </c>
      <c r="J13" s="314">
        <f t="shared" si="8"/>
        <v>117403548</v>
      </c>
      <c r="K13" s="264">
        <f>K260+K1734++K1755+K1794+K1913</f>
        <v>30436059</v>
      </c>
      <c r="L13" s="264">
        <f>L260+L1734++L1755+L1794+L1913</f>
        <v>26559041</v>
      </c>
      <c r="M13" s="264">
        <f>M260+M1734++M1755+M1794+M1913</f>
        <v>41021624.399999999</v>
      </c>
      <c r="N13" s="264">
        <f>N260+N1734++N1755+N1794+N1913</f>
        <v>25837232</v>
      </c>
      <c r="O13" s="264">
        <f>O260+O1734++O1755+O1794+O1913</f>
        <v>40627498</v>
      </c>
      <c r="P13" s="314">
        <f t="shared" si="2"/>
        <v>164481454.40000001</v>
      </c>
      <c r="Q13" s="264">
        <f>J13+P13</f>
        <v>281885002.39999998</v>
      </c>
      <c r="R13" s="196">
        <v>104687000</v>
      </c>
    </row>
    <row r="14" spans="1:19" s="196" customFormat="1" ht="20.25" customHeight="1">
      <c r="A14" s="418" t="s">
        <v>89</v>
      </c>
      <c r="B14" s="419"/>
      <c r="C14" s="419"/>
      <c r="D14" s="264">
        <f>D281+D1735+D1756+D1795+D1925</f>
        <v>0</v>
      </c>
      <c r="E14" s="264">
        <f>E281+E1735+E1756+E1795+E1925+E1777</f>
        <v>1571000</v>
      </c>
      <c r="F14" s="264">
        <f>F281+F1735+F1756+F1795+F1925</f>
        <v>429000</v>
      </c>
      <c r="G14" s="264">
        <f>G281+G1735+G1756+G1795+G1925</f>
        <v>6318000</v>
      </c>
      <c r="H14" s="264">
        <f>H281+H1735+H1756+H1795+H1925</f>
        <v>6318000</v>
      </c>
      <c r="I14" s="264">
        <f>I281+I1735+I1756+I1795+I1925</f>
        <v>111302872</v>
      </c>
      <c r="J14" s="314">
        <f t="shared" si="8"/>
        <v>125938872</v>
      </c>
      <c r="K14" s="264">
        <f>K281+K1735+K1756+K1795+K1925</f>
        <v>32501020</v>
      </c>
      <c r="L14" s="264">
        <f>L281+L1735+L1756+L1795+L1925</f>
        <v>29944056</v>
      </c>
      <c r="M14" s="264">
        <f>M281+M1735+M1756+M1795+M1925</f>
        <v>44030812</v>
      </c>
      <c r="N14" s="264">
        <f>N281+N1735+N1756+N1795+N1925</f>
        <v>28787676</v>
      </c>
      <c r="O14" s="264">
        <f>O281+O1735+O1756+O1795+O1925</f>
        <v>43945086</v>
      </c>
      <c r="P14" s="314">
        <f t="shared" ref="P14:P34" si="10">K14+L14+M14+N14+O14</f>
        <v>179208650</v>
      </c>
      <c r="Q14" s="264">
        <f t="shared" si="9"/>
        <v>305147522</v>
      </c>
      <c r="R14" s="196">
        <v>113846000</v>
      </c>
    </row>
    <row r="15" spans="1:19" s="196" customFormat="1" ht="23.25" customHeight="1">
      <c r="A15" s="441" t="s">
        <v>91</v>
      </c>
      <c r="B15" s="442"/>
      <c r="C15" s="442"/>
      <c r="D15" s="264">
        <f>D299+D1736+D1757+D1796+D1937</f>
        <v>0</v>
      </c>
      <c r="E15" s="264">
        <f>E299+E1736+E1757+E1796+E1937</f>
        <v>103000</v>
      </c>
      <c r="F15" s="264">
        <f>F299+F1736+F1757+F1796+F1937</f>
        <v>1389000</v>
      </c>
      <c r="G15" s="264">
        <f>G299+G1736+G1757+G1796+G1937</f>
        <v>3847000</v>
      </c>
      <c r="H15" s="264">
        <f t="shared" ref="H15" si="11">H299+H1736+H1757+H1796+H1937</f>
        <v>3847000</v>
      </c>
      <c r="I15" s="264">
        <f>I299+I1736+I1757+I1796+I1937</f>
        <v>76080432</v>
      </c>
      <c r="J15" s="314">
        <f t="shared" si="8"/>
        <v>85266432</v>
      </c>
      <c r="K15" s="264">
        <f>K299+K1736+K1757+K1796+K1937</f>
        <v>22063921</v>
      </c>
      <c r="L15" s="264">
        <f>L299+L1736+L1757+L1796+L1937</f>
        <v>19356190.109999999</v>
      </c>
      <c r="M15" s="264">
        <f>M299+M1736+M1757+M1796+M1937</f>
        <v>33347372</v>
      </c>
      <c r="N15" s="264">
        <f>N299+N1736+N1757+N1796+N1937</f>
        <v>17637677</v>
      </c>
      <c r="O15" s="264">
        <f>O299+O1736+O1757+O1796+O1937</f>
        <v>31802084</v>
      </c>
      <c r="P15" s="314">
        <f t="shared" si="10"/>
        <v>124207244.11</v>
      </c>
      <c r="Q15" s="264">
        <f t="shared" si="9"/>
        <v>209473676.11000001</v>
      </c>
      <c r="R15" s="196">
        <v>94338000</v>
      </c>
    </row>
    <row r="16" spans="1:19" s="196" customFormat="1" ht="24.75" customHeight="1">
      <c r="A16" s="418" t="s">
        <v>92</v>
      </c>
      <c r="B16" s="419"/>
      <c r="C16" s="419"/>
      <c r="D16" s="264">
        <f>D1949+D315+D1737+D1758+D1797</f>
        <v>0</v>
      </c>
      <c r="E16" s="264">
        <f>E1949+E315+E1737+E1758+E1797</f>
        <v>198000</v>
      </c>
      <c r="F16" s="264">
        <f>F1949+F315+F1737+F1758+F1797</f>
        <v>198000</v>
      </c>
      <c r="G16" s="264">
        <f>G1949+G315+G1737+G1758+G1797</f>
        <v>3995000</v>
      </c>
      <c r="H16" s="264">
        <f t="shared" ref="H16" si="12">H1949+H315+H1737+H1758+H1797</f>
        <v>3995000</v>
      </c>
      <c r="I16" s="264">
        <f>I1949+I315+I1737+I1758+I1797</f>
        <v>57778014</v>
      </c>
      <c r="J16" s="314">
        <f>I16+H16+G16+F16+E16+D16</f>
        <v>66164014</v>
      </c>
      <c r="K16" s="264">
        <f>K1949+K315+K1737+K1758+K1797</f>
        <v>22728937</v>
      </c>
      <c r="L16" s="264">
        <f>L1949+L315+L1737+L1758+L1797</f>
        <v>20128745.815000001</v>
      </c>
      <c r="M16" s="264">
        <f>M1949+M315+M1737+M1758+M1797</f>
        <v>33976135</v>
      </c>
      <c r="N16" s="264">
        <f>N1949+N315+N1737+N1758+N1797</f>
        <v>19060606</v>
      </c>
      <c r="O16" s="264">
        <f>O1949+O315+O1737+O1758+O1797</f>
        <v>32446821</v>
      </c>
      <c r="P16" s="314">
        <f>K16+L16+M16+N16+O16</f>
        <v>128341244.815</v>
      </c>
      <c r="Q16" s="264">
        <f t="shared" si="9"/>
        <v>194505258.815</v>
      </c>
      <c r="R16" s="196">
        <v>95220000</v>
      </c>
    </row>
    <row r="17" spans="1:18" s="196" customFormat="1" ht="23.25" customHeight="1">
      <c r="A17" s="418" t="s">
        <v>276</v>
      </c>
      <c r="B17" s="419"/>
      <c r="C17" s="419"/>
      <c r="D17" s="314">
        <f>D18+D19+D20+D21+D22+D23+D24+D25+D26+D27+D28+D29+D30+D31+D32+D33+D34</f>
        <v>0</v>
      </c>
      <c r="E17" s="314">
        <f t="shared" ref="E17:N17" si="13">E18+E19+E20+E21+E22+E23+E24+E25+E26+E27+E28+E29+E30+E31+E32+E33+E34</f>
        <v>10620000</v>
      </c>
      <c r="F17" s="344">
        <f>F18+F19+F20+F21+F22+F23+F24+F25+F26+F27+F28+F29+F30+F31+F32+F33+F34</f>
        <v>11406000.01</v>
      </c>
      <c r="G17" s="314">
        <f t="shared" ref="G17" si="14">G18+G19+G20+G21+G22+G23+G24+G25+G26+G27+G28+G29+G30+G31+G32+G33+G34</f>
        <v>19091000</v>
      </c>
      <c r="H17" s="354">
        <f t="shared" ref="H17" si="15">H18+H19+H20+H21+H22+H23+H24+H25+H26+H27+H28+H29+H30+H31+H32+H33+H34</f>
        <v>19091000</v>
      </c>
      <c r="I17" s="314">
        <f t="shared" ref="I17" si="16">I18+I19+I20+I21+I22+I23+I24+I25+I26+I27+I28+I29+I30+I31+I32+I33+I34</f>
        <v>59188190</v>
      </c>
      <c r="J17" s="314">
        <f>I17+H17+G17+F17+E17+D17</f>
        <v>119396190.01000001</v>
      </c>
      <c r="K17" s="314">
        <f t="shared" si="13"/>
        <v>63468537.86666666</v>
      </c>
      <c r="L17" s="314">
        <f t="shared" si="13"/>
        <v>55489611.756792895</v>
      </c>
      <c r="M17" s="314">
        <f t="shared" si="13"/>
        <v>37996389.99000001</v>
      </c>
      <c r="N17" s="314">
        <f t="shared" si="13"/>
        <v>36515373.489666671</v>
      </c>
      <c r="O17" s="314">
        <f>O18+O19+O20+O21+O22+O23+O24+O25+O26+O27+O28+O29+O30+O31+O32+O33+O34-0.07</f>
        <v>44748378.463333331</v>
      </c>
      <c r="P17" s="314">
        <f>K17+L17+M17+N17+O17</f>
        <v>238218291.56645957</v>
      </c>
      <c r="Q17" s="348">
        <f>J17+P17</f>
        <v>357614481.57645959</v>
      </c>
      <c r="R17" s="196">
        <v>-3756000</v>
      </c>
    </row>
    <row r="18" spans="1:18" s="196" customFormat="1" ht="44.25" customHeight="1">
      <c r="A18" s="418" t="s">
        <v>346</v>
      </c>
      <c r="B18" s="419"/>
      <c r="C18" s="419"/>
      <c r="D18" s="264">
        <f>D346</f>
        <v>0</v>
      </c>
      <c r="E18" s="264">
        <f t="shared" ref="E18:O18" si="17">E346</f>
        <v>40000</v>
      </c>
      <c r="F18" s="264">
        <f t="shared" si="17"/>
        <v>411000</v>
      </c>
      <c r="G18" s="264">
        <f t="shared" si="17"/>
        <v>0</v>
      </c>
      <c r="H18" s="264">
        <f t="shared" ref="H18" si="18">H346</f>
        <v>0</v>
      </c>
      <c r="I18" s="264">
        <f t="shared" si="17"/>
        <v>108000</v>
      </c>
      <c r="J18" s="314">
        <f t="shared" si="8"/>
        <v>559000</v>
      </c>
      <c r="K18" s="320">
        <f t="shared" si="17"/>
        <v>505977</v>
      </c>
      <c r="L18" s="320">
        <f t="shared" si="17"/>
        <v>119000</v>
      </c>
      <c r="M18" s="320">
        <f t="shared" si="17"/>
        <v>138000</v>
      </c>
      <c r="N18" s="320">
        <f t="shared" si="17"/>
        <v>97500</v>
      </c>
      <c r="O18" s="320">
        <f t="shared" si="17"/>
        <v>109000</v>
      </c>
      <c r="P18" s="314">
        <f t="shared" si="10"/>
        <v>969477</v>
      </c>
      <c r="Q18" s="319">
        <f>J18+P18</f>
        <v>1528477</v>
      </c>
      <c r="R18" s="196">
        <v>57000</v>
      </c>
    </row>
    <row r="19" spans="1:18" s="196" customFormat="1" ht="56.25" customHeight="1">
      <c r="A19" s="418" t="s">
        <v>348</v>
      </c>
      <c r="B19" s="419"/>
      <c r="C19" s="419"/>
      <c r="D19" s="264">
        <f>D467</f>
        <v>0</v>
      </c>
      <c r="E19" s="264">
        <f t="shared" ref="E19:O19" si="19">E467</f>
        <v>0</v>
      </c>
      <c r="F19" s="264">
        <f t="shared" si="19"/>
        <v>2544000</v>
      </c>
      <c r="G19" s="264">
        <f t="shared" si="19"/>
        <v>1250000</v>
      </c>
      <c r="H19" s="264">
        <f t="shared" ref="H19" si="20">H467</f>
        <v>1250000</v>
      </c>
      <c r="I19" s="264">
        <f t="shared" si="19"/>
        <v>44000</v>
      </c>
      <c r="J19" s="314">
        <f t="shared" si="8"/>
        <v>5088000</v>
      </c>
      <c r="K19" s="320">
        <f t="shared" si="19"/>
        <v>798204</v>
      </c>
      <c r="L19" s="320">
        <f t="shared" si="19"/>
        <v>0</v>
      </c>
      <c r="M19" s="320">
        <f t="shared" si="19"/>
        <v>44000</v>
      </c>
      <c r="N19" s="320">
        <f t="shared" si="19"/>
        <v>0</v>
      </c>
      <c r="O19" s="320">
        <f t="shared" si="19"/>
        <v>0</v>
      </c>
      <c r="P19" s="314">
        <f t="shared" si="10"/>
        <v>842204</v>
      </c>
      <c r="Q19" s="319">
        <f t="shared" ref="Q19:Q34" si="21">J19+P19</f>
        <v>5930204</v>
      </c>
      <c r="R19" s="196">
        <v>-1250000</v>
      </c>
    </row>
    <row r="20" spans="1:18" s="196" customFormat="1" ht="57.75" customHeight="1">
      <c r="A20" s="439" t="s">
        <v>285</v>
      </c>
      <c r="B20" s="440"/>
      <c r="C20" s="440"/>
      <c r="D20" s="264">
        <f>D478</f>
        <v>0</v>
      </c>
      <c r="E20" s="264">
        <f t="shared" ref="E20:O20" si="22">E478</f>
        <v>0</v>
      </c>
      <c r="F20" s="264">
        <f t="shared" si="22"/>
        <v>72000</v>
      </c>
      <c r="G20" s="264">
        <f t="shared" si="22"/>
        <v>0</v>
      </c>
      <c r="H20" s="264">
        <f t="shared" ref="H20" si="23">H478</f>
        <v>0</v>
      </c>
      <c r="I20" s="264">
        <f t="shared" si="22"/>
        <v>211480</v>
      </c>
      <c r="J20" s="314">
        <f t="shared" si="8"/>
        <v>283480</v>
      </c>
      <c r="K20" s="320">
        <f t="shared" si="22"/>
        <v>135000</v>
      </c>
      <c r="L20" s="320">
        <f t="shared" si="22"/>
        <v>150902</v>
      </c>
      <c r="M20" s="320">
        <f t="shared" si="22"/>
        <v>216628</v>
      </c>
      <c r="N20" s="320">
        <f t="shared" si="22"/>
        <v>135000</v>
      </c>
      <c r="O20" s="320">
        <f t="shared" si="22"/>
        <v>135000</v>
      </c>
      <c r="P20" s="314">
        <f t="shared" si="10"/>
        <v>772530</v>
      </c>
      <c r="Q20" s="319">
        <f t="shared" si="21"/>
        <v>1056010</v>
      </c>
      <c r="R20" s="196">
        <v>0</v>
      </c>
    </row>
    <row r="21" spans="1:18" s="196" customFormat="1" ht="51" customHeight="1">
      <c r="A21" s="418" t="s">
        <v>122</v>
      </c>
      <c r="B21" s="419"/>
      <c r="C21" s="419"/>
      <c r="D21" s="264">
        <f>D489</f>
        <v>0</v>
      </c>
      <c r="E21" s="264">
        <f t="shared" ref="E21:O21" si="24">E489</f>
        <v>71000</v>
      </c>
      <c r="F21" s="264">
        <f t="shared" si="24"/>
        <v>536000</v>
      </c>
      <c r="G21" s="264">
        <f t="shared" si="24"/>
        <v>15000</v>
      </c>
      <c r="H21" s="264">
        <f t="shared" ref="H21" si="25">H489</f>
        <v>15000</v>
      </c>
      <c r="I21" s="264">
        <f t="shared" si="24"/>
        <v>0</v>
      </c>
      <c r="J21" s="314">
        <f t="shared" ref="J21:J34" si="26">E21+F21+G21+H21+I21</f>
        <v>637000</v>
      </c>
      <c r="K21" s="320">
        <f t="shared" si="24"/>
        <v>536000</v>
      </c>
      <c r="L21" s="320">
        <f t="shared" si="24"/>
        <v>43200</v>
      </c>
      <c r="M21" s="320">
        <f t="shared" si="24"/>
        <v>0</v>
      </c>
      <c r="N21" s="320">
        <f t="shared" si="24"/>
        <v>0</v>
      </c>
      <c r="O21" s="320">
        <f t="shared" si="24"/>
        <v>43200</v>
      </c>
      <c r="P21" s="314">
        <f t="shared" si="10"/>
        <v>622400</v>
      </c>
      <c r="Q21" s="319">
        <f t="shared" si="21"/>
        <v>1259400</v>
      </c>
      <c r="R21" s="196">
        <v>28000</v>
      </c>
    </row>
    <row r="22" spans="1:18" s="196" customFormat="1" ht="42.75" customHeight="1">
      <c r="A22" s="418" t="s">
        <v>86</v>
      </c>
      <c r="B22" s="419"/>
      <c r="C22" s="419"/>
      <c r="D22" s="264">
        <f>D520</f>
        <v>0</v>
      </c>
      <c r="E22" s="264">
        <f t="shared" ref="E22:O22" si="27">E520</f>
        <v>5000000</v>
      </c>
      <c r="F22" s="264">
        <f t="shared" si="27"/>
        <v>418000</v>
      </c>
      <c r="G22" s="264">
        <f t="shared" si="27"/>
        <v>6000000</v>
      </c>
      <c r="H22" s="264">
        <f t="shared" ref="H22" si="28">H520</f>
        <v>6000000</v>
      </c>
      <c r="I22" s="264">
        <f t="shared" si="27"/>
        <v>3550666</v>
      </c>
      <c r="J22" s="314">
        <f t="shared" si="26"/>
        <v>20968666</v>
      </c>
      <c r="K22" s="320">
        <f t="shared" si="27"/>
        <v>172942</v>
      </c>
      <c r="L22" s="320">
        <f t="shared" si="27"/>
        <v>100667</v>
      </c>
      <c r="M22" s="320">
        <f t="shared" si="27"/>
        <v>440667</v>
      </c>
      <c r="N22" s="320">
        <f t="shared" si="27"/>
        <v>100666</v>
      </c>
      <c r="O22" s="320">
        <f t="shared" si="27"/>
        <v>100666</v>
      </c>
      <c r="P22" s="314">
        <f t="shared" si="10"/>
        <v>915608</v>
      </c>
      <c r="Q22" s="319">
        <f t="shared" si="21"/>
        <v>21884274</v>
      </c>
      <c r="R22" s="196">
        <v>-500000</v>
      </c>
    </row>
    <row r="23" spans="1:18" s="196" customFormat="1" ht="42" customHeight="1">
      <c r="A23" s="418" t="s">
        <v>84</v>
      </c>
      <c r="B23" s="419"/>
      <c r="C23" s="419"/>
      <c r="D23" s="264">
        <f>D564</f>
        <v>0</v>
      </c>
      <c r="E23" s="264">
        <f>E564</f>
        <v>1677000</v>
      </c>
      <c r="F23" s="264">
        <f>F564</f>
        <v>193000</v>
      </c>
      <c r="G23" s="264">
        <f>G564</f>
        <v>413000</v>
      </c>
      <c r="H23" s="264">
        <f t="shared" ref="H23" si="29">H564</f>
        <v>413000</v>
      </c>
      <c r="I23" s="264">
        <f>I564</f>
        <v>22502692.999999996</v>
      </c>
      <c r="J23" s="314">
        <f t="shared" si="26"/>
        <v>25198692.999999996</v>
      </c>
      <c r="K23" s="320">
        <f>K564</f>
        <v>30592626.399999999</v>
      </c>
      <c r="L23" s="320">
        <f>L564</f>
        <v>31643484.999999996</v>
      </c>
      <c r="M23" s="320">
        <f>M564</f>
        <v>22502692.999999996</v>
      </c>
      <c r="N23" s="320">
        <f>N564</f>
        <v>22502692.999999996</v>
      </c>
      <c r="O23" s="320">
        <f>O564</f>
        <v>23668692.999999996</v>
      </c>
      <c r="P23" s="314">
        <f t="shared" si="10"/>
        <v>130910190.39999999</v>
      </c>
      <c r="Q23" s="319">
        <f t="shared" si="21"/>
        <v>156108883.39999998</v>
      </c>
      <c r="R23" s="196">
        <v>904000</v>
      </c>
    </row>
    <row r="24" spans="1:18" s="196" customFormat="1" ht="47.25" customHeight="1">
      <c r="A24" s="418" t="s">
        <v>128</v>
      </c>
      <c r="B24" s="419"/>
      <c r="C24" s="419"/>
      <c r="D24" s="264">
        <f>D835</f>
        <v>0</v>
      </c>
      <c r="E24" s="264">
        <f>E835</f>
        <v>384000</v>
      </c>
      <c r="F24" s="264">
        <f>F835</f>
        <v>2423000</v>
      </c>
      <c r="G24" s="264">
        <f>G835</f>
        <v>4945000</v>
      </c>
      <c r="H24" s="264">
        <f t="shared" ref="H24" si="30">H835</f>
        <v>4945000</v>
      </c>
      <c r="I24" s="264">
        <f>I835</f>
        <v>4879433</v>
      </c>
      <c r="J24" s="314">
        <f t="shared" si="26"/>
        <v>17576433</v>
      </c>
      <c r="K24" s="320">
        <f>K835</f>
        <v>2444608</v>
      </c>
      <c r="L24" s="320">
        <f>L835</f>
        <v>826833</v>
      </c>
      <c r="M24" s="320">
        <f>M835</f>
        <v>679033.00333333341</v>
      </c>
      <c r="N24" s="320">
        <f>N835</f>
        <v>1241833</v>
      </c>
      <c r="O24" s="320">
        <f>O835</f>
        <v>5451833</v>
      </c>
      <c r="P24" s="314">
        <f t="shared" si="10"/>
        <v>10644140.003333334</v>
      </c>
      <c r="Q24" s="319">
        <f t="shared" si="21"/>
        <v>28220573.003333334</v>
      </c>
      <c r="R24" s="196">
        <v>-1734000</v>
      </c>
    </row>
    <row r="25" spans="1:18" s="196" customFormat="1" ht="38.25" customHeight="1">
      <c r="A25" s="418" t="s">
        <v>142</v>
      </c>
      <c r="B25" s="419"/>
      <c r="C25" s="419"/>
      <c r="D25" s="264">
        <f>D876</f>
        <v>0</v>
      </c>
      <c r="E25" s="264">
        <f>E876</f>
        <v>902000</v>
      </c>
      <c r="F25" s="264">
        <f>F876</f>
        <v>0</v>
      </c>
      <c r="G25" s="264">
        <f>G876</f>
        <v>5000</v>
      </c>
      <c r="H25" s="264">
        <f t="shared" ref="H25" si="31">H876</f>
        <v>5000</v>
      </c>
      <c r="I25" s="264">
        <f>I876</f>
        <v>13097000</v>
      </c>
      <c r="J25" s="314">
        <f t="shared" si="26"/>
        <v>14009000</v>
      </c>
      <c r="K25" s="320">
        <f>K876</f>
        <v>10301630</v>
      </c>
      <c r="L25" s="320">
        <f>L876</f>
        <v>3909000</v>
      </c>
      <c r="M25" s="320">
        <f>M876</f>
        <v>1099000</v>
      </c>
      <c r="N25" s="320">
        <f>N876</f>
        <v>1073000</v>
      </c>
      <c r="O25" s="320">
        <f>O876</f>
        <v>787500</v>
      </c>
      <c r="P25" s="314">
        <f t="shared" si="10"/>
        <v>17170130</v>
      </c>
      <c r="Q25" s="319">
        <f t="shared" si="21"/>
        <v>31179130</v>
      </c>
      <c r="R25" s="196">
        <v>188000</v>
      </c>
    </row>
    <row r="26" spans="1:18" s="196" customFormat="1" ht="38.25" customHeight="1">
      <c r="A26" s="418" t="s">
        <v>152</v>
      </c>
      <c r="B26" s="419"/>
      <c r="C26" s="419"/>
      <c r="D26" s="264">
        <f t="shared" ref="D26:F26" si="32">D937</f>
        <v>0</v>
      </c>
      <c r="E26" s="264">
        <f t="shared" si="32"/>
        <v>623000</v>
      </c>
      <c r="F26" s="264">
        <f t="shared" si="32"/>
        <v>2048000</v>
      </c>
      <c r="G26" s="264">
        <f>G937</f>
        <v>1980000</v>
      </c>
      <c r="H26" s="264">
        <f>H937</f>
        <v>1980000</v>
      </c>
      <c r="I26" s="264">
        <f>I937</f>
        <v>2425300</v>
      </c>
      <c r="J26" s="314">
        <f t="shared" si="26"/>
        <v>9056300</v>
      </c>
      <c r="K26" s="320">
        <f>K937</f>
        <v>1875000.0000000002</v>
      </c>
      <c r="L26" s="320">
        <f>L937</f>
        <v>3026392</v>
      </c>
      <c r="M26" s="320">
        <f>M937</f>
        <v>1925300.0000000002</v>
      </c>
      <c r="N26" s="320">
        <f>N937</f>
        <v>1875000.0000000002</v>
      </c>
      <c r="O26" s="320">
        <f>O937</f>
        <v>2388020</v>
      </c>
      <c r="P26" s="314">
        <f t="shared" si="10"/>
        <v>11089712</v>
      </c>
      <c r="Q26" s="319">
        <f t="shared" si="21"/>
        <v>20146012</v>
      </c>
      <c r="R26" s="196">
        <v>-967000</v>
      </c>
    </row>
    <row r="27" spans="1:18" s="196" customFormat="1" ht="38.25" customHeight="1">
      <c r="A27" s="418" t="s">
        <v>347</v>
      </c>
      <c r="B27" s="419"/>
      <c r="C27" s="419"/>
      <c r="D27" s="264">
        <f t="shared" ref="D27:F27" si="33">D998</f>
        <v>0</v>
      </c>
      <c r="E27" s="264">
        <f t="shared" si="33"/>
        <v>0</v>
      </c>
      <c r="F27" s="264">
        <f t="shared" si="33"/>
        <v>593000</v>
      </c>
      <c r="G27" s="264">
        <f>G998</f>
        <v>575000</v>
      </c>
      <c r="H27" s="264">
        <f>H998</f>
        <v>575000</v>
      </c>
      <c r="I27" s="264">
        <f>I998</f>
        <v>1254666</v>
      </c>
      <c r="J27" s="314">
        <f t="shared" si="26"/>
        <v>2997666</v>
      </c>
      <c r="K27" s="320">
        <f>K998</f>
        <v>459636</v>
      </c>
      <c r="L27" s="320">
        <f>L998</f>
        <v>811668.6301262218</v>
      </c>
      <c r="M27" s="320">
        <f>M998</f>
        <v>1254667</v>
      </c>
      <c r="N27" s="320">
        <f>N998</f>
        <v>311666</v>
      </c>
      <c r="O27" s="320">
        <f>O998</f>
        <v>311666.40333333332</v>
      </c>
      <c r="P27" s="314">
        <f t="shared" si="10"/>
        <v>3149304.0334595554</v>
      </c>
      <c r="Q27" s="319">
        <f t="shared" si="21"/>
        <v>6146970.0334595554</v>
      </c>
      <c r="R27" s="196">
        <v>-555000</v>
      </c>
    </row>
    <row r="28" spans="1:18" s="196" customFormat="1" ht="63" customHeight="1">
      <c r="A28" s="418" t="s">
        <v>165</v>
      </c>
      <c r="B28" s="419"/>
      <c r="C28" s="419"/>
      <c r="D28" s="264">
        <f t="shared" ref="D28:F28" si="34">D1054</f>
        <v>0</v>
      </c>
      <c r="E28" s="264">
        <f t="shared" si="34"/>
        <v>0</v>
      </c>
      <c r="F28" s="264">
        <f t="shared" si="34"/>
        <v>334000</v>
      </c>
      <c r="G28" s="264">
        <f>G1054</f>
        <v>300000</v>
      </c>
      <c r="H28" s="264">
        <f>H1054</f>
        <v>300000</v>
      </c>
      <c r="I28" s="264">
        <f>I1054</f>
        <v>2616666</v>
      </c>
      <c r="J28" s="314">
        <f t="shared" si="26"/>
        <v>3550666</v>
      </c>
      <c r="K28" s="320">
        <f>K1054</f>
        <v>2679976</v>
      </c>
      <c r="L28" s="320">
        <f>L1054</f>
        <v>2591665.9966666694</v>
      </c>
      <c r="M28" s="320">
        <f>M1054</f>
        <v>2616665.9966666694</v>
      </c>
      <c r="N28" s="320">
        <f>N1054</f>
        <v>2591665.9966666694</v>
      </c>
      <c r="O28" s="320">
        <f>O1054</f>
        <v>2591665.9966666694</v>
      </c>
      <c r="P28" s="314">
        <f t="shared" si="10"/>
        <v>13071639.986666679</v>
      </c>
      <c r="Q28" s="319">
        <f t="shared" si="21"/>
        <v>16622305.986666679</v>
      </c>
      <c r="R28" s="196">
        <v>-300000</v>
      </c>
    </row>
    <row r="29" spans="1:18" s="196" customFormat="1" ht="38.25" customHeight="1">
      <c r="A29" s="418" t="s">
        <v>199</v>
      </c>
      <c r="B29" s="419"/>
      <c r="C29" s="419"/>
      <c r="D29" s="264">
        <f>D1065</f>
        <v>0</v>
      </c>
      <c r="E29" s="264">
        <f>E1065</f>
        <v>1208000</v>
      </c>
      <c r="F29" s="264">
        <f>F1065</f>
        <v>1449000</v>
      </c>
      <c r="G29" s="264">
        <f>G1065</f>
        <v>1404000</v>
      </c>
      <c r="H29" s="264">
        <f t="shared" ref="H29" si="35">H1065</f>
        <v>1404000</v>
      </c>
      <c r="I29" s="264">
        <f>I1065</f>
        <v>4943737</v>
      </c>
      <c r="J29" s="314">
        <f t="shared" si="26"/>
        <v>10408737</v>
      </c>
      <c r="K29" s="320">
        <f>K1065</f>
        <v>6771797</v>
      </c>
      <c r="L29" s="320">
        <f>L1065</f>
        <v>6666797.996666668</v>
      </c>
      <c r="M29" s="320">
        <f>M1065</f>
        <v>4943736.996666668</v>
      </c>
      <c r="N29" s="320">
        <f>N1065</f>
        <v>4971799.9996666666</v>
      </c>
      <c r="O29" s="320">
        <f>O1065</f>
        <v>4971800.4666666677</v>
      </c>
      <c r="P29" s="314">
        <f t="shared" si="10"/>
        <v>28325932.459666669</v>
      </c>
      <c r="Q29" s="319">
        <f t="shared" si="21"/>
        <v>38734669.459666669</v>
      </c>
      <c r="R29" s="196">
        <v>-461000</v>
      </c>
    </row>
    <row r="30" spans="1:18" s="196" customFormat="1" ht="38.25" customHeight="1">
      <c r="A30" s="418" t="s">
        <v>200</v>
      </c>
      <c r="B30" s="419"/>
      <c r="C30" s="419"/>
      <c r="D30" s="264">
        <f>D1236</f>
        <v>0</v>
      </c>
      <c r="E30" s="264">
        <f>E1236</f>
        <v>14000</v>
      </c>
      <c r="F30" s="264">
        <f>F1236</f>
        <v>245000</v>
      </c>
      <c r="G30" s="264">
        <f>G1236</f>
        <v>623000</v>
      </c>
      <c r="H30" s="264">
        <f t="shared" ref="H30" si="36">H1236</f>
        <v>623000</v>
      </c>
      <c r="I30" s="264">
        <f>I1236</f>
        <v>1764166</v>
      </c>
      <c r="J30" s="314">
        <f t="shared" si="26"/>
        <v>3269166</v>
      </c>
      <c r="K30" s="320">
        <f>K1236</f>
        <v>2010623</v>
      </c>
      <c r="L30" s="320">
        <f>L1236</f>
        <v>2082166.466666667</v>
      </c>
      <c r="M30" s="320">
        <f>M1236</f>
        <v>1359165.9966666671</v>
      </c>
      <c r="N30" s="320">
        <f>N1236</f>
        <v>1277166.4966666671</v>
      </c>
      <c r="O30" s="320">
        <f>O1236</f>
        <v>3042166.6666666665</v>
      </c>
      <c r="P30" s="314">
        <f t="shared" si="10"/>
        <v>9771288.6266666669</v>
      </c>
      <c r="Q30" s="319">
        <f t="shared" si="21"/>
        <v>13040454.626666667</v>
      </c>
      <c r="R30" s="196">
        <v>300000</v>
      </c>
    </row>
    <row r="31" spans="1:18" s="196" customFormat="1" ht="43.5" customHeight="1">
      <c r="A31" s="436" t="s">
        <v>202</v>
      </c>
      <c r="B31" s="437"/>
      <c r="C31" s="438"/>
      <c r="D31" s="264">
        <f>D1247</f>
        <v>0</v>
      </c>
      <c r="E31" s="264">
        <f>E1247</f>
        <v>482000</v>
      </c>
      <c r="F31" s="264">
        <f>F1247</f>
        <v>0</v>
      </c>
      <c r="G31" s="264">
        <f>G1247</f>
        <v>0</v>
      </c>
      <c r="H31" s="264">
        <f t="shared" ref="H31" si="37">H1247</f>
        <v>0</v>
      </c>
      <c r="I31" s="264">
        <f>I1247</f>
        <v>1059166</v>
      </c>
      <c r="J31" s="314">
        <f t="shared" si="26"/>
        <v>1541166</v>
      </c>
      <c r="K31" s="320">
        <f>K1247</f>
        <v>258166.66666666669</v>
      </c>
      <c r="L31" s="320">
        <f>L1247</f>
        <v>2009166.6666666667</v>
      </c>
      <c r="M31" s="320">
        <f>M1247</f>
        <v>599165.9966666667</v>
      </c>
      <c r="N31" s="320">
        <f>N1247</f>
        <v>34165.996666666702</v>
      </c>
      <c r="O31" s="320">
        <f>O1247</f>
        <v>1062167</v>
      </c>
      <c r="P31" s="314">
        <f t="shared" si="10"/>
        <v>3962832.3266666667</v>
      </c>
      <c r="Q31" s="319">
        <f t="shared" si="21"/>
        <v>5503998.3266666662</v>
      </c>
      <c r="R31" s="196">
        <v>523000</v>
      </c>
    </row>
    <row r="32" spans="1:18" s="196" customFormat="1" ht="38.25" customHeight="1">
      <c r="A32" s="418" t="s">
        <v>203</v>
      </c>
      <c r="B32" s="419"/>
      <c r="C32" s="419"/>
      <c r="D32" s="264">
        <f>D1258</f>
        <v>0</v>
      </c>
      <c r="E32" s="264">
        <f>E1258</f>
        <v>82000</v>
      </c>
      <c r="F32" s="264">
        <f>F1258</f>
        <v>140000</v>
      </c>
      <c r="G32" s="264">
        <f>G1258</f>
        <v>1581000</v>
      </c>
      <c r="H32" s="264">
        <f t="shared" ref="H32" si="38">H1258</f>
        <v>1581000</v>
      </c>
      <c r="I32" s="264">
        <f>I1258</f>
        <v>68000</v>
      </c>
      <c r="J32" s="314">
        <f t="shared" si="26"/>
        <v>3452000</v>
      </c>
      <c r="K32" s="320">
        <f>K1258</f>
        <v>0</v>
      </c>
      <c r="L32" s="320">
        <f>L1258</f>
        <v>140000</v>
      </c>
      <c r="M32" s="320">
        <f>M1258</f>
        <v>9000</v>
      </c>
      <c r="N32" s="320">
        <f>N1258</f>
        <v>0</v>
      </c>
      <c r="O32" s="320">
        <f>O1258</f>
        <v>85000</v>
      </c>
      <c r="P32" s="314">
        <f t="shared" si="10"/>
        <v>234000</v>
      </c>
      <c r="Q32" s="319">
        <f t="shared" si="21"/>
        <v>3686000</v>
      </c>
      <c r="R32" s="196">
        <v>-158000</v>
      </c>
    </row>
    <row r="33" spans="1:18" s="196" customFormat="1" ht="38.25" customHeight="1">
      <c r="A33" s="418" t="s">
        <v>207</v>
      </c>
      <c r="B33" s="419"/>
      <c r="C33" s="419"/>
      <c r="D33" s="264">
        <f>D1289</f>
        <v>0</v>
      </c>
      <c r="E33" s="264">
        <f>E1289</f>
        <v>137000</v>
      </c>
      <c r="F33" s="264">
        <f>F1289</f>
        <v>0</v>
      </c>
      <c r="G33" s="264">
        <f>G1289</f>
        <v>0</v>
      </c>
      <c r="H33" s="264">
        <f t="shared" ref="H33" si="39">H1289</f>
        <v>0</v>
      </c>
      <c r="I33" s="319">
        <f>I1289+I1821</f>
        <v>494550</v>
      </c>
      <c r="J33" s="314">
        <f t="shared" si="26"/>
        <v>631550</v>
      </c>
      <c r="K33" s="320">
        <f>K1289</f>
        <v>3757685.8</v>
      </c>
      <c r="L33" s="320">
        <f>L1289</f>
        <v>0</v>
      </c>
      <c r="M33" s="320">
        <f>M1289</f>
        <v>0</v>
      </c>
      <c r="N33" s="320">
        <f>N1289</f>
        <v>134550</v>
      </c>
      <c r="O33" s="320">
        <f>O1289</f>
        <v>0</v>
      </c>
      <c r="P33" s="314">
        <f t="shared" si="10"/>
        <v>3892235.8</v>
      </c>
      <c r="Q33" s="319">
        <f t="shared" si="21"/>
        <v>4523785.8</v>
      </c>
      <c r="R33" s="196">
        <v>0</v>
      </c>
    </row>
    <row r="34" spans="1:18" s="196" customFormat="1" ht="38.25" customHeight="1">
      <c r="A34" s="418" t="s">
        <v>314</v>
      </c>
      <c r="B34" s="419"/>
      <c r="C34" s="419"/>
      <c r="D34" s="264">
        <f>D1700</f>
        <v>0</v>
      </c>
      <c r="E34" s="319">
        <f>E1700</f>
        <v>0</v>
      </c>
      <c r="F34" s="264">
        <f>F1700+0.01</f>
        <v>0.01</v>
      </c>
      <c r="G34" s="264">
        <f>G1700</f>
        <v>0</v>
      </c>
      <c r="H34" s="264">
        <f t="shared" ref="H34" si="40">H1700</f>
        <v>0</v>
      </c>
      <c r="I34" s="319">
        <f>I1700</f>
        <v>168667</v>
      </c>
      <c r="J34" s="314">
        <f t="shared" si="26"/>
        <v>168667.01</v>
      </c>
      <c r="K34" s="320">
        <f>K1700</f>
        <v>168666</v>
      </c>
      <c r="L34" s="320">
        <f>L1700+1200000</f>
        <v>1368667</v>
      </c>
      <c r="M34" s="320">
        <f>M1700</f>
        <v>168667</v>
      </c>
      <c r="N34" s="320">
        <f>N1700</f>
        <v>168667</v>
      </c>
      <c r="O34" s="320">
        <f>O1700</f>
        <v>0</v>
      </c>
      <c r="P34" s="314">
        <f t="shared" si="10"/>
        <v>1874667</v>
      </c>
      <c r="Q34" s="319">
        <f t="shared" si="21"/>
        <v>2043334.01</v>
      </c>
      <c r="R34" s="196">
        <v>169000</v>
      </c>
    </row>
    <row r="35" spans="1:18" s="196" customFormat="1" ht="38.25" customHeight="1">
      <c r="A35" s="452" t="s">
        <v>313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196">
        <v>0</v>
      </c>
    </row>
    <row r="36" spans="1:18" s="197" customFormat="1" ht="35.25" customHeight="1" collapsed="1">
      <c r="A36" s="423" t="s">
        <v>302</v>
      </c>
      <c r="B36" s="424"/>
      <c r="C36" s="424"/>
      <c r="D36" s="314">
        <f>D59+D1703+D1853</f>
        <v>33350519</v>
      </c>
      <c r="E36" s="314">
        <f>E59+E1703+E1853</f>
        <v>133726350</v>
      </c>
      <c r="F36" s="341">
        <f>F59+F1703+F1853</f>
        <v>86167230</v>
      </c>
      <c r="G36" s="341">
        <f>G59+G1703+G1853</f>
        <v>119196000</v>
      </c>
      <c r="H36" s="354">
        <f t="shared" ref="H36" si="41">H59+H1703+H1853</f>
        <v>119018649</v>
      </c>
      <c r="I36" s="341">
        <f>I59+I1703+I1853</f>
        <v>1281576599.0039999</v>
      </c>
      <c r="J36" s="314">
        <f>I36+H36+G36+F36+E36+D36</f>
        <v>1773035347.0039999</v>
      </c>
      <c r="K36" s="341">
        <f>K59+K1703+K1853</f>
        <v>390827905.76666665</v>
      </c>
      <c r="L36" s="341">
        <f>L59+L1703+L1853</f>
        <v>325593892.40179288</v>
      </c>
      <c r="M36" s="341">
        <f>M59+M1703+M1853</f>
        <v>414695169.054304</v>
      </c>
      <c r="N36" s="341">
        <f>N59+N1703+N1853</f>
        <v>290904378.4896667</v>
      </c>
      <c r="O36" s="341">
        <f>O59+O1703+O1853</f>
        <v>419354168.5333333</v>
      </c>
      <c r="P36" s="314">
        <f>K36+L36+M36+N36+O36</f>
        <v>1841375514.2457635</v>
      </c>
      <c r="Q36" s="67">
        <f>J36+P36</f>
        <v>3614410861.2497635</v>
      </c>
      <c r="R36" s="196">
        <v>839149648.99699998</v>
      </c>
    </row>
    <row r="37" spans="1:18" s="197" customFormat="1" ht="30" customHeight="1">
      <c r="A37" s="451" t="s">
        <v>310</v>
      </c>
      <c r="B37" s="451"/>
      <c r="C37" s="451"/>
      <c r="D37" s="269">
        <f>D40+D43+D46+D49+D52+D55+D58</f>
        <v>0</v>
      </c>
      <c r="E37" s="59">
        <f>E40+E43+E46+E49+E52+E55+E58</f>
        <v>67000000.100000001</v>
      </c>
      <c r="F37" s="59">
        <f t="shared" ref="F37:O37" si="42">F40+F43+F46+F49+F52+F55+F58</f>
        <v>67000000</v>
      </c>
      <c r="G37" s="59">
        <f t="shared" si="42"/>
        <v>67000000</v>
      </c>
      <c r="H37" s="59">
        <f t="shared" ref="H37" si="43">H40+H43+H46+H49+H52+H55+H58</f>
        <v>67000000</v>
      </c>
      <c r="I37" s="59">
        <f t="shared" si="42"/>
        <v>1221459599.0039999</v>
      </c>
      <c r="J37" s="314">
        <f t="shared" ref="J37:J100" si="44">I37+H37+G37+F37+E37+D37</f>
        <v>1489459599.1039999</v>
      </c>
      <c r="K37" s="59">
        <f t="shared" si="42"/>
        <v>289317065.76666665</v>
      </c>
      <c r="L37" s="59">
        <f t="shared" si="42"/>
        <v>264316892.40179288</v>
      </c>
      <c r="M37" s="59">
        <f t="shared" si="42"/>
        <v>354788769.054304</v>
      </c>
      <c r="N37" s="59">
        <f t="shared" si="42"/>
        <v>228378378.48966667</v>
      </c>
      <c r="O37" s="59">
        <f t="shared" si="42"/>
        <v>347401168.5333333</v>
      </c>
      <c r="P37" s="314">
        <f>K37+L37+M37+N37+O37</f>
        <v>1484202274.2457635</v>
      </c>
      <c r="Q37" s="250">
        <f>J37+P37</f>
        <v>2973661873.3497634</v>
      </c>
      <c r="R37" s="196">
        <v>839326999.99699998</v>
      </c>
    </row>
    <row r="38" spans="1:18" s="197" customFormat="1" ht="30" customHeight="1">
      <c r="A38" s="451" t="s">
        <v>311</v>
      </c>
      <c r="B38" s="451"/>
      <c r="C38" s="451"/>
      <c r="D38" s="267">
        <f t="shared" ref="D38:I38" si="45">D41+D44+D47+D50+D53+D56</f>
        <v>33350519</v>
      </c>
      <c r="E38" s="59">
        <f t="shared" si="45"/>
        <v>66726350</v>
      </c>
      <c r="F38" s="59">
        <f t="shared" si="45"/>
        <v>19167230</v>
      </c>
      <c r="G38" s="59">
        <f t="shared" si="45"/>
        <v>52196000</v>
      </c>
      <c r="H38" s="59">
        <f t="shared" ref="H38" si="46">H41+H44+H47+H50+H53+H56</f>
        <v>52018649</v>
      </c>
      <c r="I38" s="59">
        <f t="shared" si="45"/>
        <v>60117000</v>
      </c>
      <c r="J38" s="314">
        <f t="shared" si="44"/>
        <v>283575748</v>
      </c>
      <c r="K38" s="59">
        <f>K41+K44+K47+K50+K53+K56</f>
        <v>101510840</v>
      </c>
      <c r="L38" s="59">
        <f>L41+L44+L47+L50+L53+L56</f>
        <v>61277000</v>
      </c>
      <c r="M38" s="59">
        <f>M41+M44+M47+M50+M53+M56</f>
        <v>59906400</v>
      </c>
      <c r="N38" s="59">
        <f>N41+N44+N47+N50+N53+N56</f>
        <v>62526000</v>
      </c>
      <c r="O38" s="59">
        <f>O41+O44+O47+O50+O53+O56</f>
        <v>71953000</v>
      </c>
      <c r="P38" s="314">
        <f t="shared" ref="P38" si="47">K38+L38+M38+N38+O38</f>
        <v>357173240</v>
      </c>
      <c r="Q38" s="250">
        <f>J38+P38</f>
        <v>640748988</v>
      </c>
      <c r="R38" s="196">
        <v>-177351</v>
      </c>
    </row>
    <row r="39" spans="1:18" s="198" customFormat="1" ht="30" customHeight="1">
      <c r="A39" s="471" t="s">
        <v>304</v>
      </c>
      <c r="B39" s="471"/>
      <c r="C39" s="471"/>
      <c r="D39" s="270">
        <f t="shared" ref="D39:G40" si="48">D1706+D1855</f>
        <v>2457000</v>
      </c>
      <c r="E39" s="69">
        <f t="shared" si="48"/>
        <v>13663880</v>
      </c>
      <c r="F39" s="69">
        <f t="shared" si="48"/>
        <v>28239150</v>
      </c>
      <c r="G39" s="70">
        <f t="shared" si="48"/>
        <v>0</v>
      </c>
      <c r="H39" s="70">
        <f t="shared" ref="H39" si="49">H1706+H1855</f>
        <v>0</v>
      </c>
      <c r="I39" s="70">
        <f>I1706+I1855</f>
        <v>0</v>
      </c>
      <c r="J39" s="314">
        <f t="shared" si="44"/>
        <v>44360030</v>
      </c>
      <c r="K39" s="70">
        <f t="shared" ref="K39:O40" si="50">K1706+K1855</f>
        <v>0</v>
      </c>
      <c r="L39" s="70">
        <f t="shared" si="50"/>
        <v>0</v>
      </c>
      <c r="M39" s="70">
        <f t="shared" si="50"/>
        <v>0</v>
      </c>
      <c r="N39" s="70">
        <f t="shared" si="50"/>
        <v>0</v>
      </c>
      <c r="O39" s="70">
        <f t="shared" si="50"/>
        <v>0</v>
      </c>
      <c r="P39" s="71">
        <f>O39+N39+M39+L39+K39</f>
        <v>0</v>
      </c>
      <c r="Q39" s="72">
        <f>J39+P39</f>
        <v>44360030</v>
      </c>
      <c r="R39" s="196">
        <v>0</v>
      </c>
    </row>
    <row r="40" spans="1:18" s="198" customFormat="1" ht="30" customHeight="1">
      <c r="A40" s="451" t="s">
        <v>310</v>
      </c>
      <c r="B40" s="451"/>
      <c r="C40" s="451"/>
      <c r="D40" s="267">
        <f t="shared" si="48"/>
        <v>0</v>
      </c>
      <c r="E40" s="59">
        <f t="shared" si="48"/>
        <v>11713000</v>
      </c>
      <c r="F40" s="59">
        <f t="shared" si="48"/>
        <v>28149000</v>
      </c>
      <c r="G40" s="59">
        <f t="shared" si="48"/>
        <v>0</v>
      </c>
      <c r="H40" s="59">
        <f t="shared" ref="H40" si="51">H1707+H1856</f>
        <v>0</v>
      </c>
      <c r="I40" s="59">
        <f>I1707+I1856</f>
        <v>0</v>
      </c>
      <c r="J40" s="314">
        <f t="shared" si="44"/>
        <v>39862000</v>
      </c>
      <c r="K40" s="59">
        <f t="shared" si="50"/>
        <v>0</v>
      </c>
      <c r="L40" s="59">
        <f t="shared" si="50"/>
        <v>0</v>
      </c>
      <c r="M40" s="59">
        <f t="shared" si="50"/>
        <v>0</v>
      </c>
      <c r="N40" s="59">
        <f t="shared" si="50"/>
        <v>0</v>
      </c>
      <c r="O40" s="59">
        <f t="shared" si="50"/>
        <v>0</v>
      </c>
      <c r="P40" s="71">
        <f t="shared" ref="P40:P58" si="52">O40+N40+M40+L40+K40</f>
        <v>0</v>
      </c>
      <c r="Q40" s="250">
        <f t="shared" ref="Q40:Q41" si="53">J40+P40</f>
        <v>39862000</v>
      </c>
      <c r="R40" s="196">
        <v>0</v>
      </c>
    </row>
    <row r="41" spans="1:18" s="198" customFormat="1" ht="30" customHeight="1">
      <c r="A41" s="451" t="s">
        <v>311</v>
      </c>
      <c r="B41" s="451"/>
      <c r="C41" s="451"/>
      <c r="D41" s="267">
        <f>D1708</f>
        <v>2457000</v>
      </c>
      <c r="E41" s="59">
        <f>E1708</f>
        <v>1950880</v>
      </c>
      <c r="F41" s="59">
        <f>F1708</f>
        <v>90150</v>
      </c>
      <c r="G41" s="59">
        <f>G1708</f>
        <v>0</v>
      </c>
      <c r="H41" s="59">
        <f t="shared" ref="H41" si="54">H1708</f>
        <v>0</v>
      </c>
      <c r="I41" s="59">
        <f>I1708</f>
        <v>0</v>
      </c>
      <c r="J41" s="314">
        <f t="shared" si="44"/>
        <v>4498030</v>
      </c>
      <c r="K41" s="59">
        <f>K1708</f>
        <v>0</v>
      </c>
      <c r="L41" s="59">
        <f>L1708</f>
        <v>0</v>
      </c>
      <c r="M41" s="59">
        <f t="shared" ref="M41" si="55">M1708</f>
        <v>0</v>
      </c>
      <c r="N41" s="59">
        <f>N1708</f>
        <v>0</v>
      </c>
      <c r="O41" s="59">
        <f>O1708</f>
        <v>0</v>
      </c>
      <c r="P41" s="71">
        <f t="shared" si="52"/>
        <v>0</v>
      </c>
      <c r="Q41" s="250">
        <f t="shared" si="53"/>
        <v>4498030</v>
      </c>
      <c r="R41" s="196">
        <v>0</v>
      </c>
    </row>
    <row r="42" spans="1:18" ht="33" customHeight="1">
      <c r="A42" s="459" t="s">
        <v>11</v>
      </c>
      <c r="B42" s="459"/>
      <c r="C42" s="459"/>
      <c r="D42" s="268">
        <f t="shared" ref="D42:G43" si="56">D61+D1709</f>
        <v>0</v>
      </c>
      <c r="E42" s="69">
        <f t="shared" si="56"/>
        <v>16516990</v>
      </c>
      <c r="F42" s="69">
        <f t="shared" si="56"/>
        <v>7184000</v>
      </c>
      <c r="G42" s="70">
        <f t="shared" si="56"/>
        <v>0</v>
      </c>
      <c r="H42" s="70">
        <f t="shared" ref="H42" si="57">H61+H1709</f>
        <v>0</v>
      </c>
      <c r="I42" s="69">
        <f>I61+I1709</f>
        <v>6000000</v>
      </c>
      <c r="J42" s="314">
        <f t="shared" si="44"/>
        <v>29700990</v>
      </c>
      <c r="K42" s="69">
        <f t="shared" ref="K42:O43" si="58">K61+K1709</f>
        <v>20147229.100000001</v>
      </c>
      <c r="L42" s="69">
        <f t="shared" si="58"/>
        <v>19152200.275126219</v>
      </c>
      <c r="M42" s="69">
        <f t="shared" si="58"/>
        <v>0</v>
      </c>
      <c r="N42" s="70">
        <f t="shared" si="58"/>
        <v>0</v>
      </c>
      <c r="O42" s="69">
        <f t="shared" si="58"/>
        <v>6000000</v>
      </c>
      <c r="P42" s="71">
        <f t="shared" si="52"/>
        <v>45299429.37512622</v>
      </c>
      <c r="Q42" s="72">
        <f>J42+P42</f>
        <v>75000419.375126213</v>
      </c>
      <c r="R42" s="196">
        <v>0</v>
      </c>
    </row>
    <row r="43" spans="1:18" ht="30" customHeight="1">
      <c r="A43" s="451" t="s">
        <v>310</v>
      </c>
      <c r="B43" s="451"/>
      <c r="C43" s="451"/>
      <c r="D43" s="269">
        <f t="shared" si="56"/>
        <v>0</v>
      </c>
      <c r="E43" s="59">
        <f t="shared" si="56"/>
        <v>3586170</v>
      </c>
      <c r="F43" s="59">
        <f t="shared" si="56"/>
        <v>3454000</v>
      </c>
      <c r="G43" s="68">
        <f t="shared" si="56"/>
        <v>0</v>
      </c>
      <c r="H43" s="68">
        <f t="shared" ref="H43" si="59">H62+H1710</f>
        <v>0</v>
      </c>
      <c r="I43" s="68">
        <f>I62+I1710</f>
        <v>0</v>
      </c>
      <c r="J43" s="314">
        <f t="shared" si="44"/>
        <v>7040170</v>
      </c>
      <c r="K43" s="59">
        <f t="shared" si="58"/>
        <v>20147229.100000001</v>
      </c>
      <c r="L43" s="59">
        <f>L62+L1710</f>
        <v>15582200.275126221</v>
      </c>
      <c r="M43" s="59">
        <f t="shared" si="58"/>
        <v>0</v>
      </c>
      <c r="N43" s="68">
        <f t="shared" si="58"/>
        <v>0</v>
      </c>
      <c r="O43" s="68">
        <f t="shared" si="58"/>
        <v>0</v>
      </c>
      <c r="P43" s="71">
        <f t="shared" si="52"/>
        <v>35729429.37512622</v>
      </c>
      <c r="Q43" s="250">
        <f t="shared" ref="Q43:Q44" si="60">J43+P43</f>
        <v>42769599.37512622</v>
      </c>
      <c r="R43" s="196">
        <v>0</v>
      </c>
    </row>
    <row r="44" spans="1:18" ht="30" customHeight="1">
      <c r="A44" s="451" t="s">
        <v>311</v>
      </c>
      <c r="B44" s="451"/>
      <c r="C44" s="451"/>
      <c r="D44" s="269">
        <f>D1711</f>
        <v>0</v>
      </c>
      <c r="E44" s="59">
        <f>E1711</f>
        <v>12930820</v>
      </c>
      <c r="F44" s="59">
        <f>F1711</f>
        <v>3730000</v>
      </c>
      <c r="G44" s="68">
        <f>G1711</f>
        <v>0</v>
      </c>
      <c r="H44" s="68">
        <f t="shared" ref="H44" si="61">H1711</f>
        <v>0</v>
      </c>
      <c r="I44" s="59">
        <f>I1711</f>
        <v>6000000</v>
      </c>
      <c r="J44" s="314">
        <f t="shared" si="44"/>
        <v>22660820</v>
      </c>
      <c r="K44" s="68">
        <f>K1711</f>
        <v>0</v>
      </c>
      <c r="L44" s="59">
        <f>L1711</f>
        <v>3570000</v>
      </c>
      <c r="M44" s="68">
        <f t="shared" ref="M44" si="62">M1711</f>
        <v>0</v>
      </c>
      <c r="N44" s="68">
        <f>N1711</f>
        <v>0</v>
      </c>
      <c r="O44" s="59">
        <f>O1711</f>
        <v>6000000</v>
      </c>
      <c r="P44" s="71">
        <f t="shared" si="52"/>
        <v>9570000</v>
      </c>
      <c r="Q44" s="250">
        <f t="shared" si="60"/>
        <v>32230820</v>
      </c>
      <c r="R44" s="196">
        <v>0</v>
      </c>
    </row>
    <row r="45" spans="1:18" ht="29.25" customHeight="1">
      <c r="A45" s="459" t="s">
        <v>12</v>
      </c>
      <c r="B45" s="459"/>
      <c r="C45" s="459"/>
      <c r="D45" s="270">
        <f>D63+D1715+D1857</f>
        <v>151542</v>
      </c>
      <c r="E45" s="69">
        <f>E63+E1715+E1857+0.1</f>
        <v>1424400.1</v>
      </c>
      <c r="F45" s="69">
        <f>F63+F1715+F1857</f>
        <v>6788170</v>
      </c>
      <c r="G45" s="69">
        <f>G63+G1715+G1857</f>
        <v>4454000</v>
      </c>
      <c r="H45" s="69">
        <f t="shared" ref="H45" si="63">H63+H1715+H1857</f>
        <v>4454000</v>
      </c>
      <c r="I45" s="69">
        <f>I63+I1715+I1857</f>
        <v>1694802.568</v>
      </c>
      <c r="J45" s="314">
        <f t="shared" si="44"/>
        <v>18966914.668000001</v>
      </c>
      <c r="K45" s="69">
        <f t="shared" ref="K45:O46" si="64">K63+K1715+K1857</f>
        <v>271082</v>
      </c>
      <c r="L45" s="69">
        <f t="shared" si="64"/>
        <v>319881</v>
      </c>
      <c r="M45" s="69">
        <f t="shared" si="64"/>
        <v>579393.24316800002</v>
      </c>
      <c r="N45" s="69">
        <f t="shared" si="64"/>
        <v>319002</v>
      </c>
      <c r="O45" s="69">
        <f t="shared" si="64"/>
        <v>276161</v>
      </c>
      <c r="P45" s="71">
        <f>O45+N45+M45+L45+K45-0.2</f>
        <v>1765519.0431680002</v>
      </c>
      <c r="Q45" s="72">
        <f>J45+P45</f>
        <v>20732433.711168002</v>
      </c>
      <c r="R45" s="196">
        <v>-4020000</v>
      </c>
    </row>
    <row r="46" spans="1:18" ht="29.25" customHeight="1">
      <c r="A46" s="451" t="s">
        <v>310</v>
      </c>
      <c r="B46" s="451"/>
      <c r="C46" s="451"/>
      <c r="D46" s="269">
        <f>D64+D1716+D1858</f>
        <v>0</v>
      </c>
      <c r="E46" s="59">
        <f>E64+E1716+E1858</f>
        <v>1290000</v>
      </c>
      <c r="F46" s="59">
        <f>F64+F1716+F1858</f>
        <v>6011000</v>
      </c>
      <c r="G46" s="59">
        <f>G64+G1716+G1858</f>
        <v>4454000</v>
      </c>
      <c r="H46" s="59">
        <f t="shared" ref="H46" si="65">H64+H1716+H1858</f>
        <v>4454000</v>
      </c>
      <c r="I46" s="59">
        <f>I64+I1716+I1858</f>
        <v>1694802.568</v>
      </c>
      <c r="J46" s="314">
        <f t="shared" si="44"/>
        <v>17903802.568</v>
      </c>
      <c r="K46" s="59">
        <f t="shared" si="64"/>
        <v>271082</v>
      </c>
      <c r="L46" s="59">
        <f t="shared" si="64"/>
        <v>319881</v>
      </c>
      <c r="M46" s="59">
        <f t="shared" si="64"/>
        <v>579393.24316800002</v>
      </c>
      <c r="N46" s="59">
        <f t="shared" si="64"/>
        <v>319002</v>
      </c>
      <c r="O46" s="59">
        <f t="shared" si="64"/>
        <v>276161</v>
      </c>
      <c r="P46" s="71">
        <f>O46+N46+M46+L46+K46-0.2</f>
        <v>1765519.0431680002</v>
      </c>
      <c r="Q46" s="250">
        <f t="shared" ref="Q46:Q47" si="66">J46+P46</f>
        <v>19669321.611168001</v>
      </c>
      <c r="R46" s="196">
        <v>-4020000</v>
      </c>
    </row>
    <row r="47" spans="1:18" ht="29.25" customHeight="1">
      <c r="A47" s="451" t="s">
        <v>311</v>
      </c>
      <c r="B47" s="451"/>
      <c r="C47" s="451"/>
      <c r="D47" s="267">
        <f>D1717</f>
        <v>151542</v>
      </c>
      <c r="E47" s="59">
        <f>E1717</f>
        <v>134400</v>
      </c>
      <c r="F47" s="59">
        <f>F1717</f>
        <v>777170</v>
      </c>
      <c r="G47" s="68">
        <f>G1717</f>
        <v>0</v>
      </c>
      <c r="H47" s="68">
        <f t="shared" ref="H47" si="67">H1717</f>
        <v>0</v>
      </c>
      <c r="I47" s="68">
        <f>I1717</f>
        <v>0</v>
      </c>
      <c r="J47" s="314">
        <f t="shared" si="44"/>
        <v>1063112</v>
      </c>
      <c r="K47" s="68">
        <f>K1717</f>
        <v>0</v>
      </c>
      <c r="L47" s="68">
        <f>L1717</f>
        <v>0</v>
      </c>
      <c r="M47" s="68">
        <f t="shared" ref="M47" si="68">M1717</f>
        <v>0</v>
      </c>
      <c r="N47" s="68">
        <f>N1717</f>
        <v>0</v>
      </c>
      <c r="O47" s="68">
        <f>O1717</f>
        <v>0</v>
      </c>
      <c r="P47" s="71">
        <f t="shared" si="52"/>
        <v>0</v>
      </c>
      <c r="Q47" s="250">
        <f t="shared" si="66"/>
        <v>1063112</v>
      </c>
      <c r="R47" s="196">
        <v>0</v>
      </c>
    </row>
    <row r="48" spans="1:18" ht="29.25" customHeight="1">
      <c r="A48" s="459" t="s">
        <v>13</v>
      </c>
      <c r="B48" s="459"/>
      <c r="C48" s="459"/>
      <c r="D48" s="270">
        <f>D65+D1712</f>
        <v>126000</v>
      </c>
      <c r="E48" s="69">
        <f>E65+E1712+0.1</f>
        <v>2591000.1</v>
      </c>
      <c r="F48" s="69">
        <f>F65+F1712</f>
        <v>685500</v>
      </c>
      <c r="G48" s="69">
        <f>G65+G1712</f>
        <v>468000</v>
      </c>
      <c r="H48" s="69">
        <f t="shared" ref="H48" si="69">H65+H1712</f>
        <v>618000</v>
      </c>
      <c r="I48" s="69">
        <f>I65+I1712</f>
        <v>1122727.436</v>
      </c>
      <c r="J48" s="314">
        <f t="shared" si="44"/>
        <v>5611227.5360000003</v>
      </c>
      <c r="K48" s="69">
        <f t="shared" ref="K48:O49" si="70">K65+K1712</f>
        <v>467500</v>
      </c>
      <c r="L48" s="69">
        <f t="shared" si="70"/>
        <v>3010700</v>
      </c>
      <c r="M48" s="69">
        <f t="shared" si="70"/>
        <v>1077294.421136</v>
      </c>
      <c r="N48" s="69">
        <f t="shared" si="70"/>
        <v>602050</v>
      </c>
      <c r="O48" s="69">
        <f t="shared" si="70"/>
        <v>2981700</v>
      </c>
      <c r="P48" s="71">
        <f t="shared" si="52"/>
        <v>8139244.4211360002</v>
      </c>
      <c r="Q48" s="72">
        <f>J48+P48-0.3</f>
        <v>13750471.657136001</v>
      </c>
      <c r="R48" s="196">
        <v>2500000</v>
      </c>
    </row>
    <row r="49" spans="1:18" ht="29.25" customHeight="1">
      <c r="A49" s="451" t="s">
        <v>310</v>
      </c>
      <c r="B49" s="451"/>
      <c r="C49" s="451"/>
      <c r="D49" s="267">
        <f>D66+D1713</f>
        <v>0</v>
      </c>
      <c r="E49" s="59">
        <f>E66+E1713+0.1</f>
        <v>2591000.1</v>
      </c>
      <c r="F49" s="59">
        <f>F66+F1713</f>
        <v>561000</v>
      </c>
      <c r="G49" s="59">
        <f>G66+G1713</f>
        <v>248000</v>
      </c>
      <c r="H49" s="59">
        <f t="shared" ref="H49" si="71">H66+H1713</f>
        <v>248000</v>
      </c>
      <c r="I49" s="59">
        <f>I66+I1713</f>
        <v>764727.43599999999</v>
      </c>
      <c r="J49" s="314">
        <f t="shared" si="44"/>
        <v>4412727.5360000003</v>
      </c>
      <c r="K49" s="59">
        <f t="shared" si="70"/>
        <v>247500</v>
      </c>
      <c r="L49" s="59">
        <f t="shared" si="70"/>
        <v>2610700</v>
      </c>
      <c r="M49" s="59">
        <f t="shared" si="70"/>
        <v>704294.42113599996</v>
      </c>
      <c r="N49" s="59">
        <f t="shared" si="70"/>
        <v>382050</v>
      </c>
      <c r="O49" s="59">
        <f t="shared" si="70"/>
        <v>2541700</v>
      </c>
      <c r="P49" s="71">
        <f t="shared" si="52"/>
        <v>6486244.4211360002</v>
      </c>
      <c r="Q49" s="250">
        <f>J49+P49-0.3</f>
        <v>10898971.657136001</v>
      </c>
      <c r="R49" s="196">
        <v>2350000</v>
      </c>
    </row>
    <row r="50" spans="1:18" ht="29.25" customHeight="1">
      <c r="A50" s="451" t="s">
        <v>311</v>
      </c>
      <c r="B50" s="451"/>
      <c r="C50" s="451"/>
      <c r="D50" s="267">
        <f>D1714</f>
        <v>126000</v>
      </c>
      <c r="E50" s="59">
        <f>E1714</f>
        <v>0</v>
      </c>
      <c r="F50" s="59">
        <f>F1714</f>
        <v>124500</v>
      </c>
      <c r="G50" s="59">
        <f>G1714</f>
        <v>220000</v>
      </c>
      <c r="H50" s="59">
        <f t="shared" ref="H50" si="72">H1714</f>
        <v>370000</v>
      </c>
      <c r="I50" s="59">
        <f>I1714</f>
        <v>358000</v>
      </c>
      <c r="J50" s="314">
        <f t="shared" si="44"/>
        <v>1198500</v>
      </c>
      <c r="K50" s="59">
        <f>K1714</f>
        <v>220000</v>
      </c>
      <c r="L50" s="59">
        <f>L1714</f>
        <v>400000</v>
      </c>
      <c r="M50" s="59">
        <f t="shared" ref="M50" si="73">M1714</f>
        <v>373000</v>
      </c>
      <c r="N50" s="59">
        <f>N1714</f>
        <v>220000</v>
      </c>
      <c r="O50" s="59">
        <f>O1714</f>
        <v>440000</v>
      </c>
      <c r="P50" s="71">
        <f t="shared" si="52"/>
        <v>1653000</v>
      </c>
      <c r="Q50" s="250">
        <f t="shared" ref="Q50" si="74">J50+P50</f>
        <v>2851500</v>
      </c>
      <c r="R50" s="196">
        <v>150000</v>
      </c>
    </row>
    <row r="51" spans="1:18" ht="29.25" customHeight="1">
      <c r="A51" s="459" t="s">
        <v>277</v>
      </c>
      <c r="B51" s="459"/>
      <c r="C51" s="459"/>
      <c r="D51" s="270">
        <f>D53</f>
        <v>30615977</v>
      </c>
      <c r="E51" s="69">
        <f t="shared" ref="E51:G52" si="75">E67+E1718+E1863</f>
        <v>99530080</v>
      </c>
      <c r="F51" s="69">
        <f t="shared" si="75"/>
        <v>43270410</v>
      </c>
      <c r="G51" s="69">
        <f t="shared" si="75"/>
        <v>107253000</v>
      </c>
      <c r="H51" s="69">
        <f t="shared" ref="H51" si="76">H67+H1718+H1863</f>
        <v>106942649</v>
      </c>
      <c r="I51" s="69">
        <f>I67+I1718+I1863</f>
        <v>1230193193</v>
      </c>
      <c r="J51" s="314">
        <f t="shared" si="44"/>
        <v>1617805309</v>
      </c>
      <c r="K51" s="69">
        <f t="shared" ref="K51:O52" si="77">K67+K1718+K1863</f>
        <v>310322279</v>
      </c>
      <c r="L51" s="69">
        <f t="shared" si="77"/>
        <v>259762235</v>
      </c>
      <c r="M51" s="69">
        <f t="shared" si="77"/>
        <v>369302208</v>
      </c>
      <c r="N51" s="69">
        <f t="shared" si="77"/>
        <v>244986451</v>
      </c>
      <c r="O51" s="69">
        <f t="shared" si="77"/>
        <v>364470095.39999998</v>
      </c>
      <c r="P51" s="71">
        <f t="shared" si="52"/>
        <v>1548843268.4000001</v>
      </c>
      <c r="Q51" s="72">
        <f>J51+P51</f>
        <v>3166648577.4000001</v>
      </c>
      <c r="R51" s="196">
        <v>840517648.99699998</v>
      </c>
    </row>
    <row r="52" spans="1:18" ht="29.25" customHeight="1">
      <c r="A52" s="451" t="s">
        <v>310</v>
      </c>
      <c r="B52" s="451"/>
      <c r="C52" s="451"/>
      <c r="D52" s="269">
        <f>D68+D1719+D1864</f>
        <v>0</v>
      </c>
      <c r="E52" s="59">
        <f t="shared" si="75"/>
        <v>47819830</v>
      </c>
      <c r="F52" s="59">
        <f>F68+F1719+F1864</f>
        <v>28825000</v>
      </c>
      <c r="G52" s="59">
        <f t="shared" si="75"/>
        <v>62298000</v>
      </c>
      <c r="H52" s="59">
        <f>H68+H1719+H1864</f>
        <v>62298000</v>
      </c>
      <c r="I52" s="59">
        <f>I68+I1719+I1864</f>
        <v>1184246193</v>
      </c>
      <c r="J52" s="314">
        <f t="shared" si="44"/>
        <v>1385487023</v>
      </c>
      <c r="K52" s="59">
        <f t="shared" si="77"/>
        <v>234621379</v>
      </c>
      <c r="L52" s="59">
        <f t="shared" si="77"/>
        <v>211561235</v>
      </c>
      <c r="M52" s="59">
        <f t="shared" si="77"/>
        <v>319723208</v>
      </c>
      <c r="N52" s="59">
        <f t="shared" si="77"/>
        <v>193686451</v>
      </c>
      <c r="O52" s="59">
        <f t="shared" si="77"/>
        <v>311179095.39999998</v>
      </c>
      <c r="P52" s="71">
        <f t="shared" si="52"/>
        <v>1270771368.4000001</v>
      </c>
      <c r="Q52" s="250">
        <f t="shared" ref="Q52:Q53" si="78">J52+P52</f>
        <v>2656258391.4000001</v>
      </c>
      <c r="R52" s="196">
        <v>840827999.99699998</v>
      </c>
    </row>
    <row r="53" spans="1:18" ht="29.25" customHeight="1">
      <c r="A53" s="451" t="s">
        <v>311</v>
      </c>
      <c r="B53" s="451"/>
      <c r="C53" s="451"/>
      <c r="D53" s="267">
        <f>D1720</f>
        <v>30615977</v>
      </c>
      <c r="E53" s="59">
        <f>E1720</f>
        <v>51710250</v>
      </c>
      <c r="F53" s="59">
        <f>F1720</f>
        <v>14445410</v>
      </c>
      <c r="G53" s="59">
        <f>G1720</f>
        <v>44955000</v>
      </c>
      <c r="H53" s="59">
        <f t="shared" ref="H53" si="79">H1720</f>
        <v>44644649</v>
      </c>
      <c r="I53" s="59">
        <f>I1720</f>
        <v>45947000</v>
      </c>
      <c r="J53" s="314">
        <f t="shared" si="44"/>
        <v>232318286</v>
      </c>
      <c r="K53" s="59">
        <f>K1720</f>
        <v>75700900</v>
      </c>
      <c r="L53" s="59">
        <f>L1720</f>
        <v>48201000</v>
      </c>
      <c r="M53" s="59">
        <f t="shared" ref="M53" si="80">M1720</f>
        <v>49579000</v>
      </c>
      <c r="N53" s="59">
        <f>N1720</f>
        <v>51300000</v>
      </c>
      <c r="O53" s="59">
        <f>O1720</f>
        <v>53291000</v>
      </c>
      <c r="P53" s="71">
        <f t="shared" si="52"/>
        <v>278071900</v>
      </c>
      <c r="Q53" s="250">
        <f t="shared" si="78"/>
        <v>510390186</v>
      </c>
      <c r="R53" s="196">
        <v>-310351</v>
      </c>
    </row>
    <row r="54" spans="1:18" ht="29.25" customHeight="1">
      <c r="A54" s="459" t="s">
        <v>22</v>
      </c>
      <c r="B54" s="459"/>
      <c r="C54" s="459"/>
      <c r="D54" s="268">
        <f t="shared" ref="D54:G55" si="81">D69+D1721</f>
        <v>0</v>
      </c>
      <c r="E54" s="70">
        <f t="shared" si="81"/>
        <v>0</v>
      </c>
      <c r="F54" s="70">
        <f t="shared" si="81"/>
        <v>0</v>
      </c>
      <c r="G54" s="69">
        <f t="shared" si="81"/>
        <v>7021000</v>
      </c>
      <c r="H54" s="69">
        <f t="shared" ref="H54" si="82">H69+H1721</f>
        <v>7004000</v>
      </c>
      <c r="I54" s="69">
        <f>I69+I1721</f>
        <v>42397209</v>
      </c>
      <c r="J54" s="314">
        <f t="shared" si="44"/>
        <v>56422209</v>
      </c>
      <c r="K54" s="69">
        <f>K69+K1721</f>
        <v>59451149.666666664</v>
      </c>
      <c r="L54" s="69">
        <f>L69+L1721</f>
        <v>43180209.126666665</v>
      </c>
      <c r="M54" s="69">
        <f>M69+M1721</f>
        <v>43567606.390000001</v>
      </c>
      <c r="N54" s="69">
        <f>N69+N1721</f>
        <v>44828208.489666671</v>
      </c>
      <c r="O54" s="69">
        <f>O69+O1721</f>
        <v>45626212.133333333</v>
      </c>
      <c r="P54" s="71">
        <f t="shared" si="52"/>
        <v>236653385.80633333</v>
      </c>
      <c r="Q54" s="72">
        <f>J54+P54</f>
        <v>293075594.8063333</v>
      </c>
      <c r="R54" s="196">
        <v>-17000</v>
      </c>
    </row>
    <row r="55" spans="1:18" ht="29.25" customHeight="1">
      <c r="A55" s="451" t="s">
        <v>310</v>
      </c>
      <c r="B55" s="451"/>
      <c r="C55" s="451"/>
      <c r="D55" s="269">
        <f t="shared" si="81"/>
        <v>0</v>
      </c>
      <c r="E55" s="68">
        <f t="shared" si="81"/>
        <v>0</v>
      </c>
      <c r="F55" s="68">
        <f t="shared" si="81"/>
        <v>0</v>
      </c>
      <c r="G55" s="68">
        <f t="shared" si="81"/>
        <v>0</v>
      </c>
      <c r="H55" s="68">
        <f t="shared" ref="H55" si="83">H70+H1722</f>
        <v>0</v>
      </c>
      <c r="I55" s="59">
        <f>I70</f>
        <v>34585209</v>
      </c>
      <c r="J55" s="314">
        <f t="shared" si="44"/>
        <v>34585209</v>
      </c>
      <c r="K55" s="59">
        <f>K70+K1722</f>
        <v>33861209.666666664</v>
      </c>
      <c r="L55" s="59">
        <f>L70</f>
        <v>34074209.126666665</v>
      </c>
      <c r="M55" s="59">
        <f>M70+M1722</f>
        <v>33613206.390000001</v>
      </c>
      <c r="N55" s="59">
        <f>N70+N1722</f>
        <v>33822208.489666671</v>
      </c>
      <c r="O55" s="59">
        <f>O70+O1722</f>
        <v>33404212.133333333</v>
      </c>
      <c r="P55" s="71">
        <f t="shared" si="52"/>
        <v>168775045.80633333</v>
      </c>
      <c r="Q55" s="250">
        <f t="shared" ref="Q55:Q56" si="84">J55+P55</f>
        <v>203360254.80633333</v>
      </c>
      <c r="R55" s="196">
        <v>0</v>
      </c>
    </row>
    <row r="56" spans="1:18" ht="29.25" customHeight="1">
      <c r="A56" s="451" t="s">
        <v>311</v>
      </c>
      <c r="B56" s="451"/>
      <c r="C56" s="451"/>
      <c r="D56" s="269">
        <f>D1723</f>
        <v>0</v>
      </c>
      <c r="E56" s="68">
        <f>E1723</f>
        <v>0</v>
      </c>
      <c r="F56" s="68">
        <f>F1723</f>
        <v>0</v>
      </c>
      <c r="G56" s="59">
        <f>G1723</f>
        <v>7021000</v>
      </c>
      <c r="H56" s="59">
        <f t="shared" ref="H56" si="85">H1723</f>
        <v>7004000</v>
      </c>
      <c r="I56" s="59">
        <f>I1723</f>
        <v>7812000</v>
      </c>
      <c r="J56" s="314">
        <f t="shared" si="44"/>
        <v>21837000</v>
      </c>
      <c r="K56" s="59">
        <f>K1723</f>
        <v>25589940</v>
      </c>
      <c r="L56" s="59">
        <f>L1723</f>
        <v>9106000</v>
      </c>
      <c r="M56" s="59">
        <f t="shared" ref="M56" si="86">M1723</f>
        <v>9954400</v>
      </c>
      <c r="N56" s="59">
        <f>N1723</f>
        <v>11006000</v>
      </c>
      <c r="O56" s="59">
        <f>O1723</f>
        <v>12222000</v>
      </c>
      <c r="P56" s="71">
        <f t="shared" si="52"/>
        <v>67878340</v>
      </c>
      <c r="Q56" s="250">
        <f t="shared" si="84"/>
        <v>89715340</v>
      </c>
      <c r="R56" s="196">
        <v>-17000</v>
      </c>
    </row>
    <row r="57" spans="1:18" ht="51" customHeight="1">
      <c r="A57" s="432" t="s">
        <v>320</v>
      </c>
      <c r="B57" s="432"/>
      <c r="C57" s="432"/>
      <c r="D57" s="268">
        <f t="shared" ref="D57:E57" si="87">D71</f>
        <v>0</v>
      </c>
      <c r="E57" s="70">
        <f t="shared" si="87"/>
        <v>0</v>
      </c>
      <c r="F57" s="70">
        <f>F71</f>
        <v>0</v>
      </c>
      <c r="G57" s="70">
        <f t="shared" ref="G57:O58" si="88">G71</f>
        <v>0</v>
      </c>
      <c r="H57" s="70">
        <f t="shared" ref="H57" si="89">H71</f>
        <v>0</v>
      </c>
      <c r="I57" s="69">
        <f t="shared" si="88"/>
        <v>168667</v>
      </c>
      <c r="J57" s="314">
        <f t="shared" si="44"/>
        <v>168667</v>
      </c>
      <c r="K57" s="69">
        <f t="shared" si="88"/>
        <v>168666</v>
      </c>
      <c r="L57" s="69">
        <f t="shared" si="88"/>
        <v>168667</v>
      </c>
      <c r="M57" s="69">
        <f t="shared" ref="M57" si="90">M71</f>
        <v>168667</v>
      </c>
      <c r="N57" s="69">
        <f t="shared" si="88"/>
        <v>168667</v>
      </c>
      <c r="O57" s="70">
        <f t="shared" si="88"/>
        <v>0</v>
      </c>
      <c r="P57" s="71">
        <f t="shared" si="52"/>
        <v>674667</v>
      </c>
      <c r="Q57" s="72">
        <f>J57+P57</f>
        <v>843334</v>
      </c>
      <c r="R57" s="196">
        <v>169000</v>
      </c>
    </row>
    <row r="58" spans="1:18" ht="29.25" customHeight="1">
      <c r="A58" s="464" t="s">
        <v>310</v>
      </c>
      <c r="B58" s="464"/>
      <c r="C58" s="464"/>
      <c r="D58" s="269">
        <v>0</v>
      </c>
      <c r="E58" s="68">
        <v>0</v>
      </c>
      <c r="F58" s="68">
        <f>F72</f>
        <v>0</v>
      </c>
      <c r="G58" s="68">
        <f t="shared" ref="G58:O58" si="91">G72</f>
        <v>0</v>
      </c>
      <c r="H58" s="68">
        <f t="shared" ref="H58" si="92">H72</f>
        <v>0</v>
      </c>
      <c r="I58" s="59">
        <f t="shared" si="91"/>
        <v>168667</v>
      </c>
      <c r="J58" s="314">
        <f t="shared" si="44"/>
        <v>168667</v>
      </c>
      <c r="K58" s="59">
        <f t="shared" si="91"/>
        <v>168666</v>
      </c>
      <c r="L58" s="59">
        <f t="shared" si="88"/>
        <v>168667</v>
      </c>
      <c r="M58" s="59">
        <f t="shared" si="88"/>
        <v>168667</v>
      </c>
      <c r="N58" s="59">
        <f t="shared" si="91"/>
        <v>168667</v>
      </c>
      <c r="O58" s="68">
        <f t="shared" si="91"/>
        <v>0</v>
      </c>
      <c r="P58" s="71">
        <f t="shared" si="52"/>
        <v>674667</v>
      </c>
      <c r="Q58" s="74">
        <f>J58+P58</f>
        <v>843334</v>
      </c>
      <c r="R58" s="196">
        <v>169000</v>
      </c>
    </row>
    <row r="59" spans="1:18" ht="35.25" customHeight="1">
      <c r="A59" s="462" t="s">
        <v>352</v>
      </c>
      <c r="B59" s="463"/>
      <c r="C59" s="463"/>
      <c r="D59" s="314">
        <f>D73+D114+D160+D191+D260+D281+D299+D315+D346+D467+D478+D489+D520+D564+D835+D876+D937+D998+D1054+D1065+D1236+D1247+D1258+D1289+D1700</f>
        <v>0</v>
      </c>
      <c r="E59" s="314">
        <f>E63+E61+E65+E67+E69+E71</f>
        <v>12826000</v>
      </c>
      <c r="F59" s="314">
        <f>F63+F61+F65+F67+F69+F71</f>
        <v>20030000</v>
      </c>
      <c r="G59" s="314">
        <f>G63+G61+G65+G67+G69+G71</f>
        <v>35407000</v>
      </c>
      <c r="H59" s="354">
        <f>H63+H61+H65+H67+H69+H71</f>
        <v>35407000</v>
      </c>
      <c r="I59" s="314">
        <f>I63+I61+I65+I67+I69+I71</f>
        <v>65059416.004000001</v>
      </c>
      <c r="J59" s="314">
        <f t="shared" si="44"/>
        <v>168729416.00400001</v>
      </c>
      <c r="K59" s="314">
        <f>K63+K61+K65+K67+K69+K71</f>
        <v>67544875.766666666</v>
      </c>
      <c r="L59" s="314">
        <f>L63+L61+L65+L67+L69+L71</f>
        <v>60527287.401792884</v>
      </c>
      <c r="M59" s="314">
        <f>M63+M61+M65+M67+M69+M71</f>
        <v>40277271.054304004</v>
      </c>
      <c r="N59" s="314">
        <f>N63+N61+N65+N67+N69+N71</f>
        <v>40673216.489666671</v>
      </c>
      <c r="O59" s="314">
        <f>O63+O61+O65+O67+O69+O71</f>
        <v>47752202.533333331</v>
      </c>
      <c r="P59" s="314">
        <f>K59+L59+M59+N59+O59</f>
        <v>256774853.24576354</v>
      </c>
      <c r="Q59" s="67">
        <f>J59+P59</f>
        <v>425504269.24976355</v>
      </c>
      <c r="R59" s="196">
        <v>-8505000</v>
      </c>
    </row>
    <row r="60" spans="1:18" ht="35.25" customHeight="1">
      <c r="A60" s="451" t="s">
        <v>310</v>
      </c>
      <c r="B60" s="451"/>
      <c r="C60" s="451"/>
      <c r="D60" s="277">
        <f t="shared" ref="D60:I60" si="93">D62+D64+D66+D68+D70+D72</f>
        <v>0</v>
      </c>
      <c r="E60" s="59">
        <f t="shared" si="93"/>
        <v>12826000</v>
      </c>
      <c r="F60" s="59">
        <f t="shared" si="93"/>
        <v>20030000</v>
      </c>
      <c r="G60" s="59">
        <f t="shared" si="93"/>
        <v>35407000</v>
      </c>
      <c r="H60" s="59">
        <f t="shared" ref="H60" si="94">H62+H64+H66+H68+H70+H72</f>
        <v>35407000</v>
      </c>
      <c r="I60" s="59">
        <f t="shared" si="93"/>
        <v>65059416.004000001</v>
      </c>
      <c r="J60" s="314">
        <f t="shared" si="44"/>
        <v>168729416.00400001</v>
      </c>
      <c r="K60" s="59">
        <f>K62+K64+K66+K68+K70+K72</f>
        <v>67544875.766666666</v>
      </c>
      <c r="L60" s="59">
        <f>L62+L64+L66+L68+L70+L72</f>
        <v>60527287.401792884</v>
      </c>
      <c r="M60" s="59">
        <f>M62+M64+M66+M68+M70+M72</f>
        <v>40277271.054304004</v>
      </c>
      <c r="N60" s="59">
        <f>N62+N64+N66+N68+N70+N72</f>
        <v>40673216.489666671</v>
      </c>
      <c r="O60" s="59">
        <f>O62+O64+O66+O68+O70+O72</f>
        <v>47752202.533333331</v>
      </c>
      <c r="P60" s="314">
        <f>K60+L60+M60+N60+O60</f>
        <v>256774853.24576354</v>
      </c>
      <c r="Q60" s="74">
        <f t="shared" ref="Q60:Q68" si="95">J60+P60</f>
        <v>425504269.24976355</v>
      </c>
      <c r="R60" s="196">
        <v>-8505000</v>
      </c>
    </row>
    <row r="61" spans="1:18" ht="33" customHeight="1">
      <c r="A61" s="432" t="s">
        <v>11</v>
      </c>
      <c r="B61" s="432"/>
      <c r="C61" s="432"/>
      <c r="D61" s="276">
        <f t="shared" ref="D61:I61" si="96">D1701</f>
        <v>0</v>
      </c>
      <c r="E61" s="20">
        <f t="shared" si="96"/>
        <v>0</v>
      </c>
      <c r="F61" s="20">
        <f>F74+F115+F161+F192+F261+F282+F300+F316+F347+F468+F479+F490+F521+F565+F836++F877+F938+F999+F1055+F1066++F1237+F1248+F1259+F1290</f>
        <v>3454000</v>
      </c>
      <c r="G61" s="20">
        <f t="shared" si="96"/>
        <v>0</v>
      </c>
      <c r="H61" s="20">
        <f t="shared" si="96"/>
        <v>0</v>
      </c>
      <c r="I61" s="20">
        <f t="shared" si="96"/>
        <v>0</v>
      </c>
      <c r="J61" s="314">
        <f t="shared" si="44"/>
        <v>3454000</v>
      </c>
      <c r="K61" s="20">
        <f>K74+K115+K161+K192+K261+K282+K300+K316+K347+K468+K479+K490+K521+K565+K836++K877+K938+K999+K1055+K1066++K1237+K1248+K1259+K1290</f>
        <v>20147229.100000001</v>
      </c>
      <c r="L61" s="20">
        <f>L74+L115+L161+L192+L261+L282+L300+L316+L347+L468+L479+L490+L521+L565+L836++L877+L938+L999+L1055+L1066++L1237+L1248+L1259+L1290</f>
        <v>14382200.275126221</v>
      </c>
      <c r="M61" s="20">
        <f>M74+M115+M161+M192+M261+M282+M300+M316+M347+M468+M479+M490+M521+M565+M836++M877+M938+M999+M1055+M1066++M1237+M1248+M1259+M1290</f>
        <v>0</v>
      </c>
      <c r="N61" s="20">
        <f>N74+N115+N161+N192+N261+N282+N300+N316+N347+N468+N479+N490+N521+N565+N836++N877+N938+N999+N1055+N1066++N1237+N1248+N1259+N1290</f>
        <v>0</v>
      </c>
      <c r="O61" s="20">
        <f>O74+O115+O161+O192+O261+O282+O300+O316+O347+O468+O479+O490+O521+O565+O836++O877+O938+O999+O1055+O1066++O1237+O1248+O1259+O1290</f>
        <v>0</v>
      </c>
      <c r="P61" s="314">
        <f t="shared" ref="P61:P72" si="97">K61+L61+M61+N61+O61</f>
        <v>34529429.37512622</v>
      </c>
      <c r="Q61" s="76">
        <f t="shared" si="95"/>
        <v>37983429.37512622</v>
      </c>
      <c r="R61" s="196">
        <v>0</v>
      </c>
    </row>
    <row r="62" spans="1:18" ht="33" customHeight="1">
      <c r="A62" s="420" t="s">
        <v>310</v>
      </c>
      <c r="B62" s="420"/>
      <c r="C62" s="420"/>
      <c r="D62" s="277">
        <f>D61</f>
        <v>0</v>
      </c>
      <c r="E62" s="319">
        <f>E61</f>
        <v>0</v>
      </c>
      <c r="F62" s="319">
        <f t="shared" ref="F62:O62" si="98">F61</f>
        <v>3454000</v>
      </c>
      <c r="G62" s="357">
        <f t="shared" si="98"/>
        <v>0</v>
      </c>
      <c r="H62" s="357">
        <f t="shared" si="98"/>
        <v>0</v>
      </c>
      <c r="I62" s="357">
        <f t="shared" si="98"/>
        <v>0</v>
      </c>
      <c r="J62" s="314">
        <f t="shared" si="44"/>
        <v>3454000</v>
      </c>
      <c r="K62" s="357">
        <f t="shared" si="98"/>
        <v>20147229.100000001</v>
      </c>
      <c r="L62" s="357">
        <f t="shared" si="98"/>
        <v>14382200.275126221</v>
      </c>
      <c r="M62" s="357">
        <f t="shared" si="98"/>
        <v>0</v>
      </c>
      <c r="N62" s="357">
        <f t="shared" si="98"/>
        <v>0</v>
      </c>
      <c r="O62" s="357">
        <f t="shared" si="98"/>
        <v>0</v>
      </c>
      <c r="P62" s="314">
        <f t="shared" si="97"/>
        <v>34529429.37512622</v>
      </c>
      <c r="Q62" s="78">
        <f t="shared" si="95"/>
        <v>37983429.37512622</v>
      </c>
      <c r="R62" s="196">
        <v>0</v>
      </c>
    </row>
    <row r="63" spans="1:18" ht="30" customHeight="1">
      <c r="A63" s="432" t="s">
        <v>12</v>
      </c>
      <c r="B63" s="432"/>
      <c r="C63" s="432"/>
      <c r="D63" s="276">
        <f>D82+D124+D167+D202+D265+D285+D303+D322+D371+D470+D481+D496+D524+D619+D844+D889+D950+D1010+D1057+D1100+D1239+D1250+D1265+D1372</f>
        <v>0</v>
      </c>
      <c r="E63" s="20">
        <f>E82+E124+E167+E202+E265+E285+E303+E322+E371+E470+E481+E496+E524+E619+E844+E889+E950+E1010+E1057+E1100+E1239+E1250+E1265+E1372</f>
        <v>1290000</v>
      </c>
      <c r="F63" s="20">
        <f>F82+F124+F167+F202+F265+F285+F303+F322+F371+F470+F481+F496+F524+F619+F844+F889+F950+F1010+F1057+F1100+F1239+F1250+F1265+F1372</f>
        <v>3331000</v>
      </c>
      <c r="G63" s="20">
        <f>G82+G124+G167+G202+G265+G285+G303+G322+G371+G470+G481+G496+G524+G619+G844+G889+G950+G1010+G1057+G1100+G1239+G1250+G1265+G1372</f>
        <v>3405000</v>
      </c>
      <c r="H63" s="20">
        <f t="shared" ref="H63" si="99">H82+H124+H167+H202+H265+H285+H303+H322+H371+H470+H481+H496+H524+H619+H844+H889+H950+H1010+H1057+H1100+H1239+H1250+H1265+H1372</f>
        <v>3405000</v>
      </c>
      <c r="I63" s="20">
        <f>I82+I124+I167+I202+I265+I285+I303+I322+I371+I470+I481+I496+I524+I619+I844+I889+I950+I1010+I1057+I1100+I1239+I1250+I1265+I1372</f>
        <v>1486881.568</v>
      </c>
      <c r="J63" s="314">
        <f t="shared" si="44"/>
        <v>12917881.568</v>
      </c>
      <c r="K63" s="20">
        <f>K82+K124+K167+K202+K265+K285+K303+K322+K371+K470+K481+K496+K524+K619+K844+K889+K950+K1010+K1057+K1100+K1239+K1250+K1265+K1372</f>
        <v>182740</v>
      </c>
      <c r="L63" s="20">
        <v>307380</v>
      </c>
      <c r="M63" s="20">
        <f>M82+M124+M167+M202+M265+M285+M303+M322+M371+M470+M481+M496+M524+M619+M844+M889+M950+M1010+M1057+M1100+M1239+M1250+M1265+M1372</f>
        <v>521472.24316800002</v>
      </c>
      <c r="N63" s="20">
        <f>N82+N124+N167+N202+N265+N285+N303+N322+N371+N470+N481+N496+N524+N619+N844+N889+N950+N1010+N1057+N1100+N1239+N1250+N1265+N1372</f>
        <v>230660</v>
      </c>
      <c r="O63" s="20">
        <f>O82+O124+O167+O202+O265+O285+O303+O322+O371+O470+O481+O496+O524+O619+O844+O889+O950+O1010+O1057+O1100+O1239+O1250+O1265+O1372</f>
        <v>263660</v>
      </c>
      <c r="P63" s="314">
        <f t="shared" si="97"/>
        <v>1505912.2431680001</v>
      </c>
      <c r="Q63" s="76">
        <f t="shared" si="95"/>
        <v>14423793.811168</v>
      </c>
      <c r="R63" s="196">
        <v>-3134000</v>
      </c>
    </row>
    <row r="64" spans="1:18" ht="30" customHeight="1" thickBot="1">
      <c r="A64" s="420" t="s">
        <v>310</v>
      </c>
      <c r="B64" s="420"/>
      <c r="C64" s="420"/>
      <c r="D64" s="278">
        <f>D63</f>
        <v>0</v>
      </c>
      <c r="E64" s="51">
        <f t="shared" ref="E64:I64" si="100">E63</f>
        <v>1290000</v>
      </c>
      <c r="F64" s="51">
        <f t="shared" si="100"/>
        <v>3331000</v>
      </c>
      <c r="G64" s="51">
        <f t="shared" si="100"/>
        <v>3405000</v>
      </c>
      <c r="H64" s="51">
        <f t="shared" ref="H64" si="101">H63</f>
        <v>3405000</v>
      </c>
      <c r="I64" s="51">
        <f t="shared" si="100"/>
        <v>1486881.568</v>
      </c>
      <c r="J64" s="80">
        <f t="shared" si="44"/>
        <v>12917881.568</v>
      </c>
      <c r="K64" s="51">
        <f>K63</f>
        <v>182740</v>
      </c>
      <c r="L64" s="51">
        <v>307380</v>
      </c>
      <c r="M64" s="51">
        <f>M63</f>
        <v>521472.24316800002</v>
      </c>
      <c r="N64" s="51">
        <f t="shared" ref="N64" si="102">N63</f>
        <v>230660</v>
      </c>
      <c r="O64" s="51">
        <f t="shared" ref="O64" si="103">O63</f>
        <v>263660</v>
      </c>
      <c r="P64" s="80">
        <f t="shared" si="97"/>
        <v>1505912.2431680001</v>
      </c>
      <c r="Q64" s="81">
        <f t="shared" si="95"/>
        <v>14423793.811168</v>
      </c>
      <c r="R64" s="196">
        <v>-3134000</v>
      </c>
    </row>
    <row r="65" spans="1:18" ht="30" customHeight="1" thickTop="1">
      <c r="A65" s="432" t="s">
        <v>13</v>
      </c>
      <c r="B65" s="432"/>
      <c r="C65" s="432"/>
      <c r="D65" s="279">
        <f>D90+D133+D173+D230+D269+D290+D306+D328+D395+D472+D483+D502+D527+D673+D852+D901+D962+D1021+D1059+D1134+D1241+D1252+D1271+D1454</f>
        <v>0</v>
      </c>
      <c r="E65" s="83">
        <f>E90+E133+E173+E230+E269+E290+E306+E328+E395+E472+E483+E502+E527+E673+E852+E901+E962+E1021+E1059+E1134+E1241+E1252+E1271+E1454</f>
        <v>2591000</v>
      </c>
      <c r="F65" s="83">
        <f>F90+F133+F173+F230+F269+F290+F306+F328+F395+F472+F483+F502+F527+F673+F852+F901+F962+F1021+F1059+F1134+F1241+F1252+F1271+F1454</f>
        <v>561000</v>
      </c>
      <c r="G65" s="83">
        <f>G90+G133+G173+G230+G269+G290+G306+G328+G395+G472+G483+G502+G527+G673+G852+G901+G962+G1021+G1059+G1134+G1241+G1252+G1271+G1454</f>
        <v>248000</v>
      </c>
      <c r="H65" s="83">
        <f t="shared" ref="H65" si="104">H90+H133+H173+H230+H269+H290+H306+H328+H395+H472+H483+H502+H527+H673+H852+H901+H962+H1021+H1059+H1134+H1241+H1252+H1271+H1454</f>
        <v>248000</v>
      </c>
      <c r="I65" s="83">
        <f>I90+I133+I173+I230+I269+I290+I306+I328+I395+I472+I483+I502+I527+I673+I852+I901+I962+I1021+I1059+I1134+I1241+I1252+I1271+I1454</f>
        <v>764727.43599999999</v>
      </c>
      <c r="J65" s="84">
        <f t="shared" si="44"/>
        <v>4412727.4359999998</v>
      </c>
      <c r="K65" s="83">
        <f>K90+K133+K173+K230+K269+K290+K306+K328+K395+K472+K483+K502+K527+K673+K852+K901+K962+K1021+K1059+K1134+K1241+K1252+K1271+K1454</f>
        <v>247500</v>
      </c>
      <c r="L65" s="83">
        <v>2610700</v>
      </c>
      <c r="M65" s="83">
        <f>M90+M133+M173+M230+M269+M290+M306+M328+M395+M472+M483+M502+M527+M673+M852+M901+M962+M1021+M1059+M1134+M1241+M1252+M1271+M1454</f>
        <v>704294.42113599996</v>
      </c>
      <c r="N65" s="83">
        <f>N90+N133+N173+N230+N269+N290+N306+N328+N395+N472+N483+N502+N527+N673+N852+N901+N962+N1021+N1059+N1134+N1241+N1252+N1271+N1454</f>
        <v>382050</v>
      </c>
      <c r="O65" s="83">
        <f>O90+O133+O173+O230+O269+O290+O306+O328+O395+O472+O483+O502+O527+O673+O852+O901+O962+O1021+O1059+O1134+O1241+O1252+O1271+O1454</f>
        <v>2541700</v>
      </c>
      <c r="P65" s="84">
        <f t="shared" si="97"/>
        <v>6486244.4211360002</v>
      </c>
      <c r="Q65" s="85">
        <f>J65+P65-0.3</f>
        <v>10898971.557135999</v>
      </c>
      <c r="R65" s="196">
        <v>2350000</v>
      </c>
    </row>
    <row r="66" spans="1:18" ht="30" customHeight="1">
      <c r="A66" s="420" t="s">
        <v>310</v>
      </c>
      <c r="B66" s="420"/>
      <c r="C66" s="420"/>
      <c r="D66" s="277">
        <f>D65</f>
        <v>0</v>
      </c>
      <c r="E66" s="319">
        <f t="shared" ref="E66:G66" si="105">E65</f>
        <v>2591000</v>
      </c>
      <c r="F66" s="319">
        <f t="shared" si="105"/>
        <v>561000</v>
      </c>
      <c r="G66" s="319">
        <f t="shared" si="105"/>
        <v>248000</v>
      </c>
      <c r="H66" s="351">
        <f t="shared" ref="H66" si="106">H65</f>
        <v>248000</v>
      </c>
      <c r="I66" s="319">
        <f>I65</f>
        <v>764727.43599999999</v>
      </c>
      <c r="J66" s="314">
        <f t="shared" si="44"/>
        <v>4412727.4359999998</v>
      </c>
      <c r="K66" s="319">
        <f t="shared" ref="K66:M66" si="107">K65</f>
        <v>247500</v>
      </c>
      <c r="L66" s="319">
        <v>2610700</v>
      </c>
      <c r="M66" s="319">
        <f t="shared" si="107"/>
        <v>704294.42113599996</v>
      </c>
      <c r="N66" s="319">
        <f t="shared" ref="N66" si="108">N65</f>
        <v>382050</v>
      </c>
      <c r="O66" s="319">
        <f t="shared" ref="O66" si="109">O65</f>
        <v>2541700</v>
      </c>
      <c r="P66" s="314">
        <f t="shared" si="97"/>
        <v>6486244.4211360002</v>
      </c>
      <c r="Q66" s="78">
        <f t="shared" si="95"/>
        <v>10898971.857136</v>
      </c>
      <c r="R66" s="196">
        <v>2350000</v>
      </c>
    </row>
    <row r="67" spans="1:18" ht="30" customHeight="1">
      <c r="A67" s="432" t="s">
        <v>277</v>
      </c>
      <c r="B67" s="432"/>
      <c r="C67" s="432"/>
      <c r="D67" s="276">
        <f t="shared" ref="D67" si="110">D98+D142+D179+D240+D273+D293+D309+D334+D419+D474+D485+D508+D530+D727+D860+D913+D974+D1032+D1061+D1168+D1243+D1254+D1277+D1536</f>
        <v>0</v>
      </c>
      <c r="E67" s="20">
        <f>E98+E142+E179+E240+E273+E293+E309+E334+E419+E474+E485+E508+E530+E727+E860+E913+E974+E1032+E1061+E1168+E1243+E1254+E1277+E1536+E533</f>
        <v>8945000</v>
      </c>
      <c r="F67" s="20">
        <f>F98+F142+F179+F240+F273+F293+F309+F334+F419+F474+F485+F508+F530+F727+F860+F913+F974+F1032+F1061+F1168+F1243+F1254+F1277+F1536+F533</f>
        <v>12684000</v>
      </c>
      <c r="G67" s="20">
        <f>G98+G142+G179+G240+G273+G293+G309+G334+G419+G474+G485+G508+G530+G727+G860+G913+G974+G1032+G1061+G1168+G1243+G1254+G1277+G1536+G533</f>
        <v>31754000</v>
      </c>
      <c r="H67" s="20">
        <f t="shared" ref="H67" si="111">H98+H142+H179+H240+H273+H293+H309+H334+H419+H474+H485+H508+H530+H727+H860+H913+H974+H1032+H1061+H1168+H1243+H1254+H1277+H1536+H533</f>
        <v>31754000</v>
      </c>
      <c r="I67" s="20">
        <f>I98+I142+I179+I240+I273+I293+I309+I334+I419+I474+I485+I508+I530+I727+I860+I913+I974+I1032+I1061+I1168+I1243+I1254+I1277+I1536+I533</f>
        <v>28053931</v>
      </c>
      <c r="J67" s="314">
        <f t="shared" si="44"/>
        <v>113190931</v>
      </c>
      <c r="K67" s="20">
        <f>K98+K142+K179+K240+K273+K293+K309+K334+K419+K474+K485+K508+K530+K727+K860+K913+K974+K1032+K1061+K1168+K1243+K1254+K1277+K1536+K533</f>
        <v>12937531</v>
      </c>
      <c r="L67" s="20">
        <f>L98+L142+L179+L240+L273+L293+L309+L334+L419+L474+L485+L508+L530+L727+L860+L913+L974+L1032+L1061+L1168+L1243+L1254+L1277+L1536+L533</f>
        <v>8984131</v>
      </c>
      <c r="M67" s="20">
        <f>M98+M142+M179+M240+M273+M293+M309+M334+M419+M474+M485+M508+M530+M727+M860+M913+M974+M1032+M1061+M1168+M1243+M1254+M1277+M1536+M533</f>
        <v>5269631</v>
      </c>
      <c r="N67" s="20">
        <f>N98+N142+N179+N240+N273+N293+N309+N334+N419+N474+N485+N508+N530+N727+N860+N913+N974+N1032+N1061+N1168+N1243+N1254+N1277+N1536+N533</f>
        <v>6069631</v>
      </c>
      <c r="O67" s="20">
        <f>O98+O142+O179+O240+O273+O293+O309+O334+O419+O474+O485+O508+O530+O727+O860+O913+O974+O1032+O1061+O1168+O1243+O1254+O1277+O1536+O533</f>
        <v>11542630.4</v>
      </c>
      <c r="P67" s="314">
        <f t="shared" si="97"/>
        <v>44803554.399999999</v>
      </c>
      <c r="Q67" s="76">
        <f t="shared" si="95"/>
        <v>157994485.40000001</v>
      </c>
      <c r="R67" s="196">
        <v>-7890000</v>
      </c>
    </row>
    <row r="68" spans="1:18" ht="30" customHeight="1">
      <c r="A68" s="420" t="s">
        <v>310</v>
      </c>
      <c r="B68" s="420"/>
      <c r="C68" s="420"/>
      <c r="D68" s="277">
        <f>D67</f>
        <v>0</v>
      </c>
      <c r="E68" s="319">
        <f>E67</f>
        <v>8945000</v>
      </c>
      <c r="F68" s="319">
        <f t="shared" ref="F68:I68" si="112">F67</f>
        <v>12684000</v>
      </c>
      <c r="G68" s="319">
        <f t="shared" si="112"/>
        <v>31754000</v>
      </c>
      <c r="H68" s="351">
        <f t="shared" ref="H68" si="113">H67</f>
        <v>31754000</v>
      </c>
      <c r="I68" s="319">
        <f t="shared" si="112"/>
        <v>28053931</v>
      </c>
      <c r="J68" s="314">
        <f t="shared" si="44"/>
        <v>113190931</v>
      </c>
      <c r="K68" s="319">
        <f t="shared" ref="K68:M68" si="114">K67</f>
        <v>12937531</v>
      </c>
      <c r="L68" s="319">
        <v>8984131</v>
      </c>
      <c r="M68" s="319">
        <f t="shared" si="114"/>
        <v>5269631</v>
      </c>
      <c r="N68" s="319">
        <f t="shared" ref="N68" si="115">N67</f>
        <v>6069631</v>
      </c>
      <c r="O68" s="319">
        <f t="shared" ref="O68" si="116">O67</f>
        <v>11542630.4</v>
      </c>
      <c r="P68" s="314">
        <f t="shared" si="97"/>
        <v>44803554.399999999</v>
      </c>
      <c r="Q68" s="78">
        <f t="shared" si="95"/>
        <v>157994485.40000001</v>
      </c>
      <c r="R68" s="196">
        <v>-7890000</v>
      </c>
    </row>
    <row r="69" spans="1:18" ht="30" customHeight="1">
      <c r="A69" s="432" t="s">
        <v>22</v>
      </c>
      <c r="B69" s="432"/>
      <c r="C69" s="432"/>
      <c r="D69" s="276">
        <f>D106+D151+D185+D250+D277+D296+D312+D340+D443+D476+D487+D514+D561+D781+D868+D925+D986+D1043+D1063+D1202+D1245+D1256+D1283+D1618</f>
        <v>0</v>
      </c>
      <c r="E69" s="20">
        <f>E106+E151+E185+E250+E277+E296+E312+E340+E443+E476+E487+E514+E561+E781+E868+E925+E986+E1043+E1063+E1202+E1245+E1256+E1283+E1618</f>
        <v>0</v>
      </c>
      <c r="F69" s="20">
        <f>F106+F151+F185+F250+F277+F296+F312+F340+F443+F476+F487+F514+F561+F781+F868+F925+F986+F1043+F1063+F1202+F1245+F1256+F1283+F1618</f>
        <v>0</v>
      </c>
      <c r="G69" s="20">
        <f>G106+G151+G185+G250+G277+G296+G312+G340+G443+G476+G487+G514+G561+G781+G868+G925+G986+G1043+G1063+G1202+G1245+G1256+G1283+G1618</f>
        <v>0</v>
      </c>
      <c r="H69" s="20">
        <f>H106+H151+H185+H250+H277+H296+H312+H340+H443+H476+H487+H514+H561+H781+H868+H925+H986+H1043+H1063+H1202+H1245+H1256+H1283+H1618</f>
        <v>0</v>
      </c>
      <c r="I69" s="20">
        <f>I106+I151+I185+I250+I277+I296+I312+I340+I443+I476+I487+I514+I561+I781+I868+I925+I986+I1043+I1063+I1202+I1245+I1256+I1283+I1821+I1618</f>
        <v>34585209</v>
      </c>
      <c r="J69" s="314">
        <f t="shared" si="44"/>
        <v>34585209</v>
      </c>
      <c r="K69" s="20">
        <f>K106+K151+K185+K250+K277+K296+K312+K340+K443+K476+K487+K514+K561+K781+K868+K925+K986+K1043+K1063+K1202+K1245+K1256+K1283+K1618</f>
        <v>33861209.666666664</v>
      </c>
      <c r="L69" s="20">
        <f>L106+L151+L185+L250+L277+L296+L312+L340+L443+L476+L487+L514+L561+L781+L868+L925+L986+L1043+L1063+L1202+L1245+L1256+L1283+L1618</f>
        <v>34074209.126666665</v>
      </c>
      <c r="M69" s="20">
        <f>M106+M151+M185+M250+M277+M296+M312+M340+M443+M476+M487+M514+M561+M781+M868+M925+M986+M1043+M1063+M1202+M1245+M1256+M1283+M1618</f>
        <v>33613206.390000001</v>
      </c>
      <c r="N69" s="20">
        <f>N106+N151+N185+N250+N277+N296+N312+N340+N443+N476+N487+N514+N561+N781+N868+N925+N986+N1043+N1063+N1202+N1245+N1256+N1283+N1618</f>
        <v>33822208.489666671</v>
      </c>
      <c r="O69" s="20">
        <f>O106+O151+O185+O250+O277+O296+O312+O340+O443+O476+O487+O514+O561+O781+O868+O925+O986+O1043+O1063+O1202+O1245+O1256+O1283+O1618</f>
        <v>33404212.133333333</v>
      </c>
      <c r="P69" s="314">
        <f t="shared" si="97"/>
        <v>168775045.8063333</v>
      </c>
      <c r="Q69" s="76">
        <f t="shared" ref="Q69:Q74" si="117">J69+P69</f>
        <v>203360254.8063333</v>
      </c>
      <c r="R69" s="196">
        <v>0</v>
      </c>
    </row>
    <row r="70" spans="1:18" ht="30" customHeight="1">
      <c r="A70" s="420" t="s">
        <v>310</v>
      </c>
      <c r="B70" s="420"/>
      <c r="C70" s="420"/>
      <c r="D70" s="277">
        <f>D69</f>
        <v>0</v>
      </c>
      <c r="E70" s="319">
        <f t="shared" ref="E70:G70" si="118">E69</f>
        <v>0</v>
      </c>
      <c r="F70" s="319">
        <f t="shared" si="118"/>
        <v>0</v>
      </c>
      <c r="G70" s="319">
        <f t="shared" si="118"/>
        <v>0</v>
      </c>
      <c r="H70" s="351">
        <f t="shared" ref="H70" si="119">H69</f>
        <v>0</v>
      </c>
      <c r="I70" s="319">
        <f>I69</f>
        <v>34585209</v>
      </c>
      <c r="J70" s="314">
        <f t="shared" si="44"/>
        <v>34585209</v>
      </c>
      <c r="K70" s="319">
        <f t="shared" ref="K70:L70" si="120">K69</f>
        <v>33861209.666666664</v>
      </c>
      <c r="L70" s="319">
        <f t="shared" si="120"/>
        <v>34074209.126666665</v>
      </c>
      <c r="M70" s="319">
        <f>M69</f>
        <v>33613206.390000001</v>
      </c>
      <c r="N70" s="319">
        <f t="shared" ref="N70" si="121">N69</f>
        <v>33822208.489666671</v>
      </c>
      <c r="O70" s="319">
        <f t="shared" ref="O70" si="122">O69</f>
        <v>33404212.133333333</v>
      </c>
      <c r="P70" s="314">
        <f t="shared" si="97"/>
        <v>168775045.8063333</v>
      </c>
      <c r="Q70" s="78">
        <f t="shared" si="117"/>
        <v>203360254.8063333</v>
      </c>
      <c r="R70" s="196">
        <v>0</v>
      </c>
    </row>
    <row r="71" spans="1:18" ht="51.75" customHeight="1">
      <c r="A71" s="432" t="s">
        <v>320</v>
      </c>
      <c r="B71" s="432"/>
      <c r="C71" s="432"/>
      <c r="D71" s="276">
        <f>D72</f>
        <v>0</v>
      </c>
      <c r="E71" s="20">
        <f>E72</f>
        <v>0</v>
      </c>
      <c r="F71" s="20">
        <f>F72</f>
        <v>0</v>
      </c>
      <c r="G71" s="20">
        <f t="shared" ref="G71:I71" si="123">G72</f>
        <v>0</v>
      </c>
      <c r="H71" s="20">
        <f t="shared" si="123"/>
        <v>0</v>
      </c>
      <c r="I71" s="20">
        <f t="shared" si="123"/>
        <v>168667</v>
      </c>
      <c r="J71" s="314">
        <f t="shared" si="44"/>
        <v>168667</v>
      </c>
      <c r="K71" s="20">
        <f t="shared" ref="K71:M71" si="124">K72</f>
        <v>168666</v>
      </c>
      <c r="L71" s="20">
        <f t="shared" si="124"/>
        <v>168667</v>
      </c>
      <c r="M71" s="20">
        <f t="shared" si="124"/>
        <v>168667</v>
      </c>
      <c r="N71" s="20">
        <f t="shared" ref="N71" si="125">N72</f>
        <v>168667</v>
      </c>
      <c r="O71" s="20">
        <f t="shared" ref="O71" si="126">O72</f>
        <v>0</v>
      </c>
      <c r="P71" s="314">
        <f t="shared" si="97"/>
        <v>674667</v>
      </c>
      <c r="Q71" s="78">
        <f t="shared" si="117"/>
        <v>843334</v>
      </c>
      <c r="R71" s="196">
        <v>169000</v>
      </c>
    </row>
    <row r="72" spans="1:18" ht="30" customHeight="1">
      <c r="A72" s="420" t="s">
        <v>310</v>
      </c>
      <c r="B72" s="420"/>
      <c r="C72" s="420"/>
      <c r="D72" s="277">
        <f>D1702</f>
        <v>0</v>
      </c>
      <c r="E72" s="319">
        <f>E1702</f>
        <v>0</v>
      </c>
      <c r="F72" s="319">
        <f>F1702</f>
        <v>0</v>
      </c>
      <c r="G72" s="319">
        <f t="shared" ref="G72:O72" si="127">G1702</f>
        <v>0</v>
      </c>
      <c r="H72" s="351">
        <f t="shared" ref="H72" si="128">H1702</f>
        <v>0</v>
      </c>
      <c r="I72" s="319">
        <f t="shared" si="127"/>
        <v>168667</v>
      </c>
      <c r="J72" s="314">
        <f t="shared" si="44"/>
        <v>168667</v>
      </c>
      <c r="K72" s="319">
        <f t="shared" si="127"/>
        <v>168666</v>
      </c>
      <c r="L72" s="319">
        <v>168667</v>
      </c>
      <c r="M72" s="319">
        <f t="shared" ref="M72" si="129">M1702</f>
        <v>168667</v>
      </c>
      <c r="N72" s="319">
        <f t="shared" si="127"/>
        <v>168667</v>
      </c>
      <c r="O72" s="319">
        <f t="shared" si="127"/>
        <v>0</v>
      </c>
      <c r="P72" s="314">
        <f t="shared" si="97"/>
        <v>674667</v>
      </c>
      <c r="Q72" s="78">
        <f t="shared" si="117"/>
        <v>843334</v>
      </c>
      <c r="R72" s="196">
        <v>169000</v>
      </c>
    </row>
    <row r="73" spans="1:18" ht="30" hidden="1" customHeight="1" outlineLevel="1">
      <c r="A73" s="449" t="s">
        <v>23</v>
      </c>
      <c r="B73" s="450"/>
      <c r="C73" s="450"/>
      <c r="D73" s="314">
        <f t="shared" ref="D73:I73" si="130">D82+D90+D98+D106</f>
        <v>0</v>
      </c>
      <c r="E73" s="314">
        <f t="shared" si="130"/>
        <v>0</v>
      </c>
      <c r="F73" s="356">
        <f>F82+F90+F98+F106+F74</f>
        <v>731000</v>
      </c>
      <c r="G73" s="314">
        <f t="shared" si="130"/>
        <v>691000</v>
      </c>
      <c r="H73" s="354">
        <f t="shared" ref="H73" si="131">H82+H90+H98+H106</f>
        <v>691000</v>
      </c>
      <c r="I73" s="314">
        <f t="shared" si="130"/>
        <v>325000</v>
      </c>
      <c r="J73" s="314">
        <f t="shared" si="44"/>
        <v>2438000</v>
      </c>
      <c r="K73" s="356">
        <f>K82+K90+K98+K106+K74</f>
        <v>445000</v>
      </c>
      <c r="L73" s="356">
        <f>L82+L90+L98+L106+L74</f>
        <v>2106000</v>
      </c>
      <c r="M73" s="356">
        <f>M82+M90+M98+M106+M74</f>
        <v>525000</v>
      </c>
      <c r="N73" s="356">
        <f>N82+N90+N98+N106+N74</f>
        <v>275000</v>
      </c>
      <c r="O73" s="356">
        <f>O82+O90+O98+O106+O74</f>
        <v>125000.00000000001</v>
      </c>
      <c r="P73" s="314">
        <f>K73+L73+M73+N73+O73</f>
        <v>3476000</v>
      </c>
      <c r="Q73" s="67">
        <f t="shared" si="117"/>
        <v>5914000</v>
      </c>
      <c r="R73" s="196">
        <v>-311000</v>
      </c>
    </row>
    <row r="74" spans="1:18" ht="33" hidden="1" customHeight="1" outlineLevel="1">
      <c r="A74" s="427">
        <v>1</v>
      </c>
      <c r="B74" s="428" t="s">
        <v>14</v>
      </c>
      <c r="C74" s="75" t="s">
        <v>11</v>
      </c>
      <c r="D74" s="20">
        <f t="shared" ref="D74:K74" si="132">SUM(D75:D81)</f>
        <v>0</v>
      </c>
      <c r="E74" s="20">
        <f t="shared" si="132"/>
        <v>0</v>
      </c>
      <c r="F74" s="20">
        <v>334000</v>
      </c>
      <c r="G74" s="20">
        <f t="shared" si="132"/>
        <v>0</v>
      </c>
      <c r="H74" s="20">
        <f t="shared" ref="H74" si="133">SUM(H75:H81)</f>
        <v>0</v>
      </c>
      <c r="I74" s="20">
        <f t="shared" si="132"/>
        <v>0</v>
      </c>
      <c r="J74" s="314">
        <f t="shared" si="44"/>
        <v>334000</v>
      </c>
      <c r="K74" s="20">
        <f t="shared" si="132"/>
        <v>0</v>
      </c>
      <c r="L74" s="357">
        <f>SUM(L75:L81)</f>
        <v>1931000</v>
      </c>
      <c r="M74" s="20">
        <f t="shared" ref="M74:O74" si="134">SUM(M75:M81)</f>
        <v>0</v>
      </c>
      <c r="N74" s="20">
        <f t="shared" si="134"/>
        <v>0</v>
      </c>
      <c r="O74" s="20">
        <f t="shared" si="134"/>
        <v>0</v>
      </c>
      <c r="P74" s="20">
        <f t="shared" ref="P74:P137" si="135">K74+L74+M74+N74+O74</f>
        <v>1931000</v>
      </c>
      <c r="Q74" s="76">
        <f t="shared" si="117"/>
        <v>2265000</v>
      </c>
      <c r="R74" s="196">
        <v>0</v>
      </c>
    </row>
    <row r="75" spans="1:18" ht="16.5" hidden="1" customHeight="1" outlineLevel="2">
      <c r="A75" s="427"/>
      <c r="B75" s="429"/>
      <c r="C75" s="86" t="s">
        <v>15</v>
      </c>
      <c r="D75" s="25">
        <v>0</v>
      </c>
      <c r="E75" s="25">
        <v>0</v>
      </c>
      <c r="F75" s="360"/>
      <c r="G75" s="25">
        <v>0</v>
      </c>
      <c r="H75" s="25">
        <v>0</v>
      </c>
      <c r="I75" s="25">
        <v>0</v>
      </c>
      <c r="J75" s="314">
        <f t="shared" si="44"/>
        <v>0</v>
      </c>
      <c r="K75" s="25">
        <v>0</v>
      </c>
      <c r="L75" s="360">
        <f>400000</f>
        <v>400000</v>
      </c>
      <c r="M75" s="25">
        <v>0</v>
      </c>
      <c r="N75" s="25">
        <v>0</v>
      </c>
      <c r="O75" s="25">
        <v>0</v>
      </c>
      <c r="P75" s="87">
        <f t="shared" si="135"/>
        <v>400000</v>
      </c>
      <c r="Q75" s="66">
        <f t="shared" ref="Q75:Q106" si="136">J75+P75</f>
        <v>400000</v>
      </c>
      <c r="R75" s="196">
        <v>0</v>
      </c>
    </row>
    <row r="76" spans="1:18" ht="16.5" hidden="1" customHeight="1" outlineLevel="2">
      <c r="A76" s="427"/>
      <c r="B76" s="429"/>
      <c r="C76" s="86" t="s">
        <v>16</v>
      </c>
      <c r="D76" s="25">
        <v>0</v>
      </c>
      <c r="E76" s="25">
        <v>0</v>
      </c>
      <c r="F76" s="360">
        <f>50000+18327.5+10000</f>
        <v>78327.5</v>
      </c>
      <c r="G76" s="25">
        <v>0</v>
      </c>
      <c r="H76" s="25">
        <v>0</v>
      </c>
      <c r="I76" s="25">
        <v>0</v>
      </c>
      <c r="J76" s="314">
        <f t="shared" si="44"/>
        <v>78327.5</v>
      </c>
      <c r="K76" s="25">
        <v>0</v>
      </c>
      <c r="L76" s="360">
        <v>50000</v>
      </c>
      <c r="M76" s="25">
        <v>0</v>
      </c>
      <c r="N76" s="25">
        <v>0</v>
      </c>
      <c r="O76" s="25">
        <v>0</v>
      </c>
      <c r="P76" s="87">
        <f t="shared" si="135"/>
        <v>50000</v>
      </c>
      <c r="Q76" s="66">
        <f t="shared" si="136"/>
        <v>128327.5</v>
      </c>
      <c r="R76" s="196">
        <v>0</v>
      </c>
    </row>
    <row r="77" spans="1:18" ht="16.5" hidden="1" customHeight="1" outlineLevel="2">
      <c r="A77" s="427"/>
      <c r="B77" s="429"/>
      <c r="C77" s="86" t="s">
        <v>17</v>
      </c>
      <c r="D77" s="25">
        <v>0</v>
      </c>
      <c r="E77" s="25">
        <v>0</v>
      </c>
      <c r="F77" s="360">
        <f>18327.5+60000+10000</f>
        <v>88327.5</v>
      </c>
      <c r="G77" s="25">
        <v>0</v>
      </c>
      <c r="H77" s="25">
        <v>0</v>
      </c>
      <c r="I77" s="25">
        <v>0</v>
      </c>
      <c r="J77" s="314">
        <f t="shared" si="44"/>
        <v>88327.5</v>
      </c>
      <c r="K77" s="25">
        <v>0</v>
      </c>
      <c r="L77" s="360">
        <v>60000</v>
      </c>
      <c r="M77" s="25">
        <v>0</v>
      </c>
      <c r="N77" s="25">
        <v>0</v>
      </c>
      <c r="O77" s="25">
        <v>0</v>
      </c>
      <c r="P77" s="87">
        <f t="shared" si="135"/>
        <v>60000</v>
      </c>
      <c r="Q77" s="66">
        <f t="shared" si="136"/>
        <v>148327.5</v>
      </c>
      <c r="R77" s="196">
        <v>0</v>
      </c>
    </row>
    <row r="78" spans="1:18" ht="16.5" hidden="1" customHeight="1" outlineLevel="2">
      <c r="A78" s="427"/>
      <c r="B78" s="429"/>
      <c r="C78" s="86" t="s">
        <v>18</v>
      </c>
      <c r="D78" s="25">
        <v>0</v>
      </c>
      <c r="E78" s="25">
        <v>0</v>
      </c>
      <c r="F78" s="360"/>
      <c r="G78" s="25">
        <v>0</v>
      </c>
      <c r="H78" s="25">
        <v>0</v>
      </c>
      <c r="I78" s="25">
        <v>0</v>
      </c>
      <c r="J78" s="314">
        <f t="shared" si="44"/>
        <v>0</v>
      </c>
      <c r="K78" s="25">
        <v>0</v>
      </c>
      <c r="L78" s="360">
        <v>450000</v>
      </c>
      <c r="M78" s="25">
        <v>0</v>
      </c>
      <c r="N78" s="25">
        <v>0</v>
      </c>
      <c r="O78" s="25">
        <v>0</v>
      </c>
      <c r="P78" s="87">
        <f t="shared" si="135"/>
        <v>450000</v>
      </c>
      <c r="Q78" s="66">
        <f t="shared" si="136"/>
        <v>450000</v>
      </c>
      <c r="R78" s="196">
        <v>0</v>
      </c>
    </row>
    <row r="79" spans="1:18" ht="16.5" hidden="1" customHeight="1" outlineLevel="2">
      <c r="A79" s="427"/>
      <c r="B79" s="429"/>
      <c r="C79" s="86" t="s">
        <v>19</v>
      </c>
      <c r="D79" s="25">
        <v>0</v>
      </c>
      <c r="E79" s="25">
        <v>0</v>
      </c>
      <c r="F79" s="360">
        <f>18327.5+56000+10000</f>
        <v>84327.5</v>
      </c>
      <c r="G79" s="25">
        <v>0</v>
      </c>
      <c r="H79" s="25">
        <v>0</v>
      </c>
      <c r="I79" s="25">
        <v>0</v>
      </c>
      <c r="J79" s="314">
        <f t="shared" si="44"/>
        <v>84327.5</v>
      </c>
      <c r="K79" s="25">
        <v>0</v>
      </c>
      <c r="L79" s="360">
        <v>56000</v>
      </c>
      <c r="M79" s="25">
        <v>0</v>
      </c>
      <c r="N79" s="25">
        <v>0</v>
      </c>
      <c r="O79" s="25">
        <v>0</v>
      </c>
      <c r="P79" s="87">
        <f t="shared" si="135"/>
        <v>56000</v>
      </c>
      <c r="Q79" s="66">
        <f t="shared" si="136"/>
        <v>140327.5</v>
      </c>
      <c r="R79" s="196">
        <v>0</v>
      </c>
    </row>
    <row r="80" spans="1:18" ht="16.5" hidden="1" customHeight="1" outlineLevel="2">
      <c r="A80" s="427"/>
      <c r="B80" s="429"/>
      <c r="C80" s="86" t="s">
        <v>20</v>
      </c>
      <c r="D80" s="25">
        <v>0</v>
      </c>
      <c r="E80" s="25">
        <v>0</v>
      </c>
      <c r="F80" s="360">
        <f>18327.5+65000</f>
        <v>83327.5</v>
      </c>
      <c r="G80" s="25">
        <v>0</v>
      </c>
      <c r="H80" s="25">
        <v>0</v>
      </c>
      <c r="I80" s="25">
        <v>0</v>
      </c>
      <c r="J80" s="314">
        <f t="shared" si="44"/>
        <v>83327.5</v>
      </c>
      <c r="K80" s="25">
        <v>0</v>
      </c>
      <c r="L80" s="360">
        <v>65000</v>
      </c>
      <c r="M80" s="25">
        <v>0</v>
      </c>
      <c r="N80" s="25">
        <v>0</v>
      </c>
      <c r="O80" s="25">
        <v>0</v>
      </c>
      <c r="P80" s="87">
        <f t="shared" si="135"/>
        <v>65000</v>
      </c>
      <c r="Q80" s="66">
        <f t="shared" si="136"/>
        <v>148327.5</v>
      </c>
      <c r="R80" s="196">
        <v>0</v>
      </c>
    </row>
    <row r="81" spans="1:18" ht="16.5" hidden="1" customHeight="1" outlineLevel="2">
      <c r="A81" s="427"/>
      <c r="B81" s="429"/>
      <c r="C81" s="86" t="s">
        <v>21</v>
      </c>
      <c r="D81" s="25">
        <v>0</v>
      </c>
      <c r="E81" s="25">
        <v>0</v>
      </c>
      <c r="F81" s="360"/>
      <c r="G81" s="25">
        <v>0</v>
      </c>
      <c r="H81" s="25">
        <v>0</v>
      </c>
      <c r="I81" s="25">
        <v>0</v>
      </c>
      <c r="J81" s="314">
        <f t="shared" si="44"/>
        <v>0</v>
      </c>
      <c r="K81" s="25">
        <v>0</v>
      </c>
      <c r="L81" s="360">
        <v>850000</v>
      </c>
      <c r="M81" s="25">
        <v>0</v>
      </c>
      <c r="N81" s="25">
        <v>0</v>
      </c>
      <c r="O81" s="25">
        <v>0</v>
      </c>
      <c r="P81" s="87">
        <f t="shared" si="135"/>
        <v>850000</v>
      </c>
      <c r="Q81" s="66">
        <f t="shared" si="136"/>
        <v>850000</v>
      </c>
      <c r="R81" s="196">
        <v>0</v>
      </c>
    </row>
    <row r="82" spans="1:18" ht="27" hidden="1" customHeight="1" outlineLevel="1">
      <c r="A82" s="427"/>
      <c r="B82" s="429"/>
      <c r="C82" s="75" t="s">
        <v>12</v>
      </c>
      <c r="D82" s="20">
        <f t="shared" ref="D82:O82" si="137">SUM(D83:D89)</f>
        <v>0</v>
      </c>
      <c r="E82" s="20">
        <f t="shared" si="137"/>
        <v>0</v>
      </c>
      <c r="F82" s="20">
        <f>SUM(F83:F89)</f>
        <v>287000</v>
      </c>
      <c r="G82" s="20">
        <f t="shared" si="137"/>
        <v>35000</v>
      </c>
      <c r="H82" s="20">
        <f t="shared" ref="H82" si="138">SUM(H83:H89)</f>
        <v>35000</v>
      </c>
      <c r="I82" s="20">
        <f t="shared" si="137"/>
        <v>50000</v>
      </c>
      <c r="J82" s="314">
        <f t="shared" si="44"/>
        <v>407000</v>
      </c>
      <c r="K82" s="20">
        <f t="shared" si="137"/>
        <v>0</v>
      </c>
      <c r="L82" s="357">
        <f>SUM(L83:L89)</f>
        <v>50000</v>
      </c>
      <c r="M82" s="20">
        <f t="shared" si="137"/>
        <v>0</v>
      </c>
      <c r="N82" s="20">
        <f t="shared" si="137"/>
        <v>50000</v>
      </c>
      <c r="O82" s="20">
        <f t="shared" si="137"/>
        <v>0</v>
      </c>
      <c r="P82" s="20">
        <f t="shared" si="135"/>
        <v>100000</v>
      </c>
      <c r="Q82" s="76">
        <f t="shared" si="136"/>
        <v>507000</v>
      </c>
      <c r="R82" s="196">
        <v>-35000</v>
      </c>
    </row>
    <row r="83" spans="1:18" ht="16.5" hidden="1" customHeight="1" outlineLevel="2">
      <c r="A83" s="427"/>
      <c r="B83" s="429"/>
      <c r="C83" s="86" t="s">
        <v>15</v>
      </c>
      <c r="D83" s="25">
        <v>0</v>
      </c>
      <c r="E83" s="25">
        <v>0</v>
      </c>
      <c r="F83" s="360">
        <v>57000</v>
      </c>
      <c r="G83" s="321">
        <v>2000</v>
      </c>
      <c r="H83" s="350">
        <v>2000</v>
      </c>
      <c r="I83" s="321">
        <v>14000</v>
      </c>
      <c r="J83" s="314">
        <f t="shared" si="44"/>
        <v>75000</v>
      </c>
      <c r="K83" s="25">
        <v>0</v>
      </c>
      <c r="L83" s="360">
        <v>14000</v>
      </c>
      <c r="M83" s="25">
        <v>0</v>
      </c>
      <c r="N83" s="321">
        <v>14000</v>
      </c>
      <c r="O83" s="25">
        <v>0</v>
      </c>
      <c r="P83" s="87">
        <f t="shared" si="135"/>
        <v>28000</v>
      </c>
      <c r="Q83" s="66">
        <f t="shared" si="136"/>
        <v>103000</v>
      </c>
      <c r="R83" s="196">
        <v>-2000</v>
      </c>
    </row>
    <row r="84" spans="1:18" ht="16.5" hidden="1" customHeight="1" outlineLevel="2">
      <c r="A84" s="427"/>
      <c r="B84" s="429"/>
      <c r="C84" s="86" t="s">
        <v>16</v>
      </c>
      <c r="D84" s="25">
        <v>0</v>
      </c>
      <c r="E84" s="25">
        <v>0</v>
      </c>
      <c r="F84" s="360">
        <v>2000</v>
      </c>
      <c r="G84" s="25">
        <v>0</v>
      </c>
      <c r="H84" s="25">
        <v>0</v>
      </c>
      <c r="I84" s="321">
        <v>1000</v>
      </c>
      <c r="J84" s="314">
        <f t="shared" si="44"/>
        <v>3000</v>
      </c>
      <c r="K84" s="25">
        <v>0</v>
      </c>
      <c r="L84" s="360">
        <v>1000</v>
      </c>
      <c r="M84" s="25">
        <v>0</v>
      </c>
      <c r="N84" s="321">
        <v>1000</v>
      </c>
      <c r="O84" s="25">
        <v>0</v>
      </c>
      <c r="P84" s="87">
        <f t="shared" si="135"/>
        <v>2000</v>
      </c>
      <c r="Q84" s="66">
        <f t="shared" si="136"/>
        <v>5000</v>
      </c>
      <c r="R84" s="196">
        <v>0</v>
      </c>
    </row>
    <row r="85" spans="1:18" ht="16.5" hidden="1" customHeight="1" outlineLevel="2">
      <c r="A85" s="427"/>
      <c r="B85" s="429"/>
      <c r="C85" s="86" t="s">
        <v>17</v>
      </c>
      <c r="D85" s="25">
        <v>0</v>
      </c>
      <c r="E85" s="25">
        <v>0</v>
      </c>
      <c r="F85" s="360">
        <v>2000</v>
      </c>
      <c r="G85" s="25">
        <v>0</v>
      </c>
      <c r="H85" s="25">
        <v>0</v>
      </c>
      <c r="I85" s="321">
        <v>1000</v>
      </c>
      <c r="J85" s="314">
        <f t="shared" si="44"/>
        <v>3000</v>
      </c>
      <c r="K85" s="25">
        <v>0</v>
      </c>
      <c r="L85" s="360">
        <v>1000</v>
      </c>
      <c r="M85" s="25">
        <v>0</v>
      </c>
      <c r="N85" s="321">
        <v>1000</v>
      </c>
      <c r="O85" s="25">
        <v>0</v>
      </c>
      <c r="P85" s="87">
        <f t="shared" si="135"/>
        <v>2000</v>
      </c>
      <c r="Q85" s="66">
        <f t="shared" si="136"/>
        <v>5000</v>
      </c>
      <c r="R85" s="196">
        <v>0</v>
      </c>
    </row>
    <row r="86" spans="1:18" ht="16.5" hidden="1" customHeight="1" outlineLevel="2">
      <c r="A86" s="427"/>
      <c r="B86" s="429"/>
      <c r="C86" s="86" t="s">
        <v>18</v>
      </c>
      <c r="D86" s="25">
        <v>0</v>
      </c>
      <c r="E86" s="25">
        <v>0</v>
      </c>
      <c r="F86" s="360">
        <v>88000</v>
      </c>
      <c r="G86" s="321">
        <v>6000</v>
      </c>
      <c r="H86" s="350">
        <v>6000</v>
      </c>
      <c r="I86" s="321">
        <v>10000</v>
      </c>
      <c r="J86" s="314">
        <f t="shared" si="44"/>
        <v>110000</v>
      </c>
      <c r="K86" s="25">
        <v>0</v>
      </c>
      <c r="L86" s="360">
        <v>10000</v>
      </c>
      <c r="M86" s="25">
        <v>0</v>
      </c>
      <c r="N86" s="321">
        <v>10000</v>
      </c>
      <c r="O86" s="25">
        <v>0</v>
      </c>
      <c r="P86" s="87">
        <f t="shared" si="135"/>
        <v>20000</v>
      </c>
      <c r="Q86" s="66">
        <f t="shared" si="136"/>
        <v>130000</v>
      </c>
      <c r="R86" s="196">
        <v>-6000</v>
      </c>
    </row>
    <row r="87" spans="1:18" ht="16.5" hidden="1" customHeight="1" outlineLevel="2">
      <c r="A87" s="427"/>
      <c r="B87" s="429"/>
      <c r="C87" s="86" t="s">
        <v>19</v>
      </c>
      <c r="D87" s="25">
        <v>0</v>
      </c>
      <c r="E87" s="25">
        <v>0</v>
      </c>
      <c r="F87" s="360">
        <v>5000</v>
      </c>
      <c r="G87" s="321">
        <v>1000</v>
      </c>
      <c r="H87" s="350">
        <v>1000</v>
      </c>
      <c r="I87" s="321">
        <v>2000</v>
      </c>
      <c r="J87" s="314">
        <f t="shared" si="44"/>
        <v>9000</v>
      </c>
      <c r="K87" s="25">
        <v>0</v>
      </c>
      <c r="L87" s="360">
        <v>2000</v>
      </c>
      <c r="M87" s="25">
        <v>0</v>
      </c>
      <c r="N87" s="321">
        <v>2000</v>
      </c>
      <c r="O87" s="25">
        <v>0</v>
      </c>
      <c r="P87" s="87">
        <f t="shared" si="135"/>
        <v>4000</v>
      </c>
      <c r="Q87" s="66">
        <f t="shared" si="136"/>
        <v>13000</v>
      </c>
      <c r="R87" s="196">
        <v>-1000</v>
      </c>
    </row>
    <row r="88" spans="1:18" ht="16.5" hidden="1" customHeight="1" outlineLevel="2">
      <c r="A88" s="427"/>
      <c r="B88" s="429"/>
      <c r="C88" s="86" t="s">
        <v>20</v>
      </c>
      <c r="D88" s="25">
        <v>0</v>
      </c>
      <c r="E88" s="25">
        <v>0</v>
      </c>
      <c r="F88" s="360">
        <v>3000</v>
      </c>
      <c r="G88" s="321">
        <v>1000</v>
      </c>
      <c r="H88" s="350">
        <v>1000</v>
      </c>
      <c r="I88" s="321">
        <v>2000</v>
      </c>
      <c r="J88" s="314">
        <f t="shared" si="44"/>
        <v>7000</v>
      </c>
      <c r="K88" s="25">
        <v>0</v>
      </c>
      <c r="L88" s="360">
        <v>2000</v>
      </c>
      <c r="M88" s="25">
        <v>0</v>
      </c>
      <c r="N88" s="321">
        <v>2000</v>
      </c>
      <c r="O88" s="25">
        <v>0</v>
      </c>
      <c r="P88" s="87">
        <f t="shared" si="135"/>
        <v>4000</v>
      </c>
      <c r="Q88" s="66">
        <f t="shared" si="136"/>
        <v>11000</v>
      </c>
      <c r="R88" s="196">
        <v>-1000</v>
      </c>
    </row>
    <row r="89" spans="1:18" ht="16.5" hidden="1" customHeight="1" outlineLevel="2">
      <c r="A89" s="427"/>
      <c r="B89" s="429"/>
      <c r="C89" s="86" t="s">
        <v>21</v>
      </c>
      <c r="D89" s="25">
        <v>0</v>
      </c>
      <c r="E89" s="25">
        <v>0</v>
      </c>
      <c r="F89" s="360">
        <v>130000</v>
      </c>
      <c r="G89" s="321">
        <v>25000</v>
      </c>
      <c r="H89" s="350">
        <v>25000</v>
      </c>
      <c r="I89" s="321">
        <v>20000</v>
      </c>
      <c r="J89" s="314">
        <f t="shared" si="44"/>
        <v>200000</v>
      </c>
      <c r="K89" s="25">
        <v>0</v>
      </c>
      <c r="L89" s="360">
        <v>20000</v>
      </c>
      <c r="M89" s="25">
        <v>0</v>
      </c>
      <c r="N89" s="321">
        <v>20000</v>
      </c>
      <c r="O89" s="25">
        <v>0</v>
      </c>
      <c r="P89" s="87">
        <f t="shared" si="135"/>
        <v>40000</v>
      </c>
      <c r="Q89" s="66">
        <f t="shared" si="136"/>
        <v>240000</v>
      </c>
      <c r="R89" s="196">
        <v>-25000</v>
      </c>
    </row>
    <row r="90" spans="1:18" ht="28.5" hidden="1" customHeight="1" outlineLevel="1">
      <c r="A90" s="427"/>
      <c r="B90" s="429"/>
      <c r="C90" s="75" t="s">
        <v>13</v>
      </c>
      <c r="D90" s="20">
        <f t="shared" ref="D90:O90" si="139">SUM(D91:D97)</f>
        <v>0</v>
      </c>
      <c r="E90" s="20">
        <f t="shared" si="139"/>
        <v>0</v>
      </c>
      <c r="F90" s="20">
        <f t="shared" si="139"/>
        <v>110000</v>
      </c>
      <c r="G90" s="20">
        <f t="shared" si="139"/>
        <v>0</v>
      </c>
      <c r="H90" s="20">
        <f t="shared" ref="H90" si="140">SUM(H91:H97)</f>
        <v>0</v>
      </c>
      <c r="I90" s="20">
        <f t="shared" si="139"/>
        <v>150000</v>
      </c>
      <c r="J90" s="314">
        <f t="shared" si="44"/>
        <v>260000</v>
      </c>
      <c r="K90" s="20">
        <f t="shared" si="139"/>
        <v>0</v>
      </c>
      <c r="L90" s="357">
        <f t="shared" si="139"/>
        <v>0</v>
      </c>
      <c r="M90" s="20">
        <f t="shared" si="139"/>
        <v>200000</v>
      </c>
      <c r="N90" s="20">
        <f t="shared" si="139"/>
        <v>0</v>
      </c>
      <c r="O90" s="20">
        <f t="shared" si="139"/>
        <v>0</v>
      </c>
      <c r="P90" s="20">
        <f t="shared" si="135"/>
        <v>200000</v>
      </c>
      <c r="Q90" s="76">
        <f t="shared" si="136"/>
        <v>460000</v>
      </c>
      <c r="R90" s="196">
        <v>0</v>
      </c>
    </row>
    <row r="91" spans="1:18" ht="16.5" hidden="1" customHeight="1" outlineLevel="2">
      <c r="A91" s="427"/>
      <c r="B91" s="429"/>
      <c r="C91" s="86" t="s">
        <v>15</v>
      </c>
      <c r="D91" s="25">
        <v>0</v>
      </c>
      <c r="E91" s="25">
        <v>0</v>
      </c>
      <c r="F91" s="360">
        <v>44000</v>
      </c>
      <c r="G91" s="25">
        <v>0</v>
      </c>
      <c r="H91" s="25">
        <v>0</v>
      </c>
      <c r="I91" s="321">
        <v>60000</v>
      </c>
      <c r="J91" s="314">
        <f t="shared" si="44"/>
        <v>104000</v>
      </c>
      <c r="K91" s="25">
        <v>0</v>
      </c>
      <c r="L91" s="25">
        <v>0</v>
      </c>
      <c r="M91" s="321">
        <v>80000</v>
      </c>
      <c r="N91" s="25">
        <v>0</v>
      </c>
      <c r="O91" s="25">
        <v>0</v>
      </c>
      <c r="P91" s="87">
        <f t="shared" si="135"/>
        <v>80000</v>
      </c>
      <c r="Q91" s="66">
        <f t="shared" si="136"/>
        <v>184000</v>
      </c>
      <c r="R91" s="196">
        <v>0</v>
      </c>
    </row>
    <row r="92" spans="1:18" ht="16.5" hidden="1" customHeight="1" outlineLevel="2">
      <c r="A92" s="427"/>
      <c r="B92" s="429"/>
      <c r="C92" s="86" t="s">
        <v>16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314">
        <f t="shared" si="44"/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87">
        <f t="shared" si="135"/>
        <v>0</v>
      </c>
      <c r="Q92" s="66">
        <f t="shared" si="136"/>
        <v>0</v>
      </c>
      <c r="R92" s="196">
        <v>0</v>
      </c>
    </row>
    <row r="93" spans="1:18" ht="16.5" hidden="1" customHeight="1" outlineLevel="2">
      <c r="A93" s="427"/>
      <c r="B93" s="429"/>
      <c r="C93" s="86" t="s">
        <v>17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314">
        <f t="shared" si="44"/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87">
        <f t="shared" si="135"/>
        <v>0</v>
      </c>
      <c r="Q93" s="66">
        <f t="shared" si="136"/>
        <v>0</v>
      </c>
      <c r="R93" s="196">
        <v>0</v>
      </c>
    </row>
    <row r="94" spans="1:18" ht="16.5" hidden="1" customHeight="1" outlineLevel="2">
      <c r="A94" s="427"/>
      <c r="B94" s="429"/>
      <c r="C94" s="86" t="s">
        <v>18</v>
      </c>
      <c r="D94" s="25">
        <v>0</v>
      </c>
      <c r="E94" s="25">
        <v>0</v>
      </c>
      <c r="F94" s="360">
        <v>22000</v>
      </c>
      <c r="G94" s="25">
        <v>0</v>
      </c>
      <c r="H94" s="25">
        <v>0</v>
      </c>
      <c r="I94" s="321">
        <v>30000</v>
      </c>
      <c r="J94" s="314">
        <f t="shared" si="44"/>
        <v>52000</v>
      </c>
      <c r="K94" s="25">
        <v>0</v>
      </c>
      <c r="L94" s="25">
        <v>0</v>
      </c>
      <c r="M94" s="321">
        <v>40000</v>
      </c>
      <c r="N94" s="25">
        <v>0</v>
      </c>
      <c r="O94" s="25">
        <v>0</v>
      </c>
      <c r="P94" s="87">
        <f t="shared" si="135"/>
        <v>40000</v>
      </c>
      <c r="Q94" s="66">
        <f t="shared" si="136"/>
        <v>92000</v>
      </c>
      <c r="R94" s="196">
        <v>0</v>
      </c>
    </row>
    <row r="95" spans="1:18" ht="16.5" hidden="1" customHeight="1" outlineLevel="2">
      <c r="A95" s="427"/>
      <c r="B95" s="429"/>
      <c r="C95" s="86" t="s">
        <v>19</v>
      </c>
      <c r="D95" s="25">
        <v>0</v>
      </c>
      <c r="E95" s="25">
        <v>0</v>
      </c>
      <c r="F95" s="360">
        <v>22000</v>
      </c>
      <c r="G95" s="25">
        <v>0</v>
      </c>
      <c r="H95" s="25">
        <v>0</v>
      </c>
      <c r="I95" s="321">
        <v>30000</v>
      </c>
      <c r="J95" s="314">
        <f t="shared" si="44"/>
        <v>52000</v>
      </c>
      <c r="K95" s="25">
        <v>0</v>
      </c>
      <c r="L95" s="25">
        <v>0</v>
      </c>
      <c r="M95" s="321">
        <v>40000</v>
      </c>
      <c r="N95" s="25">
        <v>0</v>
      </c>
      <c r="O95" s="25">
        <v>0</v>
      </c>
      <c r="P95" s="87">
        <f t="shared" si="135"/>
        <v>40000</v>
      </c>
      <c r="Q95" s="66">
        <f t="shared" si="136"/>
        <v>92000</v>
      </c>
      <c r="R95" s="196">
        <v>0</v>
      </c>
    </row>
    <row r="96" spans="1:18" ht="16.5" hidden="1" customHeight="1" outlineLevel="2">
      <c r="A96" s="427"/>
      <c r="B96" s="429"/>
      <c r="C96" s="86" t="s">
        <v>20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314">
        <f t="shared" si="44"/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87">
        <f t="shared" si="135"/>
        <v>0</v>
      </c>
      <c r="Q96" s="66">
        <f t="shared" si="136"/>
        <v>0</v>
      </c>
      <c r="R96" s="196">
        <v>0</v>
      </c>
    </row>
    <row r="97" spans="1:18" ht="16.5" hidden="1" customHeight="1" outlineLevel="2">
      <c r="A97" s="427"/>
      <c r="B97" s="429"/>
      <c r="C97" s="86" t="s">
        <v>21</v>
      </c>
      <c r="D97" s="25">
        <v>0</v>
      </c>
      <c r="E97" s="25">
        <v>0</v>
      </c>
      <c r="F97" s="360">
        <v>22000</v>
      </c>
      <c r="G97" s="25">
        <v>0</v>
      </c>
      <c r="H97" s="25">
        <v>0</v>
      </c>
      <c r="I97" s="321">
        <v>30000</v>
      </c>
      <c r="J97" s="314">
        <f t="shared" si="44"/>
        <v>52000</v>
      </c>
      <c r="K97" s="25">
        <v>0</v>
      </c>
      <c r="L97" s="25">
        <v>0</v>
      </c>
      <c r="M97" s="321">
        <v>40000</v>
      </c>
      <c r="N97" s="25">
        <v>0</v>
      </c>
      <c r="O97" s="25">
        <v>0</v>
      </c>
      <c r="P97" s="87">
        <f t="shared" si="135"/>
        <v>40000</v>
      </c>
      <c r="Q97" s="66">
        <f t="shared" si="136"/>
        <v>92000</v>
      </c>
      <c r="R97" s="196">
        <v>0</v>
      </c>
    </row>
    <row r="98" spans="1:18" ht="28.5" hidden="1" customHeight="1" outlineLevel="1">
      <c r="A98" s="427"/>
      <c r="B98" s="429"/>
      <c r="C98" s="75" t="s">
        <v>277</v>
      </c>
      <c r="D98" s="20">
        <f t="shared" ref="D98:O98" si="141">SUM(D99:D105)</f>
        <v>0</v>
      </c>
      <c r="E98" s="20">
        <f t="shared" si="141"/>
        <v>0</v>
      </c>
      <c r="F98" s="20">
        <f t="shared" si="141"/>
        <v>0</v>
      </c>
      <c r="G98" s="20">
        <f t="shared" si="141"/>
        <v>656000</v>
      </c>
      <c r="H98" s="20">
        <f t="shared" ref="H98" si="142">SUM(H99:H105)</f>
        <v>656000</v>
      </c>
      <c r="I98" s="20">
        <f t="shared" si="141"/>
        <v>0</v>
      </c>
      <c r="J98" s="314">
        <f t="shared" si="44"/>
        <v>1312000</v>
      </c>
      <c r="K98" s="20">
        <f t="shared" si="141"/>
        <v>320000</v>
      </c>
      <c r="L98" s="357">
        <f t="shared" si="141"/>
        <v>0</v>
      </c>
      <c r="M98" s="20">
        <f t="shared" si="141"/>
        <v>200000</v>
      </c>
      <c r="N98" s="20">
        <f t="shared" si="141"/>
        <v>100000</v>
      </c>
      <c r="O98" s="20">
        <f t="shared" si="141"/>
        <v>0</v>
      </c>
      <c r="P98" s="20">
        <f t="shared" si="135"/>
        <v>620000</v>
      </c>
      <c r="Q98" s="76">
        <f t="shared" si="136"/>
        <v>1932000</v>
      </c>
      <c r="R98" s="196">
        <v>-276000</v>
      </c>
    </row>
    <row r="99" spans="1:18" ht="16.5" hidden="1" customHeight="1" outlineLevel="2">
      <c r="A99" s="427"/>
      <c r="B99" s="429"/>
      <c r="C99" s="86" t="s">
        <v>15</v>
      </c>
      <c r="D99" s="25">
        <v>0</v>
      </c>
      <c r="E99" s="25">
        <v>0</v>
      </c>
      <c r="F99" s="25">
        <v>0</v>
      </c>
      <c r="G99" s="321">
        <f>90000+50000</f>
        <v>140000</v>
      </c>
      <c r="H99" s="350">
        <f>90000+50000</f>
        <v>140000</v>
      </c>
      <c r="I99" s="321"/>
      <c r="J99" s="314">
        <f t="shared" si="44"/>
        <v>280000</v>
      </c>
      <c r="K99" s="321">
        <v>110000</v>
      </c>
      <c r="L99" s="360"/>
      <c r="M99" s="321">
        <v>50000</v>
      </c>
      <c r="N99" s="321">
        <v>20000</v>
      </c>
      <c r="O99" s="321"/>
      <c r="P99" s="87">
        <f t="shared" si="135"/>
        <v>180000</v>
      </c>
      <c r="Q99" s="66">
        <f t="shared" si="136"/>
        <v>460000</v>
      </c>
      <c r="R99" s="196">
        <v>-40000</v>
      </c>
    </row>
    <row r="100" spans="1:18" ht="16.5" hidden="1" customHeight="1" outlineLevel="2">
      <c r="A100" s="427"/>
      <c r="B100" s="429"/>
      <c r="C100" s="86" t="s">
        <v>16</v>
      </c>
      <c r="D100" s="25">
        <v>0</v>
      </c>
      <c r="E100" s="25">
        <v>0</v>
      </c>
      <c r="F100" s="25">
        <v>0</v>
      </c>
      <c r="G100" s="321">
        <v>20000</v>
      </c>
      <c r="H100" s="350">
        <v>20000</v>
      </c>
      <c r="I100" s="321"/>
      <c r="J100" s="314">
        <f t="shared" si="44"/>
        <v>40000</v>
      </c>
      <c r="K100" s="25">
        <v>0</v>
      </c>
      <c r="L100" s="360"/>
      <c r="M100" s="25">
        <v>0</v>
      </c>
      <c r="N100" s="321">
        <v>5000</v>
      </c>
      <c r="O100" s="321"/>
      <c r="P100" s="87">
        <f t="shared" si="135"/>
        <v>5000</v>
      </c>
      <c r="Q100" s="66">
        <f t="shared" si="136"/>
        <v>45000</v>
      </c>
      <c r="R100" s="196">
        <v>-10000</v>
      </c>
    </row>
    <row r="101" spans="1:18" ht="16.5" hidden="1" customHeight="1" outlineLevel="2">
      <c r="A101" s="427"/>
      <c r="B101" s="429"/>
      <c r="C101" s="86" t="s">
        <v>17</v>
      </c>
      <c r="D101" s="25">
        <v>0</v>
      </c>
      <c r="E101" s="25">
        <v>0</v>
      </c>
      <c r="F101" s="25">
        <v>0</v>
      </c>
      <c r="G101" s="321">
        <f>10000+20000</f>
        <v>30000</v>
      </c>
      <c r="H101" s="350">
        <f>10000+20000</f>
        <v>30000</v>
      </c>
      <c r="I101" s="321"/>
      <c r="J101" s="314">
        <f t="shared" ref="J101:J164" si="143">I101+H101+G101+F101+E101+D101</f>
        <v>60000</v>
      </c>
      <c r="K101" s="321">
        <v>10000</v>
      </c>
      <c r="L101" s="360"/>
      <c r="M101" s="25">
        <v>0</v>
      </c>
      <c r="N101" s="321">
        <v>5000</v>
      </c>
      <c r="O101" s="321"/>
      <c r="P101" s="87">
        <f t="shared" si="135"/>
        <v>15000</v>
      </c>
      <c r="Q101" s="66">
        <f t="shared" si="136"/>
        <v>75000</v>
      </c>
      <c r="R101" s="196">
        <v>-30000</v>
      </c>
    </row>
    <row r="102" spans="1:18" ht="16.5" hidden="1" customHeight="1" outlineLevel="2">
      <c r="A102" s="427"/>
      <c r="B102" s="429"/>
      <c r="C102" s="86" t="s">
        <v>18</v>
      </c>
      <c r="D102" s="25">
        <v>0</v>
      </c>
      <c r="E102" s="25">
        <v>0</v>
      </c>
      <c r="F102" s="25">
        <v>0</v>
      </c>
      <c r="G102" s="321">
        <f>80000+65000</f>
        <v>145000</v>
      </c>
      <c r="H102" s="350">
        <f>80000+65000</f>
        <v>145000</v>
      </c>
      <c r="I102" s="321"/>
      <c r="J102" s="314">
        <f t="shared" si="143"/>
        <v>290000</v>
      </c>
      <c r="K102" s="321">
        <v>50000</v>
      </c>
      <c r="L102" s="360"/>
      <c r="M102" s="321">
        <v>50000</v>
      </c>
      <c r="N102" s="321">
        <v>20000</v>
      </c>
      <c r="O102" s="321"/>
      <c r="P102" s="87">
        <f t="shared" si="135"/>
        <v>120000</v>
      </c>
      <c r="Q102" s="66">
        <f t="shared" si="136"/>
        <v>410000</v>
      </c>
      <c r="R102" s="196">
        <v>-95000</v>
      </c>
    </row>
    <row r="103" spans="1:18" ht="16.5" hidden="1" customHeight="1" outlineLevel="2">
      <c r="A103" s="427"/>
      <c r="B103" s="429"/>
      <c r="C103" s="86" t="s">
        <v>19</v>
      </c>
      <c r="D103" s="25">
        <v>0</v>
      </c>
      <c r="E103" s="25">
        <v>0</v>
      </c>
      <c r="F103" s="25">
        <v>0</v>
      </c>
      <c r="G103" s="321">
        <f>15000+25000</f>
        <v>40000</v>
      </c>
      <c r="H103" s="350">
        <f>15000+25000</f>
        <v>40000</v>
      </c>
      <c r="I103" s="321"/>
      <c r="J103" s="314">
        <f t="shared" si="143"/>
        <v>80000</v>
      </c>
      <c r="K103" s="25">
        <v>0</v>
      </c>
      <c r="L103" s="360"/>
      <c r="M103" s="25">
        <v>0</v>
      </c>
      <c r="N103" s="321">
        <v>3000</v>
      </c>
      <c r="O103" s="321"/>
      <c r="P103" s="87">
        <f t="shared" si="135"/>
        <v>3000</v>
      </c>
      <c r="Q103" s="66">
        <f t="shared" si="136"/>
        <v>83000</v>
      </c>
      <c r="R103" s="196">
        <v>-20000</v>
      </c>
    </row>
    <row r="104" spans="1:18" ht="16.5" hidden="1" customHeight="1" outlineLevel="2">
      <c r="A104" s="427"/>
      <c r="B104" s="429"/>
      <c r="C104" s="86" t="s">
        <v>20</v>
      </c>
      <c r="D104" s="25">
        <v>0</v>
      </c>
      <c r="E104" s="25">
        <v>0</v>
      </c>
      <c r="F104" s="25">
        <v>0</v>
      </c>
      <c r="G104" s="321">
        <f>5000+30000</f>
        <v>35000</v>
      </c>
      <c r="H104" s="350">
        <f>5000+30000</f>
        <v>35000</v>
      </c>
      <c r="I104" s="321"/>
      <c r="J104" s="314">
        <f t="shared" si="143"/>
        <v>70000</v>
      </c>
      <c r="K104" s="321">
        <v>50000</v>
      </c>
      <c r="L104" s="360"/>
      <c r="M104" s="25">
        <v>0</v>
      </c>
      <c r="N104" s="321">
        <v>5000</v>
      </c>
      <c r="O104" s="321"/>
      <c r="P104" s="87">
        <f t="shared" si="135"/>
        <v>55000</v>
      </c>
      <c r="Q104" s="66">
        <f t="shared" si="136"/>
        <v>125000</v>
      </c>
      <c r="R104" s="196">
        <v>-35000</v>
      </c>
    </row>
    <row r="105" spans="1:18" ht="16.5" hidden="1" customHeight="1" outlineLevel="2">
      <c r="A105" s="427"/>
      <c r="B105" s="429"/>
      <c r="C105" s="86" t="s">
        <v>21</v>
      </c>
      <c r="D105" s="25">
        <v>0</v>
      </c>
      <c r="E105" s="25">
        <v>0</v>
      </c>
      <c r="F105" s="25">
        <v>0</v>
      </c>
      <c r="G105" s="321">
        <f>140000+106000</f>
        <v>246000</v>
      </c>
      <c r="H105" s="350">
        <f>140000+106000</f>
        <v>246000</v>
      </c>
      <c r="I105" s="321"/>
      <c r="J105" s="314">
        <f t="shared" si="143"/>
        <v>492000</v>
      </c>
      <c r="K105" s="321">
        <v>100000</v>
      </c>
      <c r="L105" s="360"/>
      <c r="M105" s="321">
        <v>100000</v>
      </c>
      <c r="N105" s="321">
        <v>42000</v>
      </c>
      <c r="O105" s="321"/>
      <c r="P105" s="87">
        <f t="shared" si="135"/>
        <v>242000</v>
      </c>
      <c r="Q105" s="66">
        <f t="shared" si="136"/>
        <v>734000</v>
      </c>
      <c r="R105" s="196">
        <v>-46000</v>
      </c>
    </row>
    <row r="106" spans="1:18" ht="28.5" hidden="1" customHeight="1" outlineLevel="1">
      <c r="A106" s="427"/>
      <c r="B106" s="429"/>
      <c r="C106" s="75" t="s">
        <v>22</v>
      </c>
      <c r="D106" s="20">
        <f t="shared" ref="D106:G106" si="144">SUM(D107:D113)</f>
        <v>0</v>
      </c>
      <c r="E106" s="20">
        <f t="shared" si="144"/>
        <v>0</v>
      </c>
      <c r="F106" s="20">
        <f t="shared" si="144"/>
        <v>0</v>
      </c>
      <c r="G106" s="20">
        <f t="shared" si="144"/>
        <v>0</v>
      </c>
      <c r="H106" s="20">
        <f t="shared" ref="H106" si="145">SUM(H107:H113)</f>
        <v>0</v>
      </c>
      <c r="I106" s="20">
        <f>SUM(I107:I113)</f>
        <v>125000.00000000001</v>
      </c>
      <c r="J106" s="314">
        <f t="shared" si="143"/>
        <v>125000.00000000001</v>
      </c>
      <c r="K106" s="20">
        <f>SUM(K107:K113)</f>
        <v>125000.00000000001</v>
      </c>
      <c r="L106" s="357">
        <f>SUM(L107:L113)</f>
        <v>125000.00000000001</v>
      </c>
      <c r="M106" s="20">
        <f>SUM(M107:M113)</f>
        <v>125000.00000000001</v>
      </c>
      <c r="N106" s="20">
        <f>SUM(N107:N113)</f>
        <v>125000.00000000001</v>
      </c>
      <c r="O106" s="20">
        <f>SUM(O107:O113)</f>
        <v>125000.00000000001</v>
      </c>
      <c r="P106" s="20">
        <f t="shared" si="135"/>
        <v>625000.00000000012</v>
      </c>
      <c r="Q106" s="76">
        <f t="shared" si="136"/>
        <v>750000.00000000012</v>
      </c>
      <c r="R106" s="196">
        <v>0</v>
      </c>
    </row>
    <row r="107" spans="1:18" ht="15.75" hidden="1" customHeight="1" outlineLevel="1">
      <c r="A107" s="427"/>
      <c r="B107" s="429"/>
      <c r="C107" s="88" t="s">
        <v>15</v>
      </c>
      <c r="D107" s="88"/>
      <c r="E107" s="44">
        <v>0</v>
      </c>
      <c r="F107" s="44">
        <v>0</v>
      </c>
      <c r="G107" s="44">
        <v>0</v>
      </c>
      <c r="H107" s="44">
        <v>0</v>
      </c>
      <c r="I107" s="89">
        <v>40000</v>
      </c>
      <c r="J107" s="314">
        <f t="shared" si="143"/>
        <v>40000</v>
      </c>
      <c r="K107" s="89">
        <v>40000</v>
      </c>
      <c r="L107" s="89">
        <v>40000</v>
      </c>
      <c r="M107" s="89">
        <v>40000</v>
      </c>
      <c r="N107" s="89">
        <v>40000</v>
      </c>
      <c r="O107" s="89">
        <v>40000</v>
      </c>
      <c r="P107" s="314">
        <f t="shared" si="135"/>
        <v>200000</v>
      </c>
      <c r="Q107" s="15"/>
      <c r="R107" s="196">
        <v>0</v>
      </c>
    </row>
    <row r="108" spans="1:18" ht="15.75" hidden="1" customHeight="1" outlineLevel="1">
      <c r="A108" s="427"/>
      <c r="B108" s="429"/>
      <c r="C108" s="90" t="s">
        <v>16</v>
      </c>
      <c r="D108" s="90"/>
      <c r="E108" s="44">
        <v>0</v>
      </c>
      <c r="F108" s="44">
        <v>0</v>
      </c>
      <c r="G108" s="44">
        <v>0</v>
      </c>
      <c r="H108" s="44">
        <v>0</v>
      </c>
      <c r="I108" s="89">
        <v>2500</v>
      </c>
      <c r="J108" s="314">
        <f t="shared" si="143"/>
        <v>2500</v>
      </c>
      <c r="K108" s="89">
        <v>2500</v>
      </c>
      <c r="L108" s="89">
        <v>2500</v>
      </c>
      <c r="M108" s="89">
        <v>2500</v>
      </c>
      <c r="N108" s="89">
        <v>2500</v>
      </c>
      <c r="O108" s="89">
        <v>2500</v>
      </c>
      <c r="P108" s="314">
        <f t="shared" si="135"/>
        <v>12500</v>
      </c>
      <c r="Q108" s="15"/>
      <c r="R108" s="196">
        <v>0</v>
      </c>
    </row>
    <row r="109" spans="1:18" ht="15.75" hidden="1" customHeight="1" outlineLevel="1">
      <c r="A109" s="427"/>
      <c r="B109" s="429"/>
      <c r="C109" s="90" t="s">
        <v>17</v>
      </c>
      <c r="D109" s="90"/>
      <c r="E109" s="44">
        <v>0</v>
      </c>
      <c r="F109" s="44">
        <v>0</v>
      </c>
      <c r="G109" s="44">
        <v>0</v>
      </c>
      <c r="H109" s="44">
        <v>0</v>
      </c>
      <c r="I109" s="89">
        <v>2500</v>
      </c>
      <c r="J109" s="314">
        <f t="shared" si="143"/>
        <v>2500</v>
      </c>
      <c r="K109" s="89">
        <v>2500</v>
      </c>
      <c r="L109" s="89">
        <v>2500</v>
      </c>
      <c r="M109" s="89">
        <v>2500</v>
      </c>
      <c r="N109" s="89">
        <v>2500</v>
      </c>
      <c r="O109" s="89">
        <v>2500</v>
      </c>
      <c r="P109" s="314">
        <f t="shared" si="135"/>
        <v>12500</v>
      </c>
      <c r="Q109" s="15"/>
      <c r="R109" s="196">
        <v>0</v>
      </c>
    </row>
    <row r="110" spans="1:18" ht="15.75" hidden="1" customHeight="1" outlineLevel="1">
      <c r="A110" s="427"/>
      <c r="B110" s="429"/>
      <c r="C110" s="91" t="s">
        <v>18</v>
      </c>
      <c r="D110" s="91"/>
      <c r="E110" s="44">
        <v>0</v>
      </c>
      <c r="F110" s="44">
        <v>0</v>
      </c>
      <c r="G110" s="44">
        <v>0</v>
      </c>
      <c r="H110" s="44">
        <v>0</v>
      </c>
      <c r="I110" s="89">
        <v>40000</v>
      </c>
      <c r="J110" s="314">
        <f t="shared" si="143"/>
        <v>40000</v>
      </c>
      <c r="K110" s="89">
        <v>40000</v>
      </c>
      <c r="L110" s="89">
        <v>40000</v>
      </c>
      <c r="M110" s="89">
        <v>40000</v>
      </c>
      <c r="N110" s="89">
        <v>40000</v>
      </c>
      <c r="O110" s="89">
        <v>40000</v>
      </c>
      <c r="P110" s="314">
        <f t="shared" si="135"/>
        <v>200000</v>
      </c>
      <c r="Q110" s="15"/>
      <c r="R110" s="196">
        <v>0</v>
      </c>
    </row>
    <row r="111" spans="1:18" ht="15.75" hidden="1" customHeight="1" outlineLevel="1">
      <c r="A111" s="427"/>
      <c r="B111" s="429"/>
      <c r="C111" s="91" t="s">
        <v>19</v>
      </c>
      <c r="D111" s="91"/>
      <c r="E111" s="44">
        <v>0</v>
      </c>
      <c r="F111" s="44">
        <v>0</v>
      </c>
      <c r="G111" s="44">
        <v>0</v>
      </c>
      <c r="H111" s="44">
        <v>0</v>
      </c>
      <c r="I111" s="264">
        <v>4166.666666666667</v>
      </c>
      <c r="J111" s="314">
        <f t="shared" si="143"/>
        <v>4166.666666666667</v>
      </c>
      <c r="K111" s="264">
        <v>4166.666666666667</v>
      </c>
      <c r="L111" s="264">
        <v>4166.666666666667</v>
      </c>
      <c r="M111" s="264">
        <v>4166.666666666667</v>
      </c>
      <c r="N111" s="264">
        <v>4166.666666666667</v>
      </c>
      <c r="O111" s="264">
        <v>4166.666666666667</v>
      </c>
      <c r="P111" s="314">
        <f t="shared" si="135"/>
        <v>20833.333333333336</v>
      </c>
      <c r="Q111" s="15"/>
      <c r="R111" s="196">
        <v>0</v>
      </c>
    </row>
    <row r="112" spans="1:18" ht="15.75" hidden="1" customHeight="1" outlineLevel="1">
      <c r="A112" s="427"/>
      <c r="B112" s="429"/>
      <c r="C112" s="91" t="s">
        <v>20</v>
      </c>
      <c r="D112" s="91"/>
      <c r="E112" s="44">
        <v>0</v>
      </c>
      <c r="F112" s="44">
        <v>0</v>
      </c>
      <c r="G112" s="44">
        <v>0</v>
      </c>
      <c r="H112" s="44">
        <v>0</v>
      </c>
      <c r="I112" s="264">
        <v>4166.666666666667</v>
      </c>
      <c r="J112" s="314">
        <f t="shared" si="143"/>
        <v>4166.666666666667</v>
      </c>
      <c r="K112" s="264">
        <v>4166.666666666667</v>
      </c>
      <c r="L112" s="264">
        <v>4166.666666666667</v>
      </c>
      <c r="M112" s="264">
        <v>4166.666666666667</v>
      </c>
      <c r="N112" s="264">
        <v>4166.666666666667</v>
      </c>
      <c r="O112" s="264">
        <v>4166.666666666667</v>
      </c>
      <c r="P112" s="314">
        <f t="shared" si="135"/>
        <v>20833.333333333336</v>
      </c>
      <c r="Q112" s="15"/>
      <c r="R112" s="196">
        <v>0</v>
      </c>
    </row>
    <row r="113" spans="1:18" ht="15.75" hidden="1" customHeight="1" outlineLevel="1">
      <c r="A113" s="427"/>
      <c r="B113" s="430"/>
      <c r="C113" s="91" t="s">
        <v>21</v>
      </c>
      <c r="D113" s="91"/>
      <c r="E113" s="44">
        <v>0</v>
      </c>
      <c r="F113" s="44">
        <v>0</v>
      </c>
      <c r="G113" s="44">
        <v>0</v>
      </c>
      <c r="H113" s="44">
        <v>0</v>
      </c>
      <c r="I113" s="264">
        <v>31666.666666666668</v>
      </c>
      <c r="J113" s="314">
        <f t="shared" si="143"/>
        <v>31666.666666666668</v>
      </c>
      <c r="K113" s="264">
        <v>31666.666666666668</v>
      </c>
      <c r="L113" s="89">
        <v>31666.666666666668</v>
      </c>
      <c r="M113" s="89">
        <v>31666.666666666668</v>
      </c>
      <c r="N113" s="264">
        <v>31666.666666666668</v>
      </c>
      <c r="O113" s="264">
        <v>31666.666666666668</v>
      </c>
      <c r="P113" s="314">
        <f t="shared" si="135"/>
        <v>158333.33333333334</v>
      </c>
      <c r="Q113" s="15"/>
      <c r="R113" s="196">
        <v>0</v>
      </c>
    </row>
    <row r="114" spans="1:18" ht="30" hidden="1" customHeight="1" outlineLevel="2">
      <c r="A114" s="447" t="s">
        <v>29</v>
      </c>
      <c r="B114" s="448"/>
      <c r="C114" s="448"/>
      <c r="D114" s="314">
        <f>D123+D131+D139+D147+D151</f>
        <v>0</v>
      </c>
      <c r="E114" s="314">
        <f>E124+E133+E142+E151</f>
        <v>450000</v>
      </c>
      <c r="F114" s="356">
        <f>F124+F133+F142+F151+F115</f>
        <v>17000</v>
      </c>
      <c r="G114" s="314">
        <f>G124+G133+G142+G151</f>
        <v>5251000</v>
      </c>
      <c r="H114" s="354">
        <f>H124+H133+H142+H151</f>
        <v>5251000</v>
      </c>
      <c r="I114" s="314">
        <f>I124+I133+I142+I151</f>
        <v>1373718</v>
      </c>
      <c r="J114" s="314">
        <f t="shared" si="143"/>
        <v>12342718</v>
      </c>
      <c r="K114" s="356">
        <f t="shared" ref="K114:L114" si="146">K124+K133+K142+K151+K115</f>
        <v>1006425</v>
      </c>
      <c r="L114" s="356">
        <f t="shared" si="146"/>
        <v>1546964</v>
      </c>
      <c r="M114" s="356">
        <f t="shared" ref="M114" si="147">M124+M133+M142+M151+M115</f>
        <v>873719</v>
      </c>
      <c r="N114" s="356">
        <f t="shared" ref="N114" si="148">N124+N133+N142+N151+N115</f>
        <v>2317500</v>
      </c>
      <c r="O114" s="356">
        <f t="shared" ref="O114" si="149">O124+O133+O142+O151+O115</f>
        <v>1775000</v>
      </c>
      <c r="P114" s="314">
        <f t="shared" si="135"/>
        <v>7519608</v>
      </c>
      <c r="Q114" s="67">
        <f>J114+P114</f>
        <v>19862326</v>
      </c>
      <c r="R114" s="196">
        <v>-4677000</v>
      </c>
    </row>
    <row r="115" spans="1:18" ht="33" hidden="1" customHeight="1" outlineLevel="3">
      <c r="A115" s="427">
        <v>2</v>
      </c>
      <c r="B115" s="428" t="s">
        <v>14</v>
      </c>
      <c r="C115" s="75" t="s">
        <v>11</v>
      </c>
      <c r="D115" s="20">
        <f t="shared" ref="D115" si="150">SUM(D116:D122)</f>
        <v>0</v>
      </c>
      <c r="E115" s="20">
        <f>SUM(E116:E123)</f>
        <v>0</v>
      </c>
      <c r="F115" s="20">
        <f t="shared" ref="F115:K115" si="151">SUM(F116:F123)</f>
        <v>0</v>
      </c>
      <c r="G115" s="27">
        <f>SUM(G116:G123)</f>
        <v>0</v>
      </c>
      <c r="H115" s="27">
        <f>SUM(H116:H123)</f>
        <v>0</v>
      </c>
      <c r="I115" s="27">
        <f t="shared" ref="I115" si="152">SUM(I116:I123)</f>
        <v>0</v>
      </c>
      <c r="J115" s="314">
        <f t="shared" si="143"/>
        <v>0</v>
      </c>
      <c r="K115" s="20">
        <f t="shared" si="151"/>
        <v>238925</v>
      </c>
      <c r="L115" s="357">
        <f>SUM(L116:L123)</f>
        <v>107964</v>
      </c>
      <c r="M115" s="27">
        <f t="shared" ref="M115:O115" si="153">SUM(M116:M123)</f>
        <v>0</v>
      </c>
      <c r="N115" s="27">
        <f t="shared" si="153"/>
        <v>0</v>
      </c>
      <c r="O115" s="27">
        <f t="shared" si="153"/>
        <v>0</v>
      </c>
      <c r="P115" s="20">
        <f t="shared" si="135"/>
        <v>346889</v>
      </c>
      <c r="Q115" s="76">
        <f t="shared" ref="Q115:Q151" si="154">J115+P115</f>
        <v>346889</v>
      </c>
      <c r="R115" s="196">
        <v>0</v>
      </c>
    </row>
    <row r="116" spans="1:18" ht="16.5" hidden="1" customHeight="1" outlineLevel="4">
      <c r="A116" s="427"/>
      <c r="B116" s="429"/>
      <c r="C116" s="86" t="s">
        <v>24</v>
      </c>
      <c r="D116" s="25">
        <v>0</v>
      </c>
      <c r="E116" s="25"/>
      <c r="F116" s="358"/>
      <c r="G116" s="25">
        <v>0</v>
      </c>
      <c r="H116" s="25">
        <v>0</v>
      </c>
      <c r="I116" s="25">
        <v>0</v>
      </c>
      <c r="J116" s="314">
        <f t="shared" si="143"/>
        <v>0</v>
      </c>
      <c r="K116" s="25">
        <v>0</v>
      </c>
      <c r="L116" s="358">
        <v>40098</v>
      </c>
      <c r="M116" s="25">
        <v>0</v>
      </c>
      <c r="N116" s="25">
        <v>0</v>
      </c>
      <c r="O116" s="25">
        <v>0</v>
      </c>
      <c r="P116" s="87">
        <f t="shared" si="135"/>
        <v>40098</v>
      </c>
      <c r="Q116" s="66">
        <f t="shared" si="154"/>
        <v>40098</v>
      </c>
      <c r="R116" s="196">
        <v>0</v>
      </c>
    </row>
    <row r="117" spans="1:18" ht="16.5" hidden="1" customHeight="1" outlineLevel="4">
      <c r="A117" s="427"/>
      <c r="B117" s="429"/>
      <c r="C117" s="86" t="s">
        <v>15</v>
      </c>
      <c r="D117" s="25">
        <v>0</v>
      </c>
      <c r="E117" s="320"/>
      <c r="F117" s="25"/>
      <c r="G117" s="25">
        <v>0</v>
      </c>
      <c r="H117" s="25">
        <v>0</v>
      </c>
      <c r="I117" s="25">
        <v>0</v>
      </c>
      <c r="J117" s="314">
        <f t="shared" si="143"/>
        <v>0</v>
      </c>
      <c r="K117" s="320">
        <v>125487</v>
      </c>
      <c r="L117" s="25">
        <v>0</v>
      </c>
      <c r="M117" s="25">
        <v>0</v>
      </c>
      <c r="N117" s="25">
        <v>0</v>
      </c>
      <c r="O117" s="25">
        <v>0</v>
      </c>
      <c r="P117" s="87">
        <f t="shared" si="135"/>
        <v>125487</v>
      </c>
      <c r="Q117" s="66">
        <f t="shared" si="154"/>
        <v>125487</v>
      </c>
      <c r="R117" s="196">
        <v>0</v>
      </c>
    </row>
    <row r="118" spans="1:18" ht="16.5" hidden="1" customHeight="1" outlineLevel="4">
      <c r="A118" s="427"/>
      <c r="B118" s="429"/>
      <c r="C118" s="92" t="s">
        <v>16</v>
      </c>
      <c r="D118" s="25">
        <v>0</v>
      </c>
      <c r="E118" s="25"/>
      <c r="F118" s="460"/>
      <c r="G118" s="25">
        <v>0</v>
      </c>
      <c r="H118" s="25">
        <v>0</v>
      </c>
      <c r="I118" s="25">
        <v>0</v>
      </c>
      <c r="J118" s="314">
        <f t="shared" si="143"/>
        <v>0</v>
      </c>
      <c r="K118" s="25">
        <v>0</v>
      </c>
      <c r="L118" s="460">
        <v>5150</v>
      </c>
      <c r="M118" s="25">
        <v>0</v>
      </c>
      <c r="N118" s="25">
        <v>0</v>
      </c>
      <c r="O118" s="25">
        <v>0</v>
      </c>
      <c r="P118" s="87">
        <f t="shared" si="135"/>
        <v>5150</v>
      </c>
      <c r="Q118" s="66">
        <f t="shared" si="154"/>
        <v>5150</v>
      </c>
      <c r="R118" s="196">
        <v>0</v>
      </c>
    </row>
    <row r="119" spans="1:18" ht="16.5" hidden="1" customHeight="1" outlineLevel="4">
      <c r="A119" s="427"/>
      <c r="B119" s="429"/>
      <c r="C119" s="92" t="s">
        <v>25</v>
      </c>
      <c r="D119" s="25">
        <v>0</v>
      </c>
      <c r="E119" s="25"/>
      <c r="F119" s="461"/>
      <c r="G119" s="25">
        <v>0</v>
      </c>
      <c r="H119" s="25">
        <v>0</v>
      </c>
      <c r="I119" s="25">
        <v>0</v>
      </c>
      <c r="J119" s="314">
        <f t="shared" si="143"/>
        <v>0</v>
      </c>
      <c r="K119" s="25">
        <v>0</v>
      </c>
      <c r="L119" s="461"/>
      <c r="M119" s="25">
        <v>0</v>
      </c>
      <c r="N119" s="25">
        <v>0</v>
      </c>
      <c r="O119" s="25">
        <v>0</v>
      </c>
      <c r="P119" s="87">
        <f t="shared" si="135"/>
        <v>0</v>
      </c>
      <c r="Q119" s="66">
        <f t="shared" si="154"/>
        <v>0</v>
      </c>
      <c r="R119" s="196">
        <v>0</v>
      </c>
    </row>
    <row r="120" spans="1:18" ht="16.5" hidden="1" customHeight="1" outlineLevel="4">
      <c r="A120" s="427"/>
      <c r="B120" s="429"/>
      <c r="C120" s="86" t="s">
        <v>26</v>
      </c>
      <c r="D120" s="25">
        <v>0</v>
      </c>
      <c r="E120" s="320"/>
      <c r="F120" s="25"/>
      <c r="G120" s="25">
        <v>0</v>
      </c>
      <c r="H120" s="25">
        <v>0</v>
      </c>
      <c r="I120" s="25">
        <v>0</v>
      </c>
      <c r="J120" s="314">
        <f t="shared" si="143"/>
        <v>0</v>
      </c>
      <c r="K120" s="320">
        <v>90057</v>
      </c>
      <c r="L120" s="25">
        <v>0</v>
      </c>
      <c r="M120" s="25">
        <v>0</v>
      </c>
      <c r="N120" s="25">
        <v>0</v>
      </c>
      <c r="O120" s="25">
        <v>0</v>
      </c>
      <c r="P120" s="87">
        <f t="shared" si="135"/>
        <v>90057</v>
      </c>
      <c r="Q120" s="66">
        <f t="shared" si="154"/>
        <v>90057</v>
      </c>
      <c r="R120" s="196">
        <v>0</v>
      </c>
    </row>
    <row r="121" spans="1:18" ht="16.5" hidden="1" customHeight="1" outlineLevel="4">
      <c r="A121" s="427"/>
      <c r="B121" s="429"/>
      <c r="C121" s="86" t="s">
        <v>27</v>
      </c>
      <c r="D121" s="25">
        <v>0</v>
      </c>
      <c r="E121" s="25"/>
      <c r="F121" s="358"/>
      <c r="G121" s="25">
        <v>0</v>
      </c>
      <c r="H121" s="25">
        <v>0</v>
      </c>
      <c r="I121" s="25">
        <v>0</v>
      </c>
      <c r="J121" s="314">
        <f t="shared" si="143"/>
        <v>0</v>
      </c>
      <c r="K121" s="25">
        <v>0</v>
      </c>
      <c r="L121" s="358">
        <v>15483</v>
      </c>
      <c r="M121" s="25">
        <v>0</v>
      </c>
      <c r="N121" s="25">
        <v>0</v>
      </c>
      <c r="O121" s="25">
        <v>0</v>
      </c>
      <c r="P121" s="87">
        <f t="shared" si="135"/>
        <v>15483</v>
      </c>
      <c r="Q121" s="66">
        <f t="shared" si="154"/>
        <v>15483</v>
      </c>
      <c r="R121" s="196">
        <v>0</v>
      </c>
    </row>
    <row r="122" spans="1:18" ht="16.5" hidden="1" customHeight="1" outlineLevel="4">
      <c r="A122" s="427"/>
      <c r="B122" s="429"/>
      <c r="C122" s="86" t="s">
        <v>19</v>
      </c>
      <c r="D122" s="25">
        <v>0</v>
      </c>
      <c r="E122" s="320"/>
      <c r="F122" s="25"/>
      <c r="G122" s="25">
        <v>0</v>
      </c>
      <c r="H122" s="25">
        <v>0</v>
      </c>
      <c r="I122" s="25">
        <v>0</v>
      </c>
      <c r="J122" s="314">
        <f t="shared" si="143"/>
        <v>0</v>
      </c>
      <c r="K122" s="320">
        <v>23381</v>
      </c>
      <c r="L122" s="25">
        <v>0</v>
      </c>
      <c r="M122" s="25">
        <v>0</v>
      </c>
      <c r="N122" s="25">
        <v>0</v>
      </c>
      <c r="O122" s="25">
        <v>0</v>
      </c>
      <c r="P122" s="87">
        <f t="shared" si="135"/>
        <v>23381</v>
      </c>
      <c r="Q122" s="66">
        <f t="shared" si="154"/>
        <v>23381</v>
      </c>
      <c r="R122" s="196">
        <v>0</v>
      </c>
    </row>
    <row r="123" spans="1:18" ht="16.5" hidden="1" customHeight="1" outlineLevel="4">
      <c r="A123" s="427"/>
      <c r="B123" s="429"/>
      <c r="C123" s="86" t="s">
        <v>28</v>
      </c>
      <c r="D123" s="319">
        <f t="shared" ref="D123" si="155">SUM(D124:D130)</f>
        <v>0</v>
      </c>
      <c r="E123" s="25"/>
      <c r="F123" s="358"/>
      <c r="G123" s="25">
        <v>0</v>
      </c>
      <c r="H123" s="25">
        <v>0</v>
      </c>
      <c r="I123" s="25">
        <v>0</v>
      </c>
      <c r="J123" s="314">
        <f t="shared" si="143"/>
        <v>0</v>
      </c>
      <c r="K123" s="25">
        <v>0</v>
      </c>
      <c r="L123" s="358">
        <v>47233</v>
      </c>
      <c r="M123" s="25">
        <v>0</v>
      </c>
      <c r="N123" s="25">
        <v>0</v>
      </c>
      <c r="O123" s="25">
        <v>0</v>
      </c>
      <c r="P123" s="87">
        <f t="shared" si="135"/>
        <v>47233</v>
      </c>
      <c r="Q123" s="66">
        <f t="shared" si="154"/>
        <v>47233</v>
      </c>
      <c r="R123" s="196">
        <v>0</v>
      </c>
    </row>
    <row r="124" spans="1:18" ht="28.5" hidden="1" customHeight="1" outlineLevel="3">
      <c r="A124" s="427"/>
      <c r="B124" s="429"/>
      <c r="C124" s="75" t="s">
        <v>12</v>
      </c>
      <c r="D124" s="27">
        <v>0</v>
      </c>
      <c r="E124" s="20">
        <f t="shared" ref="E124:O124" si="156">SUM(E125:E132)</f>
        <v>14000</v>
      </c>
      <c r="F124" s="20">
        <f t="shared" si="156"/>
        <v>17000</v>
      </c>
      <c r="G124" s="27">
        <f t="shared" si="156"/>
        <v>0</v>
      </c>
      <c r="H124" s="27">
        <f t="shared" ref="H124" si="157">SUM(H125:H132)</f>
        <v>0</v>
      </c>
      <c r="I124" s="20">
        <f>SUM(I125:I132)</f>
        <v>1719</v>
      </c>
      <c r="J124" s="314">
        <f t="shared" si="143"/>
        <v>32719</v>
      </c>
      <c r="K124" s="27">
        <f t="shared" si="156"/>
        <v>0</v>
      </c>
      <c r="L124" s="25">
        <f t="shared" si="156"/>
        <v>0</v>
      </c>
      <c r="M124" s="20">
        <f>SUM(M125:M132)</f>
        <v>1719</v>
      </c>
      <c r="N124" s="27">
        <f t="shared" si="156"/>
        <v>0</v>
      </c>
      <c r="O124" s="27">
        <f t="shared" si="156"/>
        <v>0</v>
      </c>
      <c r="P124" s="20">
        <f t="shared" si="135"/>
        <v>1719</v>
      </c>
      <c r="Q124" s="76">
        <f t="shared" si="154"/>
        <v>34438</v>
      </c>
      <c r="R124" s="196">
        <v>0</v>
      </c>
    </row>
    <row r="125" spans="1:18" ht="16.5" hidden="1" customHeight="1" outlineLevel="4">
      <c r="A125" s="427"/>
      <c r="B125" s="429"/>
      <c r="C125" s="86" t="s">
        <v>24</v>
      </c>
      <c r="D125" s="25">
        <v>0</v>
      </c>
      <c r="E125" s="320">
        <v>5460</v>
      </c>
      <c r="F125" s="358">
        <f>3546-191</f>
        <v>3355</v>
      </c>
      <c r="G125" s="25">
        <v>0</v>
      </c>
      <c r="H125" s="25">
        <v>0</v>
      </c>
      <c r="I125" s="318">
        <v>354</v>
      </c>
      <c r="J125" s="314">
        <f t="shared" si="143"/>
        <v>9169</v>
      </c>
      <c r="K125" s="25">
        <v>0</v>
      </c>
      <c r="L125" s="25">
        <v>0</v>
      </c>
      <c r="M125" s="317">
        <v>354</v>
      </c>
      <c r="N125" s="25">
        <v>0</v>
      </c>
      <c r="O125" s="25">
        <v>0</v>
      </c>
      <c r="P125" s="87">
        <f t="shared" si="135"/>
        <v>354</v>
      </c>
      <c r="Q125" s="66">
        <f t="shared" si="154"/>
        <v>9523</v>
      </c>
      <c r="R125" s="196">
        <v>0</v>
      </c>
    </row>
    <row r="126" spans="1:18" ht="16.5" hidden="1" customHeight="1" outlineLevel="4">
      <c r="A126" s="427"/>
      <c r="B126" s="429"/>
      <c r="C126" s="86" t="s">
        <v>15</v>
      </c>
      <c r="D126" s="25">
        <v>0</v>
      </c>
      <c r="E126" s="320">
        <v>4400</v>
      </c>
      <c r="F126" s="358">
        <v>3500</v>
      </c>
      <c r="G126" s="25">
        <v>0</v>
      </c>
      <c r="H126" s="25">
        <v>0</v>
      </c>
      <c r="I126" s="318">
        <v>350</v>
      </c>
      <c r="J126" s="314">
        <f t="shared" si="143"/>
        <v>8250</v>
      </c>
      <c r="K126" s="25">
        <v>0</v>
      </c>
      <c r="L126" s="25">
        <v>0</v>
      </c>
      <c r="M126" s="317">
        <v>350</v>
      </c>
      <c r="N126" s="25">
        <v>0</v>
      </c>
      <c r="O126" s="25">
        <v>0</v>
      </c>
      <c r="P126" s="87">
        <f t="shared" si="135"/>
        <v>350</v>
      </c>
      <c r="Q126" s="66">
        <f t="shared" si="154"/>
        <v>8600</v>
      </c>
      <c r="R126" s="196">
        <v>0</v>
      </c>
    </row>
    <row r="127" spans="1:18" ht="16.5" hidden="1" customHeight="1" outlineLevel="4">
      <c r="A127" s="427"/>
      <c r="B127" s="429"/>
      <c r="C127" s="92" t="s">
        <v>16</v>
      </c>
      <c r="D127" s="25">
        <v>0</v>
      </c>
      <c r="E127" s="320">
        <v>1620</v>
      </c>
      <c r="F127" s="468">
        <v>3150</v>
      </c>
      <c r="G127" s="25">
        <v>0</v>
      </c>
      <c r="H127" s="25">
        <v>0</v>
      </c>
      <c r="I127" s="470">
        <v>315</v>
      </c>
      <c r="J127" s="314">
        <f t="shared" si="143"/>
        <v>5085</v>
      </c>
      <c r="K127" s="25">
        <v>0</v>
      </c>
      <c r="L127" s="25">
        <v>0</v>
      </c>
      <c r="M127" s="465">
        <v>315</v>
      </c>
      <c r="N127" s="25">
        <v>0</v>
      </c>
      <c r="O127" s="25">
        <v>0</v>
      </c>
      <c r="P127" s="87">
        <f t="shared" si="135"/>
        <v>315</v>
      </c>
      <c r="Q127" s="66">
        <f t="shared" si="154"/>
        <v>5400</v>
      </c>
      <c r="R127" s="196">
        <v>0</v>
      </c>
    </row>
    <row r="128" spans="1:18" ht="16.5" hidden="1" customHeight="1" outlineLevel="4">
      <c r="A128" s="427"/>
      <c r="B128" s="429"/>
      <c r="C128" s="92" t="s">
        <v>25</v>
      </c>
      <c r="D128" s="25">
        <v>0</v>
      </c>
      <c r="E128" s="25">
        <v>0</v>
      </c>
      <c r="F128" s="469"/>
      <c r="G128" s="25">
        <v>0</v>
      </c>
      <c r="H128" s="25">
        <v>0</v>
      </c>
      <c r="I128" s="470"/>
      <c r="J128" s="314">
        <f t="shared" si="143"/>
        <v>0</v>
      </c>
      <c r="K128" s="25">
        <v>0</v>
      </c>
      <c r="L128" s="25">
        <v>0</v>
      </c>
      <c r="M128" s="465"/>
      <c r="N128" s="25">
        <v>0</v>
      </c>
      <c r="O128" s="25">
        <v>0</v>
      </c>
      <c r="P128" s="87">
        <f t="shared" si="135"/>
        <v>0</v>
      </c>
      <c r="Q128" s="66">
        <f t="shared" si="154"/>
        <v>0</v>
      </c>
      <c r="R128" s="196">
        <v>0</v>
      </c>
    </row>
    <row r="129" spans="1:18" ht="16.5" hidden="1" customHeight="1" outlineLevel="4">
      <c r="A129" s="427"/>
      <c r="B129" s="429"/>
      <c r="C129" s="86" t="s">
        <v>26</v>
      </c>
      <c r="D129" s="25">
        <v>0</v>
      </c>
      <c r="E129" s="25">
        <v>0</v>
      </c>
      <c r="F129" s="358">
        <v>4410</v>
      </c>
      <c r="G129" s="25">
        <v>0</v>
      </c>
      <c r="H129" s="25">
        <v>0</v>
      </c>
      <c r="I129" s="318">
        <v>441</v>
      </c>
      <c r="J129" s="314">
        <f t="shared" si="143"/>
        <v>4851</v>
      </c>
      <c r="K129" s="25">
        <v>0</v>
      </c>
      <c r="L129" s="25">
        <v>0</v>
      </c>
      <c r="M129" s="317">
        <v>441</v>
      </c>
      <c r="N129" s="25">
        <v>0</v>
      </c>
      <c r="O129" s="25">
        <v>0</v>
      </c>
      <c r="P129" s="87">
        <f t="shared" si="135"/>
        <v>441</v>
      </c>
      <c r="Q129" s="66">
        <f t="shared" si="154"/>
        <v>5292</v>
      </c>
      <c r="R129" s="196">
        <v>0</v>
      </c>
    </row>
    <row r="130" spans="1:18" ht="16.5" hidden="1" customHeight="1" outlineLevel="4">
      <c r="A130" s="427"/>
      <c r="B130" s="429"/>
      <c r="C130" s="86" t="s">
        <v>27</v>
      </c>
      <c r="D130" s="25">
        <v>0</v>
      </c>
      <c r="E130" s="320">
        <v>840</v>
      </c>
      <c r="F130" s="358">
        <v>1585</v>
      </c>
      <c r="G130" s="25">
        <v>0</v>
      </c>
      <c r="H130" s="25">
        <v>0</v>
      </c>
      <c r="I130" s="318">
        <v>159</v>
      </c>
      <c r="J130" s="314">
        <f t="shared" si="143"/>
        <v>2584</v>
      </c>
      <c r="K130" s="25">
        <v>0</v>
      </c>
      <c r="L130" s="25">
        <v>0</v>
      </c>
      <c r="M130" s="317">
        <v>159</v>
      </c>
      <c r="N130" s="25">
        <v>0</v>
      </c>
      <c r="O130" s="25">
        <v>0</v>
      </c>
      <c r="P130" s="87">
        <f t="shared" si="135"/>
        <v>159</v>
      </c>
      <c r="Q130" s="66">
        <f t="shared" si="154"/>
        <v>2743</v>
      </c>
      <c r="R130" s="196">
        <v>0</v>
      </c>
    </row>
    <row r="131" spans="1:18" ht="16.5" hidden="1" customHeight="1" outlineLevel="4">
      <c r="A131" s="427"/>
      <c r="B131" s="429"/>
      <c r="C131" s="86" t="s">
        <v>19</v>
      </c>
      <c r="D131" s="319">
        <f t="shared" ref="D131" si="158">SUM(D132:D138)</f>
        <v>0</v>
      </c>
      <c r="E131" s="320">
        <v>420</v>
      </c>
      <c r="F131" s="358">
        <v>500</v>
      </c>
      <c r="G131" s="25">
        <v>0</v>
      </c>
      <c r="H131" s="25">
        <v>0</v>
      </c>
      <c r="I131" s="318">
        <v>50</v>
      </c>
      <c r="J131" s="314">
        <f t="shared" si="143"/>
        <v>970</v>
      </c>
      <c r="K131" s="25">
        <v>0</v>
      </c>
      <c r="L131" s="25">
        <v>0</v>
      </c>
      <c r="M131" s="317">
        <v>50</v>
      </c>
      <c r="N131" s="25">
        <v>0</v>
      </c>
      <c r="O131" s="25">
        <v>0</v>
      </c>
      <c r="P131" s="87">
        <f t="shared" si="135"/>
        <v>50</v>
      </c>
      <c r="Q131" s="66">
        <f t="shared" si="154"/>
        <v>1020</v>
      </c>
      <c r="R131" s="196">
        <v>0</v>
      </c>
    </row>
    <row r="132" spans="1:18" ht="16.5" hidden="1" customHeight="1" outlineLevel="4">
      <c r="A132" s="427"/>
      <c r="B132" s="429"/>
      <c r="C132" s="86" t="s">
        <v>28</v>
      </c>
      <c r="D132" s="25">
        <v>0</v>
      </c>
      <c r="E132" s="320">
        <v>1260</v>
      </c>
      <c r="F132" s="358">
        <v>500</v>
      </c>
      <c r="G132" s="25">
        <v>0</v>
      </c>
      <c r="H132" s="25">
        <v>0</v>
      </c>
      <c r="I132" s="318">
        <v>50</v>
      </c>
      <c r="J132" s="314">
        <f t="shared" si="143"/>
        <v>1810</v>
      </c>
      <c r="K132" s="25">
        <v>0</v>
      </c>
      <c r="L132" s="25">
        <v>0</v>
      </c>
      <c r="M132" s="317">
        <v>50</v>
      </c>
      <c r="N132" s="25">
        <v>0</v>
      </c>
      <c r="O132" s="25">
        <v>0</v>
      </c>
      <c r="P132" s="87">
        <f t="shared" si="135"/>
        <v>50</v>
      </c>
      <c r="Q132" s="66">
        <f t="shared" si="154"/>
        <v>1860</v>
      </c>
      <c r="R132" s="196">
        <v>0</v>
      </c>
    </row>
    <row r="133" spans="1:18" ht="28.5" hidden="1" customHeight="1" outlineLevel="3">
      <c r="A133" s="427"/>
      <c r="B133" s="429"/>
      <c r="C133" s="75" t="s">
        <v>13</v>
      </c>
      <c r="D133" s="27">
        <v>0</v>
      </c>
      <c r="E133" s="20">
        <f>SUM(E134:E141)</f>
        <v>114000</v>
      </c>
      <c r="F133" s="27">
        <f t="shared" ref="F133:M133" si="159">SUM(F134:F141)</f>
        <v>0</v>
      </c>
      <c r="G133" s="20">
        <f t="shared" si="159"/>
        <v>143000</v>
      </c>
      <c r="H133" s="20">
        <f t="shared" ref="H133" si="160">SUM(H134:H141)</f>
        <v>143000</v>
      </c>
      <c r="I133" s="27">
        <f t="shared" si="159"/>
        <v>0</v>
      </c>
      <c r="J133" s="314">
        <f t="shared" si="143"/>
        <v>400000</v>
      </c>
      <c r="K133" s="20">
        <f t="shared" si="159"/>
        <v>142500</v>
      </c>
      <c r="L133" s="357">
        <f t="shared" si="159"/>
        <v>114000</v>
      </c>
      <c r="M133" s="27">
        <f t="shared" si="159"/>
        <v>0</v>
      </c>
      <c r="N133" s="20">
        <f>SUM(N134:N141)</f>
        <v>142500</v>
      </c>
      <c r="O133" s="27">
        <f t="shared" ref="O133" si="161">SUM(O134:O141)</f>
        <v>0</v>
      </c>
      <c r="P133" s="20">
        <f t="shared" si="135"/>
        <v>399000</v>
      </c>
      <c r="Q133" s="76">
        <f t="shared" si="154"/>
        <v>799000</v>
      </c>
      <c r="R133" s="196">
        <v>-29000</v>
      </c>
    </row>
    <row r="134" spans="1:18" ht="16.5" hidden="1" customHeight="1" outlineLevel="4">
      <c r="A134" s="427"/>
      <c r="B134" s="429"/>
      <c r="C134" s="86" t="s">
        <v>24</v>
      </c>
      <c r="D134" s="25">
        <v>0</v>
      </c>
      <c r="E134" s="25">
        <v>0</v>
      </c>
      <c r="F134" s="25">
        <v>0</v>
      </c>
      <c r="G134" s="317">
        <v>28500</v>
      </c>
      <c r="H134" s="352">
        <v>28500</v>
      </c>
      <c r="I134" s="25">
        <v>0</v>
      </c>
      <c r="J134" s="314">
        <f t="shared" si="143"/>
        <v>57000</v>
      </c>
      <c r="K134" s="317">
        <v>28500</v>
      </c>
      <c r="L134" s="25">
        <v>0</v>
      </c>
      <c r="M134" s="25">
        <v>0</v>
      </c>
      <c r="N134" s="317">
        <v>28500</v>
      </c>
      <c r="O134" s="25">
        <v>0</v>
      </c>
      <c r="P134" s="87">
        <f t="shared" si="135"/>
        <v>57000</v>
      </c>
      <c r="Q134" s="66">
        <f t="shared" si="154"/>
        <v>114000</v>
      </c>
      <c r="R134" s="196">
        <v>-28500</v>
      </c>
    </row>
    <row r="135" spans="1:18" ht="16.5" hidden="1" customHeight="1" outlineLevel="4">
      <c r="A135" s="427"/>
      <c r="B135" s="429"/>
      <c r="C135" s="86" t="s">
        <v>15</v>
      </c>
      <c r="D135" s="25">
        <v>0</v>
      </c>
      <c r="E135" s="25">
        <v>0</v>
      </c>
      <c r="F135" s="25">
        <v>0</v>
      </c>
      <c r="G135" s="317">
        <v>57000</v>
      </c>
      <c r="H135" s="352">
        <v>57000</v>
      </c>
      <c r="I135" s="25">
        <v>0</v>
      </c>
      <c r="J135" s="314">
        <f t="shared" si="143"/>
        <v>114000</v>
      </c>
      <c r="K135" s="317">
        <v>57000</v>
      </c>
      <c r="L135" s="25">
        <v>0</v>
      </c>
      <c r="M135" s="25">
        <v>0</v>
      </c>
      <c r="N135" s="317">
        <v>57000</v>
      </c>
      <c r="O135" s="25">
        <v>0</v>
      </c>
      <c r="P135" s="87">
        <f t="shared" si="135"/>
        <v>114000</v>
      </c>
      <c r="Q135" s="66">
        <f t="shared" si="154"/>
        <v>228000</v>
      </c>
      <c r="R135" s="196">
        <v>-57000</v>
      </c>
    </row>
    <row r="136" spans="1:18" ht="16.5" hidden="1" customHeight="1" outlineLevel="4">
      <c r="A136" s="427"/>
      <c r="B136" s="429"/>
      <c r="C136" s="92" t="s">
        <v>16</v>
      </c>
      <c r="D136" s="25">
        <v>0</v>
      </c>
      <c r="E136" s="25">
        <v>0</v>
      </c>
      <c r="F136" s="25">
        <v>0</v>
      </c>
      <c r="G136" s="317">
        <v>29000</v>
      </c>
      <c r="H136" s="352">
        <v>29000</v>
      </c>
      <c r="I136" s="25">
        <v>0</v>
      </c>
      <c r="J136" s="314">
        <f t="shared" si="143"/>
        <v>58000</v>
      </c>
      <c r="K136" s="317">
        <v>28500</v>
      </c>
      <c r="L136" s="25">
        <v>0</v>
      </c>
      <c r="M136" s="25">
        <v>0</v>
      </c>
      <c r="N136" s="317">
        <v>28500</v>
      </c>
      <c r="O136" s="25">
        <v>0</v>
      </c>
      <c r="P136" s="87">
        <f t="shared" si="135"/>
        <v>57000</v>
      </c>
      <c r="Q136" s="66">
        <f t="shared" si="154"/>
        <v>115000</v>
      </c>
      <c r="R136" s="196">
        <v>-29000</v>
      </c>
    </row>
    <row r="137" spans="1:18" ht="16.5" hidden="1" customHeight="1" outlineLevel="4">
      <c r="A137" s="427"/>
      <c r="B137" s="429"/>
      <c r="C137" s="92" t="s">
        <v>25</v>
      </c>
      <c r="D137" s="25">
        <v>0</v>
      </c>
      <c r="E137" s="320">
        <v>28500</v>
      </c>
      <c r="F137" s="25">
        <v>0</v>
      </c>
      <c r="G137" s="317">
        <v>28500</v>
      </c>
      <c r="H137" s="352">
        <v>28500</v>
      </c>
      <c r="I137" s="25">
        <v>0</v>
      </c>
      <c r="J137" s="314">
        <f t="shared" si="143"/>
        <v>85500</v>
      </c>
      <c r="K137" s="317">
        <v>28500</v>
      </c>
      <c r="L137" s="25">
        <v>0</v>
      </c>
      <c r="M137" s="25">
        <v>0</v>
      </c>
      <c r="N137" s="317">
        <v>28500</v>
      </c>
      <c r="O137" s="25">
        <v>0</v>
      </c>
      <c r="P137" s="87">
        <f t="shared" si="135"/>
        <v>57000</v>
      </c>
      <c r="Q137" s="66">
        <f t="shared" si="154"/>
        <v>142500</v>
      </c>
      <c r="R137" s="196">
        <v>-28500</v>
      </c>
    </row>
    <row r="138" spans="1:18" ht="16.5" hidden="1" customHeight="1" outlineLevel="4">
      <c r="A138" s="427"/>
      <c r="B138" s="429"/>
      <c r="C138" s="86" t="s">
        <v>26</v>
      </c>
      <c r="D138" s="25">
        <v>0</v>
      </c>
      <c r="E138" s="320">
        <v>28500</v>
      </c>
      <c r="F138" s="25">
        <v>0</v>
      </c>
      <c r="G138" s="25">
        <v>0</v>
      </c>
      <c r="H138" s="25">
        <v>0</v>
      </c>
      <c r="I138" s="25">
        <v>0</v>
      </c>
      <c r="J138" s="314">
        <f t="shared" si="143"/>
        <v>28500</v>
      </c>
      <c r="K138" s="25">
        <v>0</v>
      </c>
      <c r="L138" s="358">
        <v>28500</v>
      </c>
      <c r="M138" s="25">
        <v>0</v>
      </c>
      <c r="N138" s="25">
        <v>0</v>
      </c>
      <c r="O138" s="25">
        <v>0</v>
      </c>
      <c r="P138" s="87">
        <f t="shared" ref="P138:P201" si="162">K138+L138+M138+N138+O138</f>
        <v>28500</v>
      </c>
      <c r="Q138" s="66">
        <f t="shared" si="154"/>
        <v>57000</v>
      </c>
      <c r="R138" s="196">
        <v>28500</v>
      </c>
    </row>
    <row r="139" spans="1:18" ht="16.5" hidden="1" customHeight="1" outlineLevel="4">
      <c r="A139" s="427"/>
      <c r="B139" s="429"/>
      <c r="C139" s="86" t="s">
        <v>27</v>
      </c>
      <c r="D139" s="319">
        <f t="shared" ref="D139" si="163">SUM(D140:D146)</f>
        <v>0</v>
      </c>
      <c r="E139" s="320">
        <v>28500</v>
      </c>
      <c r="F139" s="25">
        <v>0</v>
      </c>
      <c r="G139" s="25">
        <v>0</v>
      </c>
      <c r="H139" s="25">
        <v>0</v>
      </c>
      <c r="I139" s="25">
        <v>0</v>
      </c>
      <c r="J139" s="314">
        <f t="shared" si="143"/>
        <v>28500</v>
      </c>
      <c r="K139" s="25">
        <v>0</v>
      </c>
      <c r="L139" s="358">
        <v>28500</v>
      </c>
      <c r="M139" s="25">
        <v>0</v>
      </c>
      <c r="N139" s="25">
        <v>0</v>
      </c>
      <c r="O139" s="25">
        <v>0</v>
      </c>
      <c r="P139" s="87">
        <f t="shared" si="162"/>
        <v>28500</v>
      </c>
      <c r="Q139" s="66">
        <f t="shared" si="154"/>
        <v>57000</v>
      </c>
      <c r="R139" s="196">
        <v>28500</v>
      </c>
    </row>
    <row r="140" spans="1:18" ht="16.5" hidden="1" customHeight="1" outlineLevel="4">
      <c r="A140" s="427"/>
      <c r="B140" s="429"/>
      <c r="C140" s="86" t="s">
        <v>19</v>
      </c>
      <c r="D140" s="25">
        <v>0</v>
      </c>
      <c r="E140" s="320">
        <v>28500</v>
      </c>
      <c r="F140" s="25">
        <v>0</v>
      </c>
      <c r="G140" s="25">
        <v>0</v>
      </c>
      <c r="H140" s="25">
        <v>0</v>
      </c>
      <c r="I140" s="25">
        <v>0</v>
      </c>
      <c r="J140" s="314">
        <f t="shared" si="143"/>
        <v>28500</v>
      </c>
      <c r="K140" s="25">
        <v>0</v>
      </c>
      <c r="L140" s="358">
        <v>28500</v>
      </c>
      <c r="M140" s="25">
        <v>0</v>
      </c>
      <c r="N140" s="25">
        <v>0</v>
      </c>
      <c r="O140" s="25">
        <v>0</v>
      </c>
      <c r="P140" s="87">
        <f t="shared" si="162"/>
        <v>28500</v>
      </c>
      <c r="Q140" s="66">
        <f t="shared" si="154"/>
        <v>57000</v>
      </c>
      <c r="R140" s="196">
        <v>28500</v>
      </c>
    </row>
    <row r="141" spans="1:18" ht="16.5" hidden="1" customHeight="1" outlineLevel="4">
      <c r="A141" s="427"/>
      <c r="B141" s="429"/>
      <c r="C141" s="86" t="s">
        <v>28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314">
        <f t="shared" si="143"/>
        <v>0</v>
      </c>
      <c r="K141" s="25">
        <v>0</v>
      </c>
      <c r="L141" s="358">
        <v>28500</v>
      </c>
      <c r="M141" s="25">
        <v>0</v>
      </c>
      <c r="N141" s="25">
        <v>0</v>
      </c>
      <c r="O141" s="25">
        <v>0</v>
      </c>
      <c r="P141" s="87">
        <f t="shared" si="162"/>
        <v>28500</v>
      </c>
      <c r="Q141" s="66">
        <f t="shared" si="154"/>
        <v>28500</v>
      </c>
      <c r="R141" s="196">
        <v>28500</v>
      </c>
    </row>
    <row r="142" spans="1:18" ht="28.5" hidden="1" customHeight="1" outlineLevel="3">
      <c r="A142" s="427"/>
      <c r="B142" s="429"/>
      <c r="C142" s="75" t="s">
        <v>277</v>
      </c>
      <c r="D142" s="27">
        <v>0</v>
      </c>
      <c r="E142" s="20">
        <f>SUM(E143:E150)</f>
        <v>322000</v>
      </c>
      <c r="F142" s="27">
        <f>SUM(F143:F150)</f>
        <v>0</v>
      </c>
      <c r="G142" s="20">
        <f t="shared" ref="G142:O142" si="164">SUM(G143:G150)</f>
        <v>5108000</v>
      </c>
      <c r="H142" s="20">
        <f t="shared" ref="H142" si="165">SUM(H143:H150)</f>
        <v>5108000</v>
      </c>
      <c r="I142" s="20">
        <f t="shared" si="164"/>
        <v>1097000</v>
      </c>
      <c r="J142" s="314">
        <f t="shared" si="143"/>
        <v>11635000</v>
      </c>
      <c r="K142" s="20">
        <f t="shared" si="164"/>
        <v>350000</v>
      </c>
      <c r="L142" s="357">
        <f t="shared" si="164"/>
        <v>1050000</v>
      </c>
      <c r="M142" s="20">
        <f>SUM(M143:M150)</f>
        <v>597000</v>
      </c>
      <c r="N142" s="20">
        <f>SUM(N143:N150)</f>
        <v>1900000</v>
      </c>
      <c r="O142" s="20">
        <f t="shared" si="164"/>
        <v>1500000</v>
      </c>
      <c r="P142" s="20">
        <f t="shared" si="162"/>
        <v>5397000</v>
      </c>
      <c r="Q142" s="76">
        <f t="shared" si="154"/>
        <v>17032000</v>
      </c>
      <c r="R142" s="196">
        <v>-4648000</v>
      </c>
    </row>
    <row r="143" spans="1:18" ht="16.5" hidden="1" customHeight="1" outlineLevel="4">
      <c r="A143" s="427"/>
      <c r="B143" s="429"/>
      <c r="C143" s="86" t="s">
        <v>24</v>
      </c>
      <c r="D143" s="25">
        <v>0</v>
      </c>
      <c r="E143" s="320">
        <v>75000</v>
      </c>
      <c r="F143" s="25">
        <v>0</v>
      </c>
      <c r="G143" s="25">
        <v>0</v>
      </c>
      <c r="H143" s="25">
        <v>0</v>
      </c>
      <c r="I143" s="317">
        <v>1097000</v>
      </c>
      <c r="J143" s="314">
        <f t="shared" si="143"/>
        <v>1172000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87">
        <f t="shared" si="162"/>
        <v>0</v>
      </c>
      <c r="Q143" s="66">
        <f t="shared" si="154"/>
        <v>1172000</v>
      </c>
      <c r="R143" s="196">
        <v>0</v>
      </c>
    </row>
    <row r="144" spans="1:18" ht="16.5" hidden="1" customHeight="1" outlineLevel="4">
      <c r="A144" s="427"/>
      <c r="B144" s="429"/>
      <c r="C144" s="86" t="s">
        <v>15</v>
      </c>
      <c r="D144" s="25">
        <v>0</v>
      </c>
      <c r="E144" s="25">
        <v>0</v>
      </c>
      <c r="F144" s="25">
        <v>0</v>
      </c>
      <c r="G144" s="317">
        <v>975000</v>
      </c>
      <c r="H144" s="352">
        <v>975000</v>
      </c>
      <c r="I144" s="25">
        <v>0</v>
      </c>
      <c r="J144" s="314">
        <f t="shared" si="143"/>
        <v>1950000</v>
      </c>
      <c r="K144" s="25">
        <v>0</v>
      </c>
      <c r="L144" s="358">
        <v>1050000</v>
      </c>
      <c r="M144" s="25">
        <v>0</v>
      </c>
      <c r="N144" s="25">
        <v>0</v>
      </c>
      <c r="O144" s="25">
        <v>0</v>
      </c>
      <c r="P144" s="87">
        <f t="shared" si="162"/>
        <v>1050000</v>
      </c>
      <c r="Q144" s="66">
        <f t="shared" si="154"/>
        <v>3000000</v>
      </c>
      <c r="R144" s="196">
        <v>-975000</v>
      </c>
    </row>
    <row r="145" spans="1:18" ht="16.5" hidden="1" customHeight="1" outlineLevel="4">
      <c r="A145" s="427"/>
      <c r="B145" s="429"/>
      <c r="C145" s="92" t="s">
        <v>16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314">
        <f t="shared" si="143"/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87">
        <f t="shared" si="162"/>
        <v>0</v>
      </c>
      <c r="Q145" s="66">
        <f t="shared" si="154"/>
        <v>0</v>
      </c>
      <c r="R145" s="196">
        <v>0</v>
      </c>
    </row>
    <row r="146" spans="1:18" ht="16.5" hidden="1" customHeight="1" outlineLevel="4">
      <c r="A146" s="427"/>
      <c r="B146" s="429"/>
      <c r="C146" s="92" t="s">
        <v>25</v>
      </c>
      <c r="D146" s="25">
        <v>0</v>
      </c>
      <c r="E146" s="320">
        <v>97000</v>
      </c>
      <c r="F146" s="25">
        <v>0</v>
      </c>
      <c r="G146" s="25">
        <v>0</v>
      </c>
      <c r="H146" s="25">
        <v>0</v>
      </c>
      <c r="I146" s="25">
        <v>0</v>
      </c>
      <c r="J146" s="314">
        <f t="shared" si="143"/>
        <v>97000</v>
      </c>
      <c r="K146" s="25">
        <v>0</v>
      </c>
      <c r="L146" s="25">
        <v>0</v>
      </c>
      <c r="M146" s="317">
        <v>597000</v>
      </c>
      <c r="N146" s="25">
        <v>0</v>
      </c>
      <c r="O146" s="25">
        <v>0</v>
      </c>
      <c r="P146" s="87">
        <f t="shared" si="162"/>
        <v>597000</v>
      </c>
      <c r="Q146" s="66">
        <f t="shared" si="154"/>
        <v>694000</v>
      </c>
      <c r="R146" s="196">
        <v>0</v>
      </c>
    </row>
    <row r="147" spans="1:18" ht="16.5" hidden="1" customHeight="1" outlineLevel="4">
      <c r="A147" s="427"/>
      <c r="B147" s="429"/>
      <c r="C147" s="86" t="s">
        <v>26</v>
      </c>
      <c r="D147" s="319">
        <f t="shared" ref="D147" si="166">SUM(D148:D154)</f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314">
        <f t="shared" si="143"/>
        <v>0</v>
      </c>
      <c r="K147" s="25">
        <v>0</v>
      </c>
      <c r="L147" s="25">
        <v>0</v>
      </c>
      <c r="M147" s="25">
        <v>0</v>
      </c>
      <c r="N147" s="317">
        <v>1900000</v>
      </c>
      <c r="O147" s="25">
        <v>0</v>
      </c>
      <c r="P147" s="87">
        <f t="shared" si="162"/>
        <v>1900000</v>
      </c>
      <c r="Q147" s="66">
        <f t="shared" si="154"/>
        <v>1900000</v>
      </c>
      <c r="R147" s="196">
        <v>0</v>
      </c>
    </row>
    <row r="148" spans="1:18" ht="16.5" hidden="1" customHeight="1" outlineLevel="4">
      <c r="A148" s="427"/>
      <c r="B148" s="429"/>
      <c r="C148" s="86" t="s">
        <v>27</v>
      </c>
      <c r="D148" s="86"/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314">
        <f t="shared" si="143"/>
        <v>0</v>
      </c>
      <c r="K148" s="25">
        <v>0</v>
      </c>
      <c r="L148" s="25">
        <v>0</v>
      </c>
      <c r="M148" s="25">
        <v>0</v>
      </c>
      <c r="N148" s="25">
        <v>0</v>
      </c>
      <c r="O148" s="317">
        <v>1500000</v>
      </c>
      <c r="P148" s="87">
        <f t="shared" si="162"/>
        <v>1500000</v>
      </c>
      <c r="Q148" s="66">
        <f t="shared" si="154"/>
        <v>1500000</v>
      </c>
      <c r="R148" s="196">
        <v>460000</v>
      </c>
    </row>
    <row r="149" spans="1:18" ht="16.5" hidden="1" customHeight="1" outlineLevel="4">
      <c r="A149" s="427"/>
      <c r="B149" s="429"/>
      <c r="C149" s="86" t="s">
        <v>19</v>
      </c>
      <c r="D149" s="86"/>
      <c r="E149" s="320">
        <v>150000</v>
      </c>
      <c r="F149" s="25">
        <v>0</v>
      </c>
      <c r="G149" s="25">
        <v>0</v>
      </c>
      <c r="H149" s="25">
        <v>0</v>
      </c>
      <c r="I149" s="25">
        <v>0</v>
      </c>
      <c r="J149" s="314">
        <f t="shared" si="143"/>
        <v>150000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87">
        <f t="shared" si="162"/>
        <v>0</v>
      </c>
      <c r="Q149" s="66">
        <f t="shared" si="154"/>
        <v>150000</v>
      </c>
      <c r="R149" s="196">
        <v>0</v>
      </c>
    </row>
    <row r="150" spans="1:18" ht="16.5" hidden="1" customHeight="1" outlineLevel="4">
      <c r="A150" s="427"/>
      <c r="B150" s="429"/>
      <c r="C150" s="86" t="s">
        <v>28</v>
      </c>
      <c r="D150" s="86"/>
      <c r="E150" s="25">
        <v>0</v>
      </c>
      <c r="F150" s="25">
        <v>0</v>
      </c>
      <c r="G150" s="317">
        <v>4133000</v>
      </c>
      <c r="H150" s="352">
        <v>4133000</v>
      </c>
      <c r="I150" s="25">
        <v>0</v>
      </c>
      <c r="J150" s="314">
        <f t="shared" si="143"/>
        <v>8266000</v>
      </c>
      <c r="K150" s="317">
        <v>350000</v>
      </c>
      <c r="L150" s="25">
        <v>0</v>
      </c>
      <c r="M150" s="25">
        <v>0</v>
      </c>
      <c r="N150" s="25">
        <v>0</v>
      </c>
      <c r="O150" s="25">
        <v>0</v>
      </c>
      <c r="P150" s="87">
        <f t="shared" si="162"/>
        <v>350000</v>
      </c>
      <c r="Q150" s="66">
        <f t="shared" si="154"/>
        <v>8616000</v>
      </c>
      <c r="R150" s="196">
        <v>-4133000</v>
      </c>
    </row>
    <row r="151" spans="1:18" ht="28.5" hidden="1" customHeight="1" outlineLevel="3">
      <c r="A151" s="427"/>
      <c r="B151" s="429"/>
      <c r="C151" s="75" t="s">
        <v>22</v>
      </c>
      <c r="D151" s="20">
        <f t="shared" ref="D151" si="167">SUM(D152:D158)</f>
        <v>0</v>
      </c>
      <c r="E151" s="20">
        <f>SUM(E152:E159)</f>
        <v>0</v>
      </c>
      <c r="F151" s="20">
        <f>SUM(F152:F159)</f>
        <v>0</v>
      </c>
      <c r="G151" s="20">
        <f t="shared" ref="G151" si="168">SUM(G152:G159)</f>
        <v>0</v>
      </c>
      <c r="H151" s="20">
        <f t="shared" ref="H151" si="169">SUM(H152:H159)</f>
        <v>0</v>
      </c>
      <c r="I151" s="20">
        <f>SUM(I152:I159)</f>
        <v>274999</v>
      </c>
      <c r="J151" s="314">
        <f t="shared" si="143"/>
        <v>274999</v>
      </c>
      <c r="K151" s="20">
        <f>SUM(K152:K159)</f>
        <v>275000</v>
      </c>
      <c r="L151" s="357">
        <f>SUM(L152:L159)</f>
        <v>275000</v>
      </c>
      <c r="M151" s="20">
        <f>SUM(M152:M159)</f>
        <v>275000</v>
      </c>
      <c r="N151" s="20">
        <f>SUM(N152:N159)</f>
        <v>275000</v>
      </c>
      <c r="O151" s="20">
        <f>SUM(O152:O159)</f>
        <v>275000</v>
      </c>
      <c r="P151" s="20">
        <f t="shared" si="162"/>
        <v>1375000</v>
      </c>
      <c r="Q151" s="76">
        <f t="shared" si="154"/>
        <v>1649999</v>
      </c>
      <c r="R151" s="196">
        <v>0</v>
      </c>
    </row>
    <row r="152" spans="1:18" ht="15.75" hidden="1" customHeight="1" outlineLevel="3">
      <c r="A152" s="427"/>
      <c r="B152" s="429"/>
      <c r="C152" s="91" t="s">
        <v>24</v>
      </c>
      <c r="D152" s="91"/>
      <c r="E152" s="44">
        <v>0</v>
      </c>
      <c r="F152" s="44">
        <v>0</v>
      </c>
      <c r="G152" s="44">
        <v>0</v>
      </c>
      <c r="H152" s="44">
        <v>0</v>
      </c>
      <c r="I152" s="318">
        <v>208334</v>
      </c>
      <c r="J152" s="314">
        <f t="shared" si="143"/>
        <v>208334</v>
      </c>
      <c r="K152" s="11">
        <v>208333.33333333334</v>
      </c>
      <c r="L152" s="11">
        <v>208333.33333333334</v>
      </c>
      <c r="M152" s="11">
        <v>208333.33333333334</v>
      </c>
      <c r="N152" s="11">
        <v>208333.33333333334</v>
      </c>
      <c r="O152" s="11">
        <v>208333.33333333334</v>
      </c>
      <c r="P152" s="314">
        <f t="shared" si="162"/>
        <v>1041666.6666666667</v>
      </c>
      <c r="Q152" s="15"/>
      <c r="R152" s="196">
        <v>0</v>
      </c>
    </row>
    <row r="153" spans="1:18" ht="15.75" hidden="1" customHeight="1" outlineLevel="3">
      <c r="A153" s="427"/>
      <c r="B153" s="429"/>
      <c r="C153" s="91" t="s">
        <v>15</v>
      </c>
      <c r="D153" s="91"/>
      <c r="E153" s="44">
        <v>0</v>
      </c>
      <c r="F153" s="44">
        <v>0</v>
      </c>
      <c r="G153" s="44">
        <v>0</v>
      </c>
      <c r="H153" s="44">
        <v>0</v>
      </c>
      <c r="I153" s="180">
        <v>33332</v>
      </c>
      <c r="J153" s="314">
        <f t="shared" si="143"/>
        <v>33332</v>
      </c>
      <c r="K153" s="11">
        <v>33333.333333333336</v>
      </c>
      <c r="L153" s="264">
        <v>33333.333333333336</v>
      </c>
      <c r="M153" s="11">
        <v>33333.333333333336</v>
      </c>
      <c r="N153" s="264">
        <v>33333.333333333336</v>
      </c>
      <c r="O153" s="264">
        <v>33333.333333333336</v>
      </c>
      <c r="P153" s="314">
        <f t="shared" si="162"/>
        <v>166666.66666666669</v>
      </c>
      <c r="Q153" s="15"/>
      <c r="R153" s="196">
        <v>0</v>
      </c>
    </row>
    <row r="154" spans="1:18" ht="15.75" hidden="1" customHeight="1" outlineLevel="3">
      <c r="A154" s="427"/>
      <c r="B154" s="429"/>
      <c r="C154" s="93" t="s">
        <v>16</v>
      </c>
      <c r="D154" s="93"/>
      <c r="E154" s="44">
        <v>0</v>
      </c>
      <c r="F154" s="44">
        <v>0</v>
      </c>
      <c r="G154" s="44">
        <v>0</v>
      </c>
      <c r="H154" s="44">
        <v>0</v>
      </c>
      <c r="I154" s="200">
        <v>0</v>
      </c>
      <c r="J154" s="314">
        <f t="shared" si="143"/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314">
        <f t="shared" si="162"/>
        <v>0</v>
      </c>
      <c r="Q154" s="15"/>
      <c r="R154" s="196">
        <v>0</v>
      </c>
    </row>
    <row r="155" spans="1:18" ht="15.75" hidden="1" customHeight="1" outlineLevel="3">
      <c r="A155" s="427"/>
      <c r="B155" s="429"/>
      <c r="C155" s="93" t="s">
        <v>25</v>
      </c>
      <c r="D155" s="93"/>
      <c r="E155" s="44">
        <v>0</v>
      </c>
      <c r="F155" s="44">
        <v>0</v>
      </c>
      <c r="G155" s="44">
        <v>0</v>
      </c>
      <c r="H155" s="44">
        <v>0</v>
      </c>
      <c r="I155" s="200">
        <v>0</v>
      </c>
      <c r="J155" s="314">
        <f t="shared" si="143"/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314">
        <f t="shared" si="162"/>
        <v>0</v>
      </c>
      <c r="Q155" s="15"/>
      <c r="R155" s="196">
        <v>0</v>
      </c>
    </row>
    <row r="156" spans="1:18" ht="15.75" hidden="1" customHeight="1" outlineLevel="3">
      <c r="A156" s="427"/>
      <c r="B156" s="429"/>
      <c r="C156" s="91" t="s">
        <v>26</v>
      </c>
      <c r="D156" s="91"/>
      <c r="E156" s="44">
        <v>0</v>
      </c>
      <c r="F156" s="44">
        <v>0</v>
      </c>
      <c r="G156" s="44">
        <v>0</v>
      </c>
      <c r="H156" s="44">
        <v>0</v>
      </c>
      <c r="I156" s="180">
        <v>8334</v>
      </c>
      <c r="J156" s="314">
        <f t="shared" si="143"/>
        <v>8334</v>
      </c>
      <c r="K156" s="264">
        <v>8333.3333333333339</v>
      </c>
      <c r="L156" s="264">
        <v>8333.3333333333339</v>
      </c>
      <c r="M156" s="264">
        <v>8333.3333333333339</v>
      </c>
      <c r="N156" s="264">
        <v>8333.3333333333339</v>
      </c>
      <c r="O156" s="264">
        <v>8333.3333333333339</v>
      </c>
      <c r="P156" s="314">
        <f t="shared" si="162"/>
        <v>41666.666666666672</v>
      </c>
      <c r="Q156" s="15"/>
      <c r="R156" s="196">
        <v>0</v>
      </c>
    </row>
    <row r="157" spans="1:18" ht="15.75" hidden="1" customHeight="1" outlineLevel="3">
      <c r="A157" s="427"/>
      <c r="B157" s="429"/>
      <c r="C157" s="88" t="s">
        <v>27</v>
      </c>
      <c r="D157" s="88"/>
      <c r="E157" s="44">
        <v>0</v>
      </c>
      <c r="F157" s="44">
        <v>0</v>
      </c>
      <c r="G157" s="44">
        <v>0</v>
      </c>
      <c r="H157" s="44">
        <v>0</v>
      </c>
      <c r="I157" s="180">
        <v>8333</v>
      </c>
      <c r="J157" s="314">
        <f t="shared" si="143"/>
        <v>8333</v>
      </c>
      <c r="K157" s="264">
        <v>8333.3333333333339</v>
      </c>
      <c r="L157" s="264">
        <v>8333.3333333333339</v>
      </c>
      <c r="M157" s="264">
        <v>8333.3333333333339</v>
      </c>
      <c r="N157" s="264">
        <v>8333.3333333333339</v>
      </c>
      <c r="O157" s="264">
        <v>8333.3333333333339</v>
      </c>
      <c r="P157" s="314">
        <f t="shared" si="162"/>
        <v>41666.666666666672</v>
      </c>
      <c r="Q157" s="15"/>
      <c r="R157" s="196">
        <v>0</v>
      </c>
    </row>
    <row r="158" spans="1:18" ht="15.75" hidden="1" customHeight="1" outlineLevel="3">
      <c r="A158" s="427"/>
      <c r="B158" s="429"/>
      <c r="C158" s="88" t="s">
        <v>19</v>
      </c>
      <c r="D158" s="88"/>
      <c r="E158" s="44">
        <v>0</v>
      </c>
      <c r="F158" s="44">
        <v>0</v>
      </c>
      <c r="G158" s="44">
        <v>0</v>
      </c>
      <c r="H158" s="44">
        <v>0</v>
      </c>
      <c r="I158" s="180">
        <v>8333</v>
      </c>
      <c r="J158" s="314">
        <f t="shared" si="143"/>
        <v>8333</v>
      </c>
      <c r="K158" s="264">
        <v>8333.3333333333339</v>
      </c>
      <c r="L158" s="264">
        <v>8333.3333333333339</v>
      </c>
      <c r="M158" s="264">
        <v>8333.3333333333339</v>
      </c>
      <c r="N158" s="264">
        <v>8333.3333333333339</v>
      </c>
      <c r="O158" s="264">
        <v>8333.3333333333339</v>
      </c>
      <c r="P158" s="314">
        <f t="shared" si="162"/>
        <v>41666.666666666672</v>
      </c>
      <c r="Q158" s="15"/>
      <c r="R158" s="196">
        <v>0</v>
      </c>
    </row>
    <row r="159" spans="1:18" ht="15.75" hidden="1" customHeight="1" outlineLevel="3">
      <c r="A159" s="427"/>
      <c r="B159" s="430"/>
      <c r="C159" s="91" t="s">
        <v>28</v>
      </c>
      <c r="D159" s="91"/>
      <c r="E159" s="44">
        <v>0</v>
      </c>
      <c r="F159" s="44">
        <v>0</v>
      </c>
      <c r="G159" s="44">
        <v>0</v>
      </c>
      <c r="H159" s="44">
        <v>0</v>
      </c>
      <c r="I159" s="180">
        <v>8333</v>
      </c>
      <c r="J159" s="314">
        <f t="shared" si="143"/>
        <v>8333</v>
      </c>
      <c r="K159" s="264">
        <v>8333.3333333333339</v>
      </c>
      <c r="L159" s="264">
        <v>8333.3333333333339</v>
      </c>
      <c r="M159" s="264">
        <v>8333.3333333333339</v>
      </c>
      <c r="N159" s="264">
        <v>8333.3333333333339</v>
      </c>
      <c r="O159" s="264">
        <v>8333.3333333333339</v>
      </c>
      <c r="P159" s="314">
        <f t="shared" si="162"/>
        <v>41666.666666666672</v>
      </c>
      <c r="Q159" s="15"/>
      <c r="R159" s="196">
        <v>0</v>
      </c>
    </row>
    <row r="160" spans="1:18" ht="30" hidden="1" customHeight="1" outlineLevel="2">
      <c r="A160" s="447" t="s">
        <v>30</v>
      </c>
      <c r="B160" s="448"/>
      <c r="C160" s="448"/>
      <c r="D160" s="314">
        <f t="shared" ref="D160:I160" si="170">D167+D173+D179+D185</f>
        <v>0</v>
      </c>
      <c r="E160" s="314">
        <f t="shared" si="170"/>
        <v>1055000</v>
      </c>
      <c r="F160" s="356">
        <f>F167+F173+F179+F185+F161</f>
        <v>462000</v>
      </c>
      <c r="G160" s="314">
        <f t="shared" si="170"/>
        <v>4092000</v>
      </c>
      <c r="H160" s="354">
        <f t="shared" ref="H160" si="171">H167+H173+H179+H185</f>
        <v>4092000</v>
      </c>
      <c r="I160" s="314">
        <f t="shared" si="170"/>
        <v>301710</v>
      </c>
      <c r="J160" s="314">
        <f t="shared" si="143"/>
        <v>10002710</v>
      </c>
      <c r="K160" s="356">
        <f t="shared" ref="K160:L160" si="172">K167+K173+K179+K185+K161</f>
        <v>403535.9</v>
      </c>
      <c r="L160" s="356">
        <f t="shared" si="172"/>
        <v>727084.72</v>
      </c>
      <c r="M160" s="356">
        <f t="shared" ref="M160" si="173">M167+M173+M179+M185+M161</f>
        <v>308790</v>
      </c>
      <c r="N160" s="356">
        <f t="shared" ref="N160" si="174">N167+N173+N179+N185+N161</f>
        <v>301710</v>
      </c>
      <c r="O160" s="356">
        <f t="shared" ref="O160" si="175">O167+O173+O179+O185+O161</f>
        <v>458790</v>
      </c>
      <c r="P160" s="314">
        <f t="shared" si="162"/>
        <v>2199910.62</v>
      </c>
      <c r="Q160" s="67">
        <f>J160+P160</f>
        <v>12202620.620000001</v>
      </c>
      <c r="R160" s="196">
        <v>-3933000</v>
      </c>
    </row>
    <row r="161" spans="1:18" ht="33" hidden="1" customHeight="1" outlineLevel="3">
      <c r="A161" s="427">
        <v>3</v>
      </c>
      <c r="B161" s="428" t="s">
        <v>14</v>
      </c>
      <c r="C161" s="75" t="s">
        <v>11</v>
      </c>
      <c r="D161" s="20">
        <f t="shared" ref="D161" si="176">SUM(D162:D168)</f>
        <v>0</v>
      </c>
      <c r="E161" s="20">
        <f>SUM(E162:E166)</f>
        <v>0</v>
      </c>
      <c r="F161" s="20">
        <f t="shared" ref="F161:L161" si="177">SUM(F162:F166)</f>
        <v>0</v>
      </c>
      <c r="G161" s="27">
        <f>SUM(G162:G166)</f>
        <v>0</v>
      </c>
      <c r="H161" s="27">
        <f>SUM(H162:H166)</f>
        <v>0</v>
      </c>
      <c r="I161" s="27">
        <f>SUM(I162:I166)</f>
        <v>0</v>
      </c>
      <c r="J161" s="314">
        <f t="shared" si="143"/>
        <v>0</v>
      </c>
      <c r="K161" s="20">
        <f t="shared" si="177"/>
        <v>94745.900000000009</v>
      </c>
      <c r="L161" s="357">
        <f t="shared" si="177"/>
        <v>275374.71999999997</v>
      </c>
      <c r="M161" s="27">
        <f>SUM(M162:M166)</f>
        <v>0</v>
      </c>
      <c r="N161" s="27">
        <f>SUM(N162:N166)</f>
        <v>0</v>
      </c>
      <c r="O161" s="27">
        <f>SUM(O162:O166)</f>
        <v>0</v>
      </c>
      <c r="P161" s="20">
        <f t="shared" si="162"/>
        <v>370120.62</v>
      </c>
      <c r="Q161" s="76">
        <f t="shared" ref="Q161:Q185" si="178">J161+P161</f>
        <v>370120.62</v>
      </c>
      <c r="R161" s="196">
        <v>0</v>
      </c>
    </row>
    <row r="162" spans="1:18" ht="16.5" hidden="1" customHeight="1" outlineLevel="4">
      <c r="A162" s="427"/>
      <c r="B162" s="429"/>
      <c r="C162" s="86" t="s">
        <v>24</v>
      </c>
      <c r="D162" s="25">
        <v>0</v>
      </c>
      <c r="E162" s="320"/>
      <c r="F162" s="25"/>
      <c r="G162" s="25">
        <v>0</v>
      </c>
      <c r="H162" s="25">
        <v>0</v>
      </c>
      <c r="I162" s="25">
        <v>0</v>
      </c>
      <c r="J162" s="314">
        <f t="shared" si="143"/>
        <v>0</v>
      </c>
      <c r="K162" s="320">
        <v>76816.070000000007</v>
      </c>
      <c r="L162" s="25">
        <v>0</v>
      </c>
      <c r="M162" s="25">
        <v>0</v>
      </c>
      <c r="N162" s="25">
        <v>0</v>
      </c>
      <c r="O162" s="25">
        <v>0</v>
      </c>
      <c r="P162" s="87">
        <f t="shared" si="162"/>
        <v>76816.070000000007</v>
      </c>
      <c r="Q162" s="66">
        <f t="shared" si="178"/>
        <v>76816.070000000007</v>
      </c>
      <c r="R162" s="196">
        <v>0</v>
      </c>
    </row>
    <row r="163" spans="1:18" ht="16.5" hidden="1" customHeight="1" outlineLevel="4">
      <c r="A163" s="427"/>
      <c r="B163" s="429"/>
      <c r="C163" s="94" t="s">
        <v>17</v>
      </c>
      <c r="D163" s="25">
        <v>0</v>
      </c>
      <c r="E163" s="320"/>
      <c r="F163" s="25"/>
      <c r="G163" s="25">
        <v>0</v>
      </c>
      <c r="H163" s="25">
        <v>0</v>
      </c>
      <c r="I163" s="25">
        <v>0</v>
      </c>
      <c r="J163" s="314">
        <f t="shared" si="143"/>
        <v>0</v>
      </c>
      <c r="K163" s="320">
        <v>17929.830000000002</v>
      </c>
      <c r="L163" s="25">
        <v>0</v>
      </c>
      <c r="M163" s="25">
        <v>0</v>
      </c>
      <c r="N163" s="25">
        <v>0</v>
      </c>
      <c r="O163" s="25">
        <v>0</v>
      </c>
      <c r="P163" s="87">
        <f t="shared" si="162"/>
        <v>17929.830000000002</v>
      </c>
      <c r="Q163" s="66">
        <f t="shared" si="178"/>
        <v>17929.830000000002</v>
      </c>
      <c r="R163" s="196">
        <v>0</v>
      </c>
    </row>
    <row r="164" spans="1:18" ht="16.5" hidden="1" customHeight="1" outlineLevel="4">
      <c r="A164" s="427"/>
      <c r="B164" s="429"/>
      <c r="C164" s="86" t="s">
        <v>34</v>
      </c>
      <c r="D164" s="25">
        <v>0</v>
      </c>
      <c r="E164" s="25"/>
      <c r="F164" s="360"/>
      <c r="G164" s="25">
        <v>0</v>
      </c>
      <c r="H164" s="25">
        <v>0</v>
      </c>
      <c r="I164" s="25">
        <v>0</v>
      </c>
      <c r="J164" s="314">
        <f t="shared" si="143"/>
        <v>0</v>
      </c>
      <c r="K164" s="25">
        <v>0</v>
      </c>
      <c r="L164" s="360">
        <v>59884.13</v>
      </c>
      <c r="M164" s="25">
        <v>0</v>
      </c>
      <c r="N164" s="25">
        <v>0</v>
      </c>
      <c r="O164" s="25">
        <v>0</v>
      </c>
      <c r="P164" s="87">
        <f t="shared" si="162"/>
        <v>59884.13</v>
      </c>
      <c r="Q164" s="66">
        <f t="shared" si="178"/>
        <v>59884.13</v>
      </c>
      <c r="R164" s="196">
        <v>0</v>
      </c>
    </row>
    <row r="165" spans="1:18" ht="16.5" hidden="1" customHeight="1" outlineLevel="4">
      <c r="A165" s="427"/>
      <c r="B165" s="429"/>
      <c r="C165" s="86" t="s">
        <v>35</v>
      </c>
      <c r="D165" s="25">
        <v>0</v>
      </c>
      <c r="E165" s="25"/>
      <c r="F165" s="360"/>
      <c r="G165" s="25">
        <v>0</v>
      </c>
      <c r="H165" s="25">
        <v>0</v>
      </c>
      <c r="I165" s="25">
        <v>0</v>
      </c>
      <c r="J165" s="314">
        <f t="shared" ref="J165:J228" si="179">I165+H165+G165+F165+E165+D165</f>
        <v>0</v>
      </c>
      <c r="K165" s="25">
        <v>0</v>
      </c>
      <c r="L165" s="360">
        <v>76451.25</v>
      </c>
      <c r="M165" s="25">
        <v>0</v>
      </c>
      <c r="N165" s="25">
        <v>0</v>
      </c>
      <c r="O165" s="25">
        <v>0</v>
      </c>
      <c r="P165" s="87">
        <f t="shared" si="162"/>
        <v>76451.25</v>
      </c>
      <c r="Q165" s="66">
        <f t="shared" si="178"/>
        <v>76451.25</v>
      </c>
      <c r="R165" s="196">
        <v>0</v>
      </c>
    </row>
    <row r="166" spans="1:18" ht="16.5" hidden="1" customHeight="1" outlineLevel="4">
      <c r="A166" s="427"/>
      <c r="B166" s="429"/>
      <c r="C166" s="86" t="s">
        <v>36</v>
      </c>
      <c r="D166" s="25">
        <v>0</v>
      </c>
      <c r="E166" s="25"/>
      <c r="F166" s="360"/>
      <c r="G166" s="25">
        <v>0</v>
      </c>
      <c r="H166" s="25">
        <v>0</v>
      </c>
      <c r="I166" s="25">
        <v>0</v>
      </c>
      <c r="J166" s="314">
        <f t="shared" si="179"/>
        <v>0</v>
      </c>
      <c r="K166" s="25">
        <v>0</v>
      </c>
      <c r="L166" s="360">
        <v>139039.34</v>
      </c>
      <c r="M166" s="25">
        <v>0</v>
      </c>
      <c r="N166" s="25">
        <v>0</v>
      </c>
      <c r="O166" s="25">
        <v>0</v>
      </c>
      <c r="P166" s="87">
        <f t="shared" si="162"/>
        <v>139039.34</v>
      </c>
      <c r="Q166" s="66">
        <f t="shared" si="178"/>
        <v>139039.34</v>
      </c>
      <c r="R166" s="196">
        <v>0</v>
      </c>
    </row>
    <row r="167" spans="1:18" ht="28.5" hidden="1" customHeight="1" outlineLevel="3">
      <c r="A167" s="427"/>
      <c r="B167" s="429"/>
      <c r="C167" s="75" t="s">
        <v>12</v>
      </c>
      <c r="D167" s="27">
        <v>0</v>
      </c>
      <c r="E167" s="20">
        <f t="shared" ref="E167:O167" si="180">SUM(E168:E172)</f>
        <v>17000</v>
      </c>
      <c r="F167" s="20">
        <f t="shared" si="180"/>
        <v>287000</v>
      </c>
      <c r="G167" s="20">
        <f t="shared" si="180"/>
        <v>392000</v>
      </c>
      <c r="H167" s="20">
        <f t="shared" ref="H167" si="181">SUM(H168:H172)</f>
        <v>392000</v>
      </c>
      <c r="I167" s="20">
        <f t="shared" si="180"/>
        <v>1710</v>
      </c>
      <c r="J167" s="314">
        <f t="shared" si="179"/>
        <v>1089710</v>
      </c>
      <c r="K167" s="20">
        <f t="shared" si="180"/>
        <v>8790</v>
      </c>
      <c r="L167" s="357">
        <f t="shared" si="180"/>
        <v>1710</v>
      </c>
      <c r="M167" s="20">
        <f t="shared" si="180"/>
        <v>8790</v>
      </c>
      <c r="N167" s="20">
        <f t="shared" si="180"/>
        <v>1710</v>
      </c>
      <c r="O167" s="20">
        <f t="shared" si="180"/>
        <v>8790</v>
      </c>
      <c r="P167" s="20">
        <f t="shared" si="162"/>
        <v>29790</v>
      </c>
      <c r="Q167" s="76">
        <f t="shared" si="178"/>
        <v>1119500</v>
      </c>
      <c r="R167" s="196">
        <v>-383000</v>
      </c>
    </row>
    <row r="168" spans="1:18" ht="16.5" hidden="1" customHeight="1" outlineLevel="4">
      <c r="A168" s="427"/>
      <c r="B168" s="429"/>
      <c r="C168" s="86" t="s">
        <v>24</v>
      </c>
      <c r="D168" s="25">
        <v>0</v>
      </c>
      <c r="E168" s="320">
        <v>9000</v>
      </c>
      <c r="F168" s="25">
        <v>0</v>
      </c>
      <c r="G168" s="95">
        <f>900+198000</f>
        <v>198900</v>
      </c>
      <c r="H168" s="95">
        <f>900+198000</f>
        <v>198900</v>
      </c>
      <c r="I168" s="95">
        <v>900</v>
      </c>
      <c r="J168" s="314">
        <f t="shared" si="179"/>
        <v>407700</v>
      </c>
      <c r="K168" s="25">
        <v>0</v>
      </c>
      <c r="L168" s="95">
        <v>900</v>
      </c>
      <c r="M168" s="25">
        <v>0</v>
      </c>
      <c r="N168" s="95">
        <v>900</v>
      </c>
      <c r="O168" s="25">
        <v>0</v>
      </c>
      <c r="P168" s="87">
        <f t="shared" si="162"/>
        <v>1800</v>
      </c>
      <c r="Q168" s="66">
        <f t="shared" si="178"/>
        <v>409500</v>
      </c>
      <c r="R168" s="196">
        <v>-198900</v>
      </c>
    </row>
    <row r="169" spans="1:18" ht="16.5" hidden="1" customHeight="1" outlineLevel="4">
      <c r="A169" s="427"/>
      <c r="B169" s="429"/>
      <c r="C169" s="94" t="s">
        <v>17</v>
      </c>
      <c r="D169" s="319">
        <f t="shared" ref="D169" si="182">SUM(D170:D176)</f>
        <v>0</v>
      </c>
      <c r="E169" s="320">
        <v>8000</v>
      </c>
      <c r="F169" s="25">
        <v>0</v>
      </c>
      <c r="G169" s="95">
        <f>810+18000-310</f>
        <v>18500</v>
      </c>
      <c r="H169" s="95">
        <f>810+18000-310</f>
        <v>18500</v>
      </c>
      <c r="I169" s="95">
        <v>810</v>
      </c>
      <c r="J169" s="314">
        <f t="shared" si="179"/>
        <v>45810</v>
      </c>
      <c r="K169" s="25">
        <v>0</v>
      </c>
      <c r="L169" s="95">
        <v>810</v>
      </c>
      <c r="M169" s="25">
        <v>0</v>
      </c>
      <c r="N169" s="95">
        <v>810</v>
      </c>
      <c r="O169" s="25">
        <v>0</v>
      </c>
      <c r="P169" s="87">
        <f t="shared" si="162"/>
        <v>1620</v>
      </c>
      <c r="Q169" s="66">
        <f t="shared" si="178"/>
        <v>47430</v>
      </c>
      <c r="R169" s="196">
        <v>-18500</v>
      </c>
    </row>
    <row r="170" spans="1:18" ht="16.5" hidden="1" customHeight="1" outlineLevel="4">
      <c r="A170" s="427"/>
      <c r="B170" s="429"/>
      <c r="C170" s="86" t="s">
        <v>34</v>
      </c>
      <c r="D170" s="25">
        <v>0</v>
      </c>
      <c r="E170" s="25">
        <v>0</v>
      </c>
      <c r="F170" s="95">
        <v>195000</v>
      </c>
      <c r="G170" s="25">
        <v>0</v>
      </c>
      <c r="H170" s="25">
        <v>0</v>
      </c>
      <c r="I170" s="25">
        <v>0</v>
      </c>
      <c r="J170" s="314">
        <f t="shared" si="179"/>
        <v>195000</v>
      </c>
      <c r="K170" s="95">
        <v>8250</v>
      </c>
      <c r="L170" s="25">
        <v>0</v>
      </c>
      <c r="M170" s="95">
        <v>8250</v>
      </c>
      <c r="N170" s="25">
        <v>0</v>
      </c>
      <c r="O170" s="95">
        <v>8250</v>
      </c>
      <c r="P170" s="87">
        <f t="shared" si="162"/>
        <v>24750</v>
      </c>
      <c r="Q170" s="66">
        <f t="shared" si="178"/>
        <v>219750</v>
      </c>
      <c r="R170" s="196">
        <v>9000</v>
      </c>
    </row>
    <row r="171" spans="1:18" ht="16.5" hidden="1" customHeight="1" outlineLevel="4">
      <c r="A171" s="427"/>
      <c r="B171" s="429"/>
      <c r="C171" s="86" t="s">
        <v>35</v>
      </c>
      <c r="D171" s="25">
        <v>0</v>
      </c>
      <c r="E171" s="25">
        <v>0</v>
      </c>
      <c r="F171" s="95">
        <v>92000</v>
      </c>
      <c r="G171" s="25">
        <v>0</v>
      </c>
      <c r="H171" s="25">
        <v>0</v>
      </c>
      <c r="I171" s="25">
        <v>0</v>
      </c>
      <c r="J171" s="314">
        <f t="shared" si="179"/>
        <v>92000</v>
      </c>
      <c r="K171" s="95">
        <v>180</v>
      </c>
      <c r="L171" s="25">
        <v>0</v>
      </c>
      <c r="M171" s="95">
        <v>180</v>
      </c>
      <c r="N171" s="25">
        <v>0</v>
      </c>
      <c r="O171" s="95">
        <v>180</v>
      </c>
      <c r="P171" s="87">
        <f t="shared" si="162"/>
        <v>540</v>
      </c>
      <c r="Q171" s="66">
        <f t="shared" si="178"/>
        <v>92540</v>
      </c>
      <c r="R171" s="196">
        <v>0</v>
      </c>
    </row>
    <row r="172" spans="1:18" ht="16.5" hidden="1" customHeight="1" outlineLevel="4">
      <c r="A172" s="427"/>
      <c r="B172" s="429"/>
      <c r="C172" s="86" t="s">
        <v>36</v>
      </c>
      <c r="D172" s="25">
        <v>0</v>
      </c>
      <c r="E172" s="25">
        <v>0</v>
      </c>
      <c r="F172" s="25">
        <v>0</v>
      </c>
      <c r="G172" s="95">
        <v>174600</v>
      </c>
      <c r="H172" s="95">
        <v>174600</v>
      </c>
      <c r="I172" s="25">
        <v>0</v>
      </c>
      <c r="J172" s="314">
        <f t="shared" si="179"/>
        <v>349200</v>
      </c>
      <c r="K172" s="95">
        <v>360</v>
      </c>
      <c r="L172" s="25">
        <v>0</v>
      </c>
      <c r="M172" s="95">
        <v>360</v>
      </c>
      <c r="N172" s="25">
        <v>0</v>
      </c>
      <c r="O172" s="95">
        <v>360</v>
      </c>
      <c r="P172" s="87">
        <f t="shared" si="162"/>
        <v>1080</v>
      </c>
      <c r="Q172" s="66">
        <f t="shared" si="178"/>
        <v>350280</v>
      </c>
      <c r="R172" s="196">
        <v>-174600</v>
      </c>
    </row>
    <row r="173" spans="1:18" ht="28.5" hidden="1" customHeight="1" outlineLevel="3">
      <c r="A173" s="427"/>
      <c r="B173" s="429"/>
      <c r="C173" s="75" t="s">
        <v>13</v>
      </c>
      <c r="D173" s="27">
        <v>0</v>
      </c>
      <c r="E173" s="20">
        <f>SUM(E174:E178)</f>
        <v>38000</v>
      </c>
      <c r="F173" s="27">
        <f>SUM(F174:F178)</f>
        <v>0</v>
      </c>
      <c r="G173" s="27">
        <f>SUM(G174:G178)</f>
        <v>0</v>
      </c>
      <c r="H173" s="27">
        <f>SUM(H174:H178)</f>
        <v>0</v>
      </c>
      <c r="I173" s="27">
        <f t="shared" ref="I173:O173" si="183">SUM(I174:I178)</f>
        <v>0</v>
      </c>
      <c r="J173" s="314">
        <f t="shared" si="179"/>
        <v>38000</v>
      </c>
      <c r="K173" s="27">
        <f t="shared" si="183"/>
        <v>0</v>
      </c>
      <c r="L173" s="357">
        <f t="shared" si="183"/>
        <v>150000</v>
      </c>
      <c r="M173" s="27">
        <f t="shared" si="183"/>
        <v>0</v>
      </c>
      <c r="N173" s="27">
        <f t="shared" si="183"/>
        <v>0</v>
      </c>
      <c r="O173" s="20">
        <f t="shared" si="183"/>
        <v>150000</v>
      </c>
      <c r="P173" s="20">
        <f t="shared" si="162"/>
        <v>300000</v>
      </c>
      <c r="Q173" s="76">
        <f t="shared" si="178"/>
        <v>338000</v>
      </c>
      <c r="R173" s="196">
        <v>150000</v>
      </c>
    </row>
    <row r="174" spans="1:18" ht="16.5" hidden="1" customHeight="1" outlineLevel="4">
      <c r="A174" s="427"/>
      <c r="B174" s="429"/>
      <c r="C174" s="86" t="s">
        <v>24</v>
      </c>
      <c r="D174" s="25">
        <v>0</v>
      </c>
      <c r="E174" s="225">
        <f>38000</f>
        <v>38000</v>
      </c>
      <c r="F174" s="25">
        <v>0</v>
      </c>
      <c r="G174" s="25">
        <v>0</v>
      </c>
      <c r="H174" s="25">
        <v>0</v>
      </c>
      <c r="I174" s="25">
        <v>0</v>
      </c>
      <c r="J174" s="314">
        <f t="shared" si="179"/>
        <v>38000</v>
      </c>
      <c r="K174" s="25">
        <v>0</v>
      </c>
      <c r="L174" s="360">
        <v>150000</v>
      </c>
      <c r="M174" s="25">
        <v>0</v>
      </c>
      <c r="N174" s="25">
        <v>0</v>
      </c>
      <c r="O174" s="321">
        <v>150000</v>
      </c>
      <c r="P174" s="87">
        <f t="shared" si="162"/>
        <v>300000</v>
      </c>
      <c r="Q174" s="66">
        <f t="shared" si="178"/>
        <v>338000</v>
      </c>
      <c r="R174" s="196">
        <v>150000</v>
      </c>
    </row>
    <row r="175" spans="1:18" ht="16.5" hidden="1" customHeight="1" outlineLevel="4">
      <c r="A175" s="427"/>
      <c r="B175" s="429"/>
      <c r="C175" s="94" t="s">
        <v>17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314">
        <f t="shared" si="179"/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87">
        <f t="shared" si="162"/>
        <v>0</v>
      </c>
      <c r="Q175" s="66">
        <f t="shared" si="178"/>
        <v>0</v>
      </c>
      <c r="R175" s="196">
        <v>0</v>
      </c>
    </row>
    <row r="176" spans="1:18" ht="16.5" hidden="1" customHeight="1" outlineLevel="4">
      <c r="A176" s="427"/>
      <c r="B176" s="429"/>
      <c r="C176" s="86" t="s">
        <v>34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314">
        <f t="shared" si="179"/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87">
        <f t="shared" si="162"/>
        <v>0</v>
      </c>
      <c r="Q176" s="66">
        <f t="shared" si="178"/>
        <v>0</v>
      </c>
      <c r="R176" s="196">
        <v>0</v>
      </c>
    </row>
    <row r="177" spans="1:18" ht="16.5" hidden="1" customHeight="1" outlineLevel="4">
      <c r="A177" s="427"/>
      <c r="B177" s="429"/>
      <c r="C177" s="86" t="s">
        <v>35</v>
      </c>
      <c r="D177" s="319">
        <f t="shared" ref="D177" si="184">SUM(D178:D184)</f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314">
        <f t="shared" si="179"/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87">
        <f t="shared" si="162"/>
        <v>0</v>
      </c>
      <c r="Q177" s="66">
        <f t="shared" si="178"/>
        <v>0</v>
      </c>
      <c r="R177" s="196">
        <v>0</v>
      </c>
    </row>
    <row r="178" spans="1:18" ht="16.5" hidden="1" customHeight="1" outlineLevel="4">
      <c r="A178" s="427"/>
      <c r="B178" s="429"/>
      <c r="C178" s="86" t="s">
        <v>36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314">
        <f t="shared" si="179"/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87">
        <f t="shared" si="162"/>
        <v>0</v>
      </c>
      <c r="Q178" s="66">
        <f t="shared" si="178"/>
        <v>0</v>
      </c>
      <c r="R178" s="196">
        <v>0</v>
      </c>
    </row>
    <row r="179" spans="1:18" ht="28.5" hidden="1" customHeight="1" outlineLevel="3">
      <c r="A179" s="427"/>
      <c r="B179" s="429"/>
      <c r="C179" s="75" t="s">
        <v>277</v>
      </c>
      <c r="D179" s="27">
        <v>0</v>
      </c>
      <c r="E179" s="20">
        <f>SUM(E180:E184)</f>
        <v>1000000</v>
      </c>
      <c r="F179" s="20">
        <f>SUM(F180:F184)</f>
        <v>175000</v>
      </c>
      <c r="G179" s="20">
        <f>SUM(G180:G184)</f>
        <v>3700000</v>
      </c>
      <c r="H179" s="20">
        <f>SUM(H180:H184)</f>
        <v>3700000</v>
      </c>
      <c r="I179" s="27">
        <f t="shared" ref="I179:O179" si="185">SUM(I180:I184)</f>
        <v>0</v>
      </c>
      <c r="J179" s="314">
        <f t="shared" si="179"/>
        <v>8575000</v>
      </c>
      <c r="K179" s="27">
        <f t="shared" si="185"/>
        <v>0</v>
      </c>
      <c r="L179" s="25">
        <f t="shared" si="185"/>
        <v>0</v>
      </c>
      <c r="M179" s="27">
        <f t="shared" si="185"/>
        <v>0</v>
      </c>
      <c r="N179" s="27">
        <f t="shared" si="185"/>
        <v>0</v>
      </c>
      <c r="O179" s="27">
        <f t="shared" si="185"/>
        <v>0</v>
      </c>
      <c r="P179" s="27">
        <f>O179+N179+M179+L179+K179</f>
        <v>0</v>
      </c>
      <c r="Q179" s="76">
        <f t="shared" si="178"/>
        <v>8575000</v>
      </c>
      <c r="R179" s="196">
        <v>-3700000</v>
      </c>
    </row>
    <row r="180" spans="1:18" ht="16.5" hidden="1" customHeight="1" outlineLevel="4">
      <c r="A180" s="427"/>
      <c r="B180" s="429"/>
      <c r="C180" s="86" t="s">
        <v>24</v>
      </c>
      <c r="D180" s="25">
        <v>0</v>
      </c>
      <c r="E180" s="225">
        <f>1000000</f>
        <v>1000000</v>
      </c>
      <c r="F180" s="25">
        <v>0</v>
      </c>
      <c r="G180" s="25">
        <v>0</v>
      </c>
      <c r="H180" s="25">
        <v>0</v>
      </c>
      <c r="I180" s="25">
        <v>0</v>
      </c>
      <c r="J180" s="314">
        <f t="shared" si="179"/>
        <v>1000000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87">
        <f t="shared" si="162"/>
        <v>0</v>
      </c>
      <c r="Q180" s="66">
        <f t="shared" si="178"/>
        <v>1000000</v>
      </c>
      <c r="R180" s="196">
        <v>0</v>
      </c>
    </row>
    <row r="181" spans="1:18" ht="16.5" hidden="1" customHeight="1" outlineLevel="4">
      <c r="A181" s="427"/>
      <c r="B181" s="429"/>
      <c r="C181" s="94" t="s">
        <v>17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314">
        <f t="shared" si="179"/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87">
        <f t="shared" si="162"/>
        <v>0</v>
      </c>
      <c r="Q181" s="66">
        <f t="shared" si="178"/>
        <v>0</v>
      </c>
      <c r="R181" s="196">
        <v>0</v>
      </c>
    </row>
    <row r="182" spans="1:18" ht="16.5" hidden="1" customHeight="1" outlineLevel="4">
      <c r="A182" s="427"/>
      <c r="B182" s="429"/>
      <c r="C182" s="86" t="s">
        <v>34</v>
      </c>
      <c r="D182" s="25">
        <v>0</v>
      </c>
      <c r="E182" s="25">
        <v>0</v>
      </c>
      <c r="F182" s="360">
        <v>175000</v>
      </c>
      <c r="G182" s="321">
        <v>1200000</v>
      </c>
      <c r="H182" s="350">
        <v>1200000</v>
      </c>
      <c r="I182" s="25">
        <v>0</v>
      </c>
      <c r="J182" s="314">
        <f t="shared" si="179"/>
        <v>2575000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87">
        <f t="shared" si="162"/>
        <v>0</v>
      </c>
      <c r="Q182" s="66">
        <f t="shared" si="178"/>
        <v>2575000</v>
      </c>
      <c r="R182" s="196">
        <v>-1200000</v>
      </c>
    </row>
    <row r="183" spans="1:18" ht="16.5" hidden="1" customHeight="1" outlineLevel="4">
      <c r="A183" s="427"/>
      <c r="B183" s="429"/>
      <c r="C183" s="86" t="s">
        <v>35</v>
      </c>
      <c r="D183" s="25">
        <v>0</v>
      </c>
      <c r="E183" s="25">
        <v>0</v>
      </c>
      <c r="F183" s="25">
        <v>0</v>
      </c>
      <c r="G183" s="321">
        <v>2500000</v>
      </c>
      <c r="H183" s="350">
        <v>2500000</v>
      </c>
      <c r="I183" s="25">
        <v>0</v>
      </c>
      <c r="J183" s="314">
        <f t="shared" si="179"/>
        <v>5000000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87">
        <f t="shared" si="162"/>
        <v>0</v>
      </c>
      <c r="Q183" s="66">
        <f t="shared" si="178"/>
        <v>5000000</v>
      </c>
      <c r="R183" s="196">
        <v>-2500000</v>
      </c>
    </row>
    <row r="184" spans="1:18" ht="16.5" hidden="1" customHeight="1" outlineLevel="4">
      <c r="A184" s="427"/>
      <c r="B184" s="429"/>
      <c r="C184" s="86" t="s">
        <v>36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314">
        <f t="shared" si="179"/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87">
        <f t="shared" si="162"/>
        <v>0</v>
      </c>
      <c r="Q184" s="66">
        <f t="shared" si="178"/>
        <v>0</v>
      </c>
      <c r="R184" s="196">
        <v>0</v>
      </c>
    </row>
    <row r="185" spans="1:18" ht="28.5" hidden="1" customHeight="1" outlineLevel="3">
      <c r="A185" s="427"/>
      <c r="B185" s="429"/>
      <c r="C185" s="75" t="s">
        <v>22</v>
      </c>
      <c r="D185" s="20">
        <f t="shared" ref="D185" si="186">SUM(D186:D192)</f>
        <v>0</v>
      </c>
      <c r="E185" s="20">
        <f>SUM(E186:E190)</f>
        <v>0</v>
      </c>
      <c r="F185" s="20">
        <f t="shared" ref="F185:G185" si="187">SUM(F186:F190)</f>
        <v>0</v>
      </c>
      <c r="G185" s="20">
        <f t="shared" si="187"/>
        <v>0</v>
      </c>
      <c r="H185" s="20">
        <f t="shared" ref="H185" si="188">SUM(H186:H190)</f>
        <v>0</v>
      </c>
      <c r="I185" s="20">
        <f>SUM(I186:I190)</f>
        <v>300000</v>
      </c>
      <c r="J185" s="314">
        <f t="shared" si="179"/>
        <v>300000</v>
      </c>
      <c r="K185" s="20">
        <f t="shared" ref="K185:M185" si="189">SUM(K186:K190)</f>
        <v>300000</v>
      </c>
      <c r="L185" s="357">
        <f t="shared" si="189"/>
        <v>300000</v>
      </c>
      <c r="M185" s="20">
        <f t="shared" si="189"/>
        <v>300000</v>
      </c>
      <c r="N185" s="20">
        <f>SUM(N186:N190)</f>
        <v>300000</v>
      </c>
      <c r="O185" s="20">
        <f>SUM(O186:O190)</f>
        <v>300000</v>
      </c>
      <c r="P185" s="20">
        <f t="shared" si="162"/>
        <v>1500000</v>
      </c>
      <c r="Q185" s="76">
        <f t="shared" si="178"/>
        <v>1800000</v>
      </c>
      <c r="R185" s="196">
        <v>0</v>
      </c>
    </row>
    <row r="186" spans="1:18" ht="15.75" hidden="1" customHeight="1" outlineLevel="3">
      <c r="A186" s="427"/>
      <c r="B186" s="429"/>
      <c r="C186" s="91" t="s">
        <v>24</v>
      </c>
      <c r="D186" s="25">
        <v>0</v>
      </c>
      <c r="E186" s="44">
        <v>0</v>
      </c>
      <c r="F186" s="44">
        <v>0</v>
      </c>
      <c r="G186" s="44">
        <v>0</v>
      </c>
      <c r="H186" s="44">
        <v>0</v>
      </c>
      <c r="I186" s="89">
        <v>225000</v>
      </c>
      <c r="J186" s="314">
        <f t="shared" si="179"/>
        <v>225000</v>
      </c>
      <c r="K186" s="89">
        <v>225000</v>
      </c>
      <c r="L186" s="89">
        <v>225000</v>
      </c>
      <c r="M186" s="89">
        <v>225000</v>
      </c>
      <c r="N186" s="313">
        <f>225000</f>
        <v>225000</v>
      </c>
      <c r="O186" s="89">
        <v>225000</v>
      </c>
      <c r="P186" s="314">
        <f t="shared" si="162"/>
        <v>1125000</v>
      </c>
      <c r="Q186" s="15"/>
      <c r="R186" s="196">
        <v>0</v>
      </c>
    </row>
    <row r="187" spans="1:18" ht="15.75" hidden="1" customHeight="1" outlineLevel="3">
      <c r="A187" s="427"/>
      <c r="B187" s="429"/>
      <c r="C187" s="96" t="s">
        <v>17</v>
      </c>
      <c r="D187" s="25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314">
        <f t="shared" si="179"/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314">
        <f t="shared" si="162"/>
        <v>0</v>
      </c>
      <c r="Q187" s="15"/>
      <c r="R187" s="196">
        <v>0</v>
      </c>
    </row>
    <row r="188" spans="1:18" ht="15.75" hidden="1" customHeight="1" outlineLevel="3">
      <c r="A188" s="427"/>
      <c r="B188" s="429"/>
      <c r="C188" s="91" t="s">
        <v>34</v>
      </c>
      <c r="D188" s="25">
        <v>0</v>
      </c>
      <c r="E188" s="44">
        <v>0</v>
      </c>
      <c r="F188" s="44">
        <v>0</v>
      </c>
      <c r="G188" s="44">
        <v>0</v>
      </c>
      <c r="H188" s="44">
        <v>0</v>
      </c>
      <c r="I188" s="89">
        <v>25000</v>
      </c>
      <c r="J188" s="314">
        <f t="shared" si="179"/>
        <v>25000</v>
      </c>
      <c r="K188" s="89">
        <v>25000</v>
      </c>
      <c r="L188" s="89">
        <v>25000</v>
      </c>
      <c r="M188" s="89">
        <v>25000</v>
      </c>
      <c r="N188" s="89">
        <v>25000</v>
      </c>
      <c r="O188" s="89">
        <v>25000</v>
      </c>
      <c r="P188" s="314">
        <f t="shared" si="162"/>
        <v>125000</v>
      </c>
      <c r="Q188" s="15"/>
      <c r="R188" s="196">
        <v>0</v>
      </c>
    </row>
    <row r="189" spans="1:18" ht="15.75" hidden="1" customHeight="1" outlineLevel="3">
      <c r="A189" s="427"/>
      <c r="B189" s="429"/>
      <c r="C189" s="91" t="s">
        <v>35</v>
      </c>
      <c r="D189" s="91"/>
      <c r="E189" s="44">
        <v>0</v>
      </c>
      <c r="F189" s="44">
        <v>0</v>
      </c>
      <c r="G189" s="44">
        <v>0</v>
      </c>
      <c r="H189" s="44">
        <v>0</v>
      </c>
      <c r="I189" s="89">
        <v>50000</v>
      </c>
      <c r="J189" s="314">
        <f t="shared" si="179"/>
        <v>50000</v>
      </c>
      <c r="K189" s="89">
        <v>50000</v>
      </c>
      <c r="L189" s="89">
        <v>50000</v>
      </c>
      <c r="M189" s="89">
        <v>50000</v>
      </c>
      <c r="N189" s="89">
        <v>50000</v>
      </c>
      <c r="O189" s="89">
        <v>50000</v>
      </c>
      <c r="P189" s="314">
        <f t="shared" si="162"/>
        <v>250000</v>
      </c>
      <c r="Q189" s="15"/>
      <c r="R189" s="196">
        <v>0</v>
      </c>
    </row>
    <row r="190" spans="1:18" ht="15.75" hidden="1" customHeight="1" outlineLevel="3">
      <c r="A190" s="427"/>
      <c r="B190" s="430"/>
      <c r="C190" s="88" t="s">
        <v>36</v>
      </c>
      <c r="D190" s="88"/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314">
        <f t="shared" si="179"/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314">
        <f t="shared" si="162"/>
        <v>0</v>
      </c>
      <c r="Q190" s="15"/>
      <c r="R190" s="196">
        <v>0</v>
      </c>
    </row>
    <row r="191" spans="1:18" ht="30" hidden="1" customHeight="1" outlineLevel="2">
      <c r="A191" s="447" t="s">
        <v>278</v>
      </c>
      <c r="B191" s="448"/>
      <c r="C191" s="448"/>
      <c r="D191" s="314">
        <f t="shared" ref="D191:I191" si="190">D202+D230+D240+D250</f>
        <v>0</v>
      </c>
      <c r="E191" s="21">
        <f t="shared" si="190"/>
        <v>0</v>
      </c>
      <c r="F191" s="356">
        <f>F202+F230+F240+F250+F192</f>
        <v>5754000</v>
      </c>
      <c r="G191" s="314">
        <f t="shared" si="190"/>
        <v>3000000</v>
      </c>
      <c r="H191" s="354">
        <f t="shared" ref="H191" si="191">H202+H230+H240+H250</f>
        <v>3000000</v>
      </c>
      <c r="I191" s="314">
        <f t="shared" si="190"/>
        <v>85260.004000000015</v>
      </c>
      <c r="J191" s="314">
        <f t="shared" si="179"/>
        <v>11839260.004000001</v>
      </c>
      <c r="K191" s="356">
        <f t="shared" ref="K191" si="192">K202+K230+K240+K250+K192</f>
        <v>0</v>
      </c>
      <c r="L191" s="356">
        <f>L202+L230+L240+L250+L192</f>
        <v>687282</v>
      </c>
      <c r="M191" s="356">
        <f t="shared" ref="M191" si="193">M202+M230+M240+M250+M192</f>
        <v>91739.664304000005</v>
      </c>
      <c r="N191" s="356">
        <f t="shared" ref="N191" si="194">N202+N230+N240+N250+N192</f>
        <v>0</v>
      </c>
      <c r="O191" s="356">
        <f t="shared" ref="O191" si="195">O202+O230+O240+O250+O192</f>
        <v>0</v>
      </c>
      <c r="P191" s="314">
        <f t="shared" si="162"/>
        <v>779021.66430399998</v>
      </c>
      <c r="Q191" s="67">
        <f>J191+P191</f>
        <v>12618281.668304</v>
      </c>
      <c r="R191" s="196">
        <v>1509000</v>
      </c>
    </row>
    <row r="192" spans="1:18" ht="33" hidden="1" customHeight="1" outlineLevel="3">
      <c r="A192" s="427">
        <v>4</v>
      </c>
      <c r="B192" s="428" t="s">
        <v>14</v>
      </c>
      <c r="C192" s="75" t="s">
        <v>11</v>
      </c>
      <c r="D192" s="20">
        <f t="shared" ref="D192" si="196">SUM(D193:D199)</f>
        <v>0</v>
      </c>
      <c r="E192" s="27">
        <f>SUM(E193:E201)</f>
        <v>0</v>
      </c>
      <c r="F192" s="20">
        <f>SUM(F193:F201)</f>
        <v>0</v>
      </c>
      <c r="G192" s="27">
        <f>SUM(G193:G201)</f>
        <v>0</v>
      </c>
      <c r="H192" s="27">
        <f>SUM(H193:H201)</f>
        <v>0</v>
      </c>
      <c r="I192" s="27">
        <f>SUM(I193:I201)</f>
        <v>0</v>
      </c>
      <c r="J192" s="314">
        <f t="shared" si="179"/>
        <v>0</v>
      </c>
      <c r="K192" s="27">
        <f t="shared" ref="K192" si="197">SUM(K193:K201)</f>
        <v>0</v>
      </c>
      <c r="L192" s="25">
        <v>687282</v>
      </c>
      <c r="M192" s="27">
        <f t="shared" ref="M192:O192" si="198">SUM(M193:M201)</f>
        <v>0</v>
      </c>
      <c r="N192" s="27">
        <f t="shared" si="198"/>
        <v>0</v>
      </c>
      <c r="O192" s="27">
        <f t="shared" si="198"/>
        <v>0</v>
      </c>
      <c r="P192" s="20">
        <f t="shared" si="162"/>
        <v>687282</v>
      </c>
      <c r="Q192" s="76">
        <f t="shared" ref="Q192:Q249" si="199">J192+P192</f>
        <v>687282</v>
      </c>
      <c r="R192" s="196">
        <v>0</v>
      </c>
    </row>
    <row r="193" spans="1:18" ht="16.5" hidden="1" customHeight="1" outlineLevel="4">
      <c r="A193" s="427"/>
      <c r="B193" s="429"/>
      <c r="C193" s="86" t="s">
        <v>24</v>
      </c>
      <c r="D193" s="25">
        <v>0</v>
      </c>
      <c r="E193" s="25">
        <v>0</v>
      </c>
      <c r="F193" s="357"/>
      <c r="G193" s="25">
        <v>0</v>
      </c>
      <c r="H193" s="25">
        <v>0</v>
      </c>
      <c r="I193" s="25">
        <v>0</v>
      </c>
      <c r="J193" s="314">
        <f t="shared" si="179"/>
        <v>0</v>
      </c>
      <c r="K193" s="25">
        <v>0</v>
      </c>
      <c r="L193" s="357">
        <f>F193*1.076</f>
        <v>0</v>
      </c>
      <c r="M193" s="25">
        <v>0</v>
      </c>
      <c r="N193" s="25">
        <v>0</v>
      </c>
      <c r="O193" s="25">
        <v>0</v>
      </c>
      <c r="P193" s="87">
        <f t="shared" si="162"/>
        <v>0</v>
      </c>
      <c r="Q193" s="66">
        <f t="shared" si="199"/>
        <v>0</v>
      </c>
      <c r="R193" s="196">
        <v>0</v>
      </c>
    </row>
    <row r="194" spans="1:18" ht="16.5" hidden="1" customHeight="1" outlineLevel="4">
      <c r="A194" s="427"/>
      <c r="B194" s="429"/>
      <c r="C194" s="86" t="s">
        <v>24</v>
      </c>
      <c r="D194" s="25">
        <v>0</v>
      </c>
      <c r="E194" s="25">
        <v>0</v>
      </c>
      <c r="F194" s="357"/>
      <c r="G194" s="25">
        <v>0</v>
      </c>
      <c r="H194" s="25">
        <v>0</v>
      </c>
      <c r="I194" s="25">
        <v>0</v>
      </c>
      <c r="J194" s="314">
        <f t="shared" si="179"/>
        <v>0</v>
      </c>
      <c r="K194" s="25">
        <v>0</v>
      </c>
      <c r="L194" s="357">
        <f>F194*1.076</f>
        <v>0</v>
      </c>
      <c r="M194" s="25">
        <v>0</v>
      </c>
      <c r="N194" s="25">
        <v>0</v>
      </c>
      <c r="O194" s="25">
        <v>0</v>
      </c>
      <c r="P194" s="87">
        <f t="shared" si="162"/>
        <v>0</v>
      </c>
      <c r="Q194" s="66">
        <f t="shared" si="199"/>
        <v>0</v>
      </c>
      <c r="R194" s="196">
        <v>0</v>
      </c>
    </row>
    <row r="195" spans="1:18" ht="16.5" hidden="1" customHeight="1" outlineLevel="4">
      <c r="A195" s="427"/>
      <c r="B195" s="429"/>
      <c r="C195" s="86" t="s">
        <v>287</v>
      </c>
      <c r="D195" s="25">
        <v>0</v>
      </c>
      <c r="E195" s="25">
        <v>0</v>
      </c>
      <c r="F195" s="357"/>
      <c r="G195" s="25">
        <v>0</v>
      </c>
      <c r="H195" s="25">
        <v>0</v>
      </c>
      <c r="I195" s="25">
        <v>0</v>
      </c>
      <c r="J195" s="314">
        <f t="shared" si="179"/>
        <v>0</v>
      </c>
      <c r="K195" s="25">
        <v>0</v>
      </c>
      <c r="L195" s="357">
        <f>F195*1.076</f>
        <v>0</v>
      </c>
      <c r="M195" s="25">
        <v>0</v>
      </c>
      <c r="N195" s="25">
        <v>0</v>
      </c>
      <c r="O195" s="25">
        <v>0</v>
      </c>
      <c r="P195" s="87">
        <f t="shared" si="162"/>
        <v>0</v>
      </c>
      <c r="Q195" s="66">
        <f t="shared" si="199"/>
        <v>0</v>
      </c>
      <c r="R195" s="196">
        <v>0</v>
      </c>
    </row>
    <row r="196" spans="1:18" ht="16.5" hidden="1" customHeight="1" outlineLevel="4">
      <c r="A196" s="427"/>
      <c r="B196" s="429"/>
      <c r="C196" s="86" t="s">
        <v>15</v>
      </c>
      <c r="D196" s="25">
        <v>0</v>
      </c>
      <c r="E196" s="25">
        <v>0</v>
      </c>
      <c r="F196" s="466"/>
      <c r="G196" s="25">
        <v>0</v>
      </c>
      <c r="H196" s="25">
        <v>0</v>
      </c>
      <c r="I196" s="25">
        <v>0</v>
      </c>
      <c r="J196" s="314">
        <f t="shared" si="179"/>
        <v>0</v>
      </c>
      <c r="K196" s="25">
        <v>0</v>
      </c>
      <c r="L196" s="466">
        <f>F196*1.076</f>
        <v>0</v>
      </c>
      <c r="M196" s="25">
        <v>0</v>
      </c>
      <c r="N196" s="25">
        <v>0</v>
      </c>
      <c r="O196" s="25">
        <v>0</v>
      </c>
      <c r="P196" s="87">
        <f t="shared" si="162"/>
        <v>0</v>
      </c>
      <c r="Q196" s="66">
        <f t="shared" si="199"/>
        <v>0</v>
      </c>
      <c r="R196" s="196">
        <v>0</v>
      </c>
    </row>
    <row r="197" spans="1:18" ht="16.5" hidden="1" customHeight="1" outlineLevel="4">
      <c r="A197" s="427"/>
      <c r="B197" s="429"/>
      <c r="C197" s="86" t="s">
        <v>33</v>
      </c>
      <c r="D197" s="25">
        <v>0</v>
      </c>
      <c r="E197" s="25">
        <v>0</v>
      </c>
      <c r="F197" s="467"/>
      <c r="G197" s="25">
        <v>0</v>
      </c>
      <c r="H197" s="25">
        <v>0</v>
      </c>
      <c r="I197" s="25">
        <v>0</v>
      </c>
      <c r="J197" s="314">
        <f t="shared" si="179"/>
        <v>0</v>
      </c>
      <c r="K197" s="25">
        <v>0</v>
      </c>
      <c r="L197" s="467"/>
      <c r="M197" s="25">
        <v>0</v>
      </c>
      <c r="N197" s="25">
        <v>0</v>
      </c>
      <c r="O197" s="25">
        <v>0</v>
      </c>
      <c r="P197" s="87">
        <f t="shared" si="162"/>
        <v>0</v>
      </c>
      <c r="Q197" s="66">
        <f t="shared" si="199"/>
        <v>0</v>
      </c>
      <c r="R197" s="196">
        <v>0</v>
      </c>
    </row>
    <row r="198" spans="1:18" ht="16.5" hidden="1" customHeight="1" outlineLevel="4">
      <c r="A198" s="427"/>
      <c r="B198" s="429"/>
      <c r="C198" s="97" t="s">
        <v>33</v>
      </c>
      <c r="D198" s="25">
        <v>0</v>
      </c>
      <c r="E198" s="25">
        <v>0</v>
      </c>
      <c r="F198" s="357"/>
      <c r="G198" s="25">
        <v>0</v>
      </c>
      <c r="H198" s="25">
        <v>0</v>
      </c>
      <c r="I198" s="25">
        <v>0</v>
      </c>
      <c r="J198" s="314">
        <f t="shared" si="179"/>
        <v>0</v>
      </c>
      <c r="K198" s="25">
        <v>0</v>
      </c>
      <c r="L198" s="357">
        <f>F198*1.076</f>
        <v>0</v>
      </c>
      <c r="M198" s="25">
        <v>0</v>
      </c>
      <c r="N198" s="25">
        <v>0</v>
      </c>
      <c r="O198" s="25">
        <v>0</v>
      </c>
      <c r="P198" s="87">
        <f t="shared" si="162"/>
        <v>0</v>
      </c>
      <c r="Q198" s="66">
        <f t="shared" si="199"/>
        <v>0</v>
      </c>
      <c r="R198" s="196">
        <v>0</v>
      </c>
    </row>
    <row r="199" spans="1:18" ht="16.5" hidden="1" customHeight="1" outlineLevel="4">
      <c r="A199" s="427"/>
      <c r="B199" s="429"/>
      <c r="C199" s="98" t="s">
        <v>288</v>
      </c>
      <c r="D199" s="25">
        <v>0</v>
      </c>
      <c r="E199" s="25">
        <v>0</v>
      </c>
      <c r="F199" s="357"/>
      <c r="G199" s="25">
        <v>0</v>
      </c>
      <c r="H199" s="25">
        <v>0</v>
      </c>
      <c r="I199" s="25">
        <v>0</v>
      </c>
      <c r="J199" s="314">
        <f t="shared" si="179"/>
        <v>0</v>
      </c>
      <c r="K199" s="25">
        <v>0</v>
      </c>
      <c r="L199" s="357">
        <f>F199*1.076</f>
        <v>0</v>
      </c>
      <c r="M199" s="25">
        <v>0</v>
      </c>
      <c r="N199" s="25">
        <v>0</v>
      </c>
      <c r="O199" s="25">
        <v>0</v>
      </c>
      <c r="P199" s="87">
        <f t="shared" si="162"/>
        <v>0</v>
      </c>
      <c r="Q199" s="66">
        <f t="shared" si="199"/>
        <v>0</v>
      </c>
      <c r="R199" s="196">
        <v>0</v>
      </c>
    </row>
    <row r="200" spans="1:18" ht="16.5" hidden="1" customHeight="1" outlineLevel="4">
      <c r="A200" s="427"/>
      <c r="B200" s="429"/>
      <c r="C200" s="98" t="s">
        <v>289</v>
      </c>
      <c r="D200" s="319">
        <f t="shared" ref="D200" si="200">SUM(D201:D207)</f>
        <v>0</v>
      </c>
      <c r="E200" s="25">
        <v>0</v>
      </c>
      <c r="F200" s="357"/>
      <c r="G200" s="25">
        <v>0</v>
      </c>
      <c r="H200" s="25">
        <v>0</v>
      </c>
      <c r="I200" s="25">
        <v>0</v>
      </c>
      <c r="J200" s="314">
        <f t="shared" si="179"/>
        <v>0</v>
      </c>
      <c r="K200" s="25">
        <v>0</v>
      </c>
      <c r="L200" s="357">
        <f>F200*1.076</f>
        <v>0</v>
      </c>
      <c r="M200" s="25">
        <v>0</v>
      </c>
      <c r="N200" s="25">
        <v>0</v>
      </c>
      <c r="O200" s="25">
        <v>0</v>
      </c>
      <c r="P200" s="87">
        <f t="shared" si="162"/>
        <v>0</v>
      </c>
      <c r="Q200" s="66">
        <f t="shared" si="199"/>
        <v>0</v>
      </c>
      <c r="R200" s="196">
        <v>0</v>
      </c>
    </row>
    <row r="201" spans="1:18" ht="16.5" hidden="1" customHeight="1" outlineLevel="4">
      <c r="A201" s="427"/>
      <c r="B201" s="429"/>
      <c r="C201" s="99" t="s">
        <v>290</v>
      </c>
      <c r="D201" s="25">
        <v>0</v>
      </c>
      <c r="E201" s="25">
        <v>0</v>
      </c>
      <c r="F201" s="357"/>
      <c r="G201" s="25">
        <v>0</v>
      </c>
      <c r="H201" s="25">
        <v>0</v>
      </c>
      <c r="I201" s="25">
        <v>0</v>
      </c>
      <c r="J201" s="314">
        <f t="shared" si="179"/>
        <v>0</v>
      </c>
      <c r="K201" s="25">
        <v>0</v>
      </c>
      <c r="L201" s="357">
        <f>F201*1.076</f>
        <v>0</v>
      </c>
      <c r="M201" s="25">
        <v>0</v>
      </c>
      <c r="N201" s="25">
        <v>0</v>
      </c>
      <c r="O201" s="25">
        <v>0</v>
      </c>
      <c r="P201" s="87">
        <f t="shared" si="162"/>
        <v>0</v>
      </c>
      <c r="Q201" s="66">
        <f t="shared" si="199"/>
        <v>0</v>
      </c>
      <c r="R201" s="196">
        <v>0</v>
      </c>
    </row>
    <row r="202" spans="1:18" ht="30" hidden="1" customHeight="1" outlineLevel="3">
      <c r="A202" s="427"/>
      <c r="B202" s="429"/>
      <c r="C202" s="75" t="s">
        <v>12</v>
      </c>
      <c r="D202" s="27">
        <v>0</v>
      </c>
      <c r="E202" s="27">
        <f>SUM(E204:E229)</f>
        <v>0</v>
      </c>
      <c r="F202" s="20">
        <v>74000</v>
      </c>
      <c r="G202" s="27">
        <f t="shared" ref="G202" si="201">SUM(G204:G229)</f>
        <v>0</v>
      </c>
      <c r="H202" s="27">
        <f t="shared" ref="H202" si="202">SUM(H204:H229)</f>
        <v>0</v>
      </c>
      <c r="I202" s="20">
        <f>I203+I206+I209+I212+I215+I218+I221+I224+I227</f>
        <v>31082.567999999999</v>
      </c>
      <c r="J202" s="314">
        <f t="shared" si="179"/>
        <v>105082.568</v>
      </c>
      <c r="K202" s="27">
        <f t="shared" ref="K202" si="203">SUM(K204:K229)</f>
        <v>0</v>
      </c>
      <c r="L202" s="25">
        <f t="shared" ref="L202" si="204">SUM(L204:L229)</f>
        <v>0</v>
      </c>
      <c r="M202" s="20">
        <f>M203+M206+M209+M212+M215+M218+M221+M224+M227</f>
        <v>33445.243168000001</v>
      </c>
      <c r="N202" s="27">
        <f t="shared" ref="N202:O202" si="205">SUM(N204:N229)</f>
        <v>0</v>
      </c>
      <c r="O202" s="27">
        <f t="shared" si="205"/>
        <v>0</v>
      </c>
      <c r="P202" s="20">
        <f t="shared" ref="P202:P265" si="206">K202+L202+M202+N202+O202</f>
        <v>33445.243168000001</v>
      </c>
      <c r="Q202" s="76">
        <f t="shared" si="199"/>
        <v>138527.81116799999</v>
      </c>
      <c r="R202" s="196">
        <v>0</v>
      </c>
    </row>
    <row r="203" spans="1:18" ht="16.5" hidden="1" customHeight="1" outlineLevel="4">
      <c r="A203" s="427"/>
      <c r="B203" s="429"/>
      <c r="C203" s="100" t="s">
        <v>15</v>
      </c>
      <c r="D203" s="25">
        <v>0</v>
      </c>
      <c r="E203" s="25">
        <v>0</v>
      </c>
      <c r="F203" s="59">
        <f>F204+F205</f>
        <v>8447</v>
      </c>
      <c r="G203" s="25">
        <v>0</v>
      </c>
      <c r="H203" s="25">
        <v>0</v>
      </c>
      <c r="I203" s="59">
        <f>I204+I205</f>
        <v>2644.848</v>
      </c>
      <c r="J203" s="314">
        <f t="shared" si="179"/>
        <v>11091.848</v>
      </c>
      <c r="K203" s="25">
        <v>0</v>
      </c>
      <c r="L203" s="25">
        <v>0</v>
      </c>
      <c r="M203" s="201">
        <f>M204+M205</f>
        <v>2846.0564480000003</v>
      </c>
      <c r="N203" s="25">
        <v>0</v>
      </c>
      <c r="O203" s="25">
        <v>0</v>
      </c>
      <c r="P203" s="87">
        <f t="shared" si="206"/>
        <v>2846.0564480000003</v>
      </c>
      <c r="Q203" s="66">
        <f t="shared" si="199"/>
        <v>13937.904448000001</v>
      </c>
      <c r="R203" s="196">
        <v>0</v>
      </c>
    </row>
    <row r="204" spans="1:18" ht="16.5" hidden="1" customHeight="1" outlineLevel="4">
      <c r="A204" s="427"/>
      <c r="B204" s="429"/>
      <c r="C204" s="86" t="s">
        <v>291</v>
      </c>
      <c r="D204" s="25">
        <v>0</v>
      </c>
      <c r="E204" s="25">
        <v>0</v>
      </c>
      <c r="F204" s="357">
        <v>2207</v>
      </c>
      <c r="G204" s="25">
        <v>0</v>
      </c>
      <c r="H204" s="25">
        <v>0</v>
      </c>
      <c r="I204" s="265">
        <f>10*129.8*1.076+0.2</f>
        <v>1396.8480000000002</v>
      </c>
      <c r="J204" s="314">
        <f t="shared" si="179"/>
        <v>3603.848</v>
      </c>
      <c r="K204" s="25">
        <v>0</v>
      </c>
      <c r="L204" s="25">
        <v>0</v>
      </c>
      <c r="M204" s="180">
        <f>I204*1.076+0.2</f>
        <v>1503.2084480000003</v>
      </c>
      <c r="N204" s="25">
        <v>0</v>
      </c>
      <c r="O204" s="25">
        <v>0</v>
      </c>
      <c r="P204" s="87">
        <f t="shared" si="206"/>
        <v>1503.2084480000003</v>
      </c>
      <c r="Q204" s="66">
        <f t="shared" si="199"/>
        <v>5107.0564480000003</v>
      </c>
      <c r="R204" s="196">
        <v>0</v>
      </c>
    </row>
    <row r="205" spans="1:18" ht="16.5" hidden="1" customHeight="1" outlineLevel="4">
      <c r="A205" s="427"/>
      <c r="B205" s="429"/>
      <c r="C205" s="86" t="s">
        <v>292</v>
      </c>
      <c r="D205" s="25">
        <v>0</v>
      </c>
      <c r="E205" s="25">
        <v>0</v>
      </c>
      <c r="F205" s="357">
        <f>2*3120</f>
        <v>6240</v>
      </c>
      <c r="G205" s="25">
        <v>0</v>
      </c>
      <c r="H205" s="25">
        <v>0</v>
      </c>
      <c r="I205" s="319">
        <f>F205*0.2</f>
        <v>1248</v>
      </c>
      <c r="J205" s="314">
        <f t="shared" si="179"/>
        <v>7488</v>
      </c>
      <c r="K205" s="25">
        <v>0</v>
      </c>
      <c r="L205" s="25">
        <v>0</v>
      </c>
      <c r="M205" s="180">
        <f>I205*1.076</f>
        <v>1342.8480000000002</v>
      </c>
      <c r="N205" s="25">
        <v>0</v>
      </c>
      <c r="O205" s="25">
        <v>0</v>
      </c>
      <c r="P205" s="87">
        <f t="shared" si="206"/>
        <v>1342.8480000000002</v>
      </c>
      <c r="Q205" s="66">
        <f t="shared" si="199"/>
        <v>8830.848</v>
      </c>
      <c r="R205" s="196">
        <v>0</v>
      </c>
    </row>
    <row r="206" spans="1:18" ht="16.5" hidden="1" customHeight="1" outlineLevel="4">
      <c r="A206" s="427"/>
      <c r="B206" s="429"/>
      <c r="C206" s="101" t="s">
        <v>15</v>
      </c>
      <c r="D206" s="25">
        <v>0</v>
      </c>
      <c r="E206" s="25">
        <v>0</v>
      </c>
      <c r="F206" s="59">
        <f>F207+F208</f>
        <v>7538</v>
      </c>
      <c r="G206" s="25">
        <v>0</v>
      </c>
      <c r="H206" s="25">
        <v>0</v>
      </c>
      <c r="I206" s="59">
        <f>I207+I208</f>
        <v>2644.6480000000001</v>
      </c>
      <c r="J206" s="314">
        <f t="shared" si="179"/>
        <v>10182.648000000001</v>
      </c>
      <c r="K206" s="25">
        <v>0</v>
      </c>
      <c r="L206" s="25">
        <v>0</v>
      </c>
      <c r="M206" s="201">
        <f>M207+M208</f>
        <v>2845.6412480000004</v>
      </c>
      <c r="N206" s="25">
        <v>0</v>
      </c>
      <c r="O206" s="25">
        <v>0</v>
      </c>
      <c r="P206" s="87">
        <f t="shared" si="206"/>
        <v>2845.6412480000004</v>
      </c>
      <c r="Q206" s="66">
        <f t="shared" si="199"/>
        <v>13028.289248000001</v>
      </c>
      <c r="R206" s="196">
        <v>0</v>
      </c>
    </row>
    <row r="207" spans="1:18" ht="16.5" hidden="1" customHeight="1" outlineLevel="4">
      <c r="A207" s="427"/>
      <c r="B207" s="429"/>
      <c r="C207" s="86" t="s">
        <v>291</v>
      </c>
      <c r="D207" s="25">
        <v>0</v>
      </c>
      <c r="E207" s="25">
        <v>0</v>
      </c>
      <c r="F207" s="357">
        <v>1298</v>
      </c>
      <c r="G207" s="25">
        <v>0</v>
      </c>
      <c r="H207" s="25">
        <v>0</v>
      </c>
      <c r="I207" s="319">
        <f>10*129.8*1.076</f>
        <v>1396.6480000000001</v>
      </c>
      <c r="J207" s="314">
        <f t="shared" si="179"/>
        <v>2694.6480000000001</v>
      </c>
      <c r="K207" s="25">
        <v>0</v>
      </c>
      <c r="L207" s="25">
        <v>0</v>
      </c>
      <c r="M207" s="180">
        <f t="shared" ref="M207:M229" si="207">I207*1.076</f>
        <v>1502.7932480000002</v>
      </c>
      <c r="N207" s="25">
        <v>0</v>
      </c>
      <c r="O207" s="25">
        <v>0</v>
      </c>
      <c r="P207" s="87">
        <f t="shared" si="206"/>
        <v>1502.7932480000002</v>
      </c>
      <c r="Q207" s="66">
        <f t="shared" si="199"/>
        <v>4197.4412480000001</v>
      </c>
      <c r="R207" s="196">
        <v>0</v>
      </c>
    </row>
    <row r="208" spans="1:18" ht="16.5" hidden="1" customHeight="1" outlineLevel="4">
      <c r="A208" s="427"/>
      <c r="B208" s="429"/>
      <c r="C208" s="86" t="s">
        <v>292</v>
      </c>
      <c r="D208" s="25">
        <v>0</v>
      </c>
      <c r="E208" s="25">
        <v>0</v>
      </c>
      <c r="F208" s="357">
        <f>2*3120</f>
        <v>6240</v>
      </c>
      <c r="G208" s="25">
        <v>0</v>
      </c>
      <c r="H208" s="25">
        <v>0</v>
      </c>
      <c r="I208" s="319">
        <f t="shared" ref="I208" si="208">F208*0.2</f>
        <v>1248</v>
      </c>
      <c r="J208" s="314">
        <f t="shared" si="179"/>
        <v>7488</v>
      </c>
      <c r="K208" s="25">
        <v>0</v>
      </c>
      <c r="L208" s="25">
        <v>0</v>
      </c>
      <c r="M208" s="180">
        <f t="shared" si="207"/>
        <v>1342.8480000000002</v>
      </c>
      <c r="N208" s="25">
        <v>0</v>
      </c>
      <c r="O208" s="25">
        <v>0</v>
      </c>
      <c r="P208" s="87">
        <f t="shared" si="206"/>
        <v>1342.8480000000002</v>
      </c>
      <c r="Q208" s="66">
        <f t="shared" si="199"/>
        <v>8830.848</v>
      </c>
      <c r="R208" s="196">
        <v>0</v>
      </c>
    </row>
    <row r="209" spans="1:18" ht="16.5" hidden="1" customHeight="1" outlineLevel="4">
      <c r="A209" s="427"/>
      <c r="B209" s="429"/>
      <c r="C209" s="101" t="s">
        <v>298</v>
      </c>
      <c r="D209" s="25">
        <v>0</v>
      </c>
      <c r="E209" s="25">
        <v>0</v>
      </c>
      <c r="F209" s="59">
        <f>F210+F211</f>
        <v>3120</v>
      </c>
      <c r="G209" s="25">
        <v>0</v>
      </c>
      <c r="H209" s="25">
        <v>0</v>
      </c>
      <c r="I209" s="59">
        <f>I210+I211</f>
        <v>1322.3240000000001</v>
      </c>
      <c r="J209" s="314">
        <f t="shared" si="179"/>
        <v>4442.3240000000005</v>
      </c>
      <c r="K209" s="25">
        <v>0</v>
      </c>
      <c r="L209" s="25">
        <v>0</v>
      </c>
      <c r="M209" s="201">
        <f>M210+M211</f>
        <v>1422.8206240000002</v>
      </c>
      <c r="N209" s="25">
        <v>0</v>
      </c>
      <c r="O209" s="25">
        <v>0</v>
      </c>
      <c r="P209" s="87">
        <f t="shared" si="206"/>
        <v>1422.8206240000002</v>
      </c>
      <c r="Q209" s="66">
        <f t="shared" si="199"/>
        <v>5865.1446240000005</v>
      </c>
      <c r="R209" s="196">
        <v>0</v>
      </c>
    </row>
    <row r="210" spans="1:18" ht="16.5" hidden="1" customHeight="1" outlineLevel="4">
      <c r="A210" s="427"/>
      <c r="B210" s="429"/>
      <c r="C210" s="86" t="s">
        <v>294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319">
        <f>5*129.8*1.076</f>
        <v>698.32400000000007</v>
      </c>
      <c r="J210" s="314">
        <f t="shared" si="179"/>
        <v>698.32400000000007</v>
      </c>
      <c r="K210" s="25">
        <v>0</v>
      </c>
      <c r="L210" s="25">
        <v>0</v>
      </c>
      <c r="M210" s="180">
        <f t="shared" si="207"/>
        <v>751.39662400000009</v>
      </c>
      <c r="N210" s="25">
        <v>0</v>
      </c>
      <c r="O210" s="25">
        <v>0</v>
      </c>
      <c r="P210" s="87">
        <f t="shared" si="206"/>
        <v>751.39662400000009</v>
      </c>
      <c r="Q210" s="66">
        <f t="shared" si="199"/>
        <v>1449.720624</v>
      </c>
      <c r="R210" s="196">
        <v>0</v>
      </c>
    </row>
    <row r="211" spans="1:18" ht="16.5" hidden="1" customHeight="1" outlineLevel="4">
      <c r="A211" s="427"/>
      <c r="B211" s="429"/>
      <c r="C211" s="86" t="s">
        <v>292</v>
      </c>
      <c r="D211" s="25">
        <v>0</v>
      </c>
      <c r="E211" s="25">
        <v>0</v>
      </c>
      <c r="F211" s="357">
        <f>1*3120</f>
        <v>3120</v>
      </c>
      <c r="G211" s="25">
        <v>0</v>
      </c>
      <c r="H211" s="25">
        <v>0</v>
      </c>
      <c r="I211" s="319">
        <f t="shared" ref="I211" si="209">F211*0.2</f>
        <v>624</v>
      </c>
      <c r="J211" s="314">
        <f t="shared" si="179"/>
        <v>3744</v>
      </c>
      <c r="K211" s="25">
        <v>0</v>
      </c>
      <c r="L211" s="25">
        <v>0</v>
      </c>
      <c r="M211" s="180">
        <f t="shared" si="207"/>
        <v>671.42400000000009</v>
      </c>
      <c r="N211" s="25">
        <v>0</v>
      </c>
      <c r="O211" s="25">
        <v>0</v>
      </c>
      <c r="P211" s="87">
        <f t="shared" si="206"/>
        <v>671.42400000000009</v>
      </c>
      <c r="Q211" s="66">
        <f t="shared" si="199"/>
        <v>4415.424</v>
      </c>
      <c r="R211" s="196">
        <v>0</v>
      </c>
    </row>
    <row r="212" spans="1:18" ht="16.5" hidden="1" customHeight="1" outlineLevel="4">
      <c r="A212" s="427"/>
      <c r="B212" s="429"/>
      <c r="C212" s="101" t="s">
        <v>15</v>
      </c>
      <c r="D212" s="25">
        <v>0</v>
      </c>
      <c r="E212" s="25">
        <v>0</v>
      </c>
      <c r="F212" s="59">
        <f>F213+F214</f>
        <v>8831</v>
      </c>
      <c r="G212" s="25">
        <v>0</v>
      </c>
      <c r="H212" s="25">
        <v>0</v>
      </c>
      <c r="I212" s="59">
        <f>I213+I214</f>
        <v>3417.2960000000003</v>
      </c>
      <c r="J212" s="314">
        <f t="shared" si="179"/>
        <v>12248.296</v>
      </c>
      <c r="K212" s="25">
        <v>0</v>
      </c>
      <c r="L212" s="25">
        <v>0</v>
      </c>
      <c r="M212" s="201">
        <f>M213+M214</f>
        <v>3677.2104960000001</v>
      </c>
      <c r="N212" s="25">
        <v>0</v>
      </c>
      <c r="O212" s="25">
        <v>0</v>
      </c>
      <c r="P212" s="87">
        <f t="shared" si="206"/>
        <v>3677.2104960000001</v>
      </c>
      <c r="Q212" s="66">
        <f t="shared" si="199"/>
        <v>15925.506496</v>
      </c>
      <c r="R212" s="196">
        <v>0</v>
      </c>
    </row>
    <row r="213" spans="1:18" ht="16.5" hidden="1" customHeight="1" outlineLevel="4">
      <c r="A213" s="427"/>
      <c r="B213" s="429"/>
      <c r="C213" s="86" t="s">
        <v>291</v>
      </c>
      <c r="D213" s="25">
        <v>0</v>
      </c>
      <c r="E213" s="25">
        <v>0</v>
      </c>
      <c r="F213" s="357">
        <v>5711</v>
      </c>
      <c r="G213" s="25">
        <v>0</v>
      </c>
      <c r="H213" s="25">
        <v>0</v>
      </c>
      <c r="I213" s="319">
        <f>20*129.8*1.076</f>
        <v>2793.2960000000003</v>
      </c>
      <c r="J213" s="314">
        <f t="shared" si="179"/>
        <v>8504.2960000000003</v>
      </c>
      <c r="K213" s="25">
        <v>0</v>
      </c>
      <c r="L213" s="25">
        <v>0</v>
      </c>
      <c r="M213" s="180">
        <f>I213*1.076+0.2</f>
        <v>3005.7864960000002</v>
      </c>
      <c r="N213" s="25">
        <v>0</v>
      </c>
      <c r="O213" s="25">
        <v>0</v>
      </c>
      <c r="P213" s="87">
        <f t="shared" si="206"/>
        <v>3005.7864960000002</v>
      </c>
      <c r="Q213" s="66">
        <f t="shared" si="199"/>
        <v>11510.082496000001</v>
      </c>
      <c r="R213" s="196">
        <v>0</v>
      </c>
    </row>
    <row r="214" spans="1:18" ht="16.5" hidden="1" customHeight="1" outlineLevel="4">
      <c r="A214" s="427"/>
      <c r="B214" s="429"/>
      <c r="C214" s="86" t="s">
        <v>292</v>
      </c>
      <c r="D214" s="25">
        <v>0</v>
      </c>
      <c r="E214" s="25">
        <v>0</v>
      </c>
      <c r="F214" s="357">
        <f>1*3120</f>
        <v>3120</v>
      </c>
      <c r="G214" s="25">
        <v>0</v>
      </c>
      <c r="H214" s="25">
        <v>0</v>
      </c>
      <c r="I214" s="319">
        <f t="shared" ref="I214" si="210">F214*0.2</f>
        <v>624</v>
      </c>
      <c r="J214" s="314">
        <f t="shared" si="179"/>
        <v>3744</v>
      </c>
      <c r="K214" s="25">
        <v>0</v>
      </c>
      <c r="L214" s="25">
        <v>0</v>
      </c>
      <c r="M214" s="180">
        <f t="shared" si="207"/>
        <v>671.42400000000009</v>
      </c>
      <c r="N214" s="25">
        <v>0</v>
      </c>
      <c r="O214" s="25">
        <v>0</v>
      </c>
      <c r="P214" s="87">
        <f t="shared" si="206"/>
        <v>671.42400000000009</v>
      </c>
      <c r="Q214" s="66">
        <f t="shared" si="199"/>
        <v>4415.424</v>
      </c>
      <c r="R214" s="196">
        <v>0</v>
      </c>
    </row>
    <row r="215" spans="1:18" ht="16.5" hidden="1" customHeight="1" outlineLevel="4">
      <c r="A215" s="427"/>
      <c r="B215" s="429"/>
      <c r="C215" s="101" t="s">
        <v>33</v>
      </c>
      <c r="D215" s="25">
        <v>0</v>
      </c>
      <c r="E215" s="25">
        <v>0</v>
      </c>
      <c r="F215" s="59">
        <f>F216+F217</f>
        <v>3120</v>
      </c>
      <c r="G215" s="25">
        <v>0</v>
      </c>
      <c r="H215" s="25">
        <v>0</v>
      </c>
      <c r="I215" s="59">
        <f>I216+I217</f>
        <v>1322.3240000000001</v>
      </c>
      <c r="J215" s="314">
        <f t="shared" si="179"/>
        <v>4442.3240000000005</v>
      </c>
      <c r="K215" s="25">
        <v>0</v>
      </c>
      <c r="L215" s="25">
        <v>0</v>
      </c>
      <c r="M215" s="201">
        <f>M216+M217</f>
        <v>1422.8206240000002</v>
      </c>
      <c r="N215" s="25">
        <v>0</v>
      </c>
      <c r="O215" s="25">
        <v>0</v>
      </c>
      <c r="P215" s="87">
        <f t="shared" si="206"/>
        <v>1422.8206240000002</v>
      </c>
      <c r="Q215" s="66">
        <f t="shared" si="199"/>
        <v>5865.1446240000005</v>
      </c>
      <c r="R215" s="196">
        <v>0</v>
      </c>
    </row>
    <row r="216" spans="1:18" ht="16.5" hidden="1" customHeight="1" outlineLevel="4">
      <c r="A216" s="427"/>
      <c r="B216" s="429"/>
      <c r="C216" s="86" t="s">
        <v>293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319">
        <f>5*129.8*1.076</f>
        <v>698.32400000000007</v>
      </c>
      <c r="J216" s="314">
        <f t="shared" si="179"/>
        <v>698.32400000000007</v>
      </c>
      <c r="K216" s="25">
        <v>0</v>
      </c>
      <c r="L216" s="25">
        <v>0</v>
      </c>
      <c r="M216" s="180">
        <f t="shared" si="207"/>
        <v>751.39662400000009</v>
      </c>
      <c r="N216" s="25">
        <v>0</v>
      </c>
      <c r="O216" s="25">
        <v>0</v>
      </c>
      <c r="P216" s="87">
        <f t="shared" si="206"/>
        <v>751.39662400000009</v>
      </c>
      <c r="Q216" s="66">
        <f t="shared" si="199"/>
        <v>1449.720624</v>
      </c>
      <c r="R216" s="196">
        <v>0</v>
      </c>
    </row>
    <row r="217" spans="1:18" ht="16.5" hidden="1" customHeight="1" outlineLevel="4">
      <c r="A217" s="427"/>
      <c r="B217" s="429"/>
      <c r="C217" s="86" t="s">
        <v>292</v>
      </c>
      <c r="D217" s="25">
        <v>0</v>
      </c>
      <c r="E217" s="25">
        <v>0</v>
      </c>
      <c r="F217" s="357">
        <f>1*3120</f>
        <v>3120</v>
      </c>
      <c r="G217" s="25">
        <v>0</v>
      </c>
      <c r="H217" s="25">
        <v>0</v>
      </c>
      <c r="I217" s="319">
        <f t="shared" ref="I217" si="211">F217*0.2</f>
        <v>624</v>
      </c>
      <c r="J217" s="314">
        <f t="shared" si="179"/>
        <v>3744</v>
      </c>
      <c r="K217" s="25">
        <v>0</v>
      </c>
      <c r="L217" s="25">
        <v>0</v>
      </c>
      <c r="M217" s="180">
        <f t="shared" si="207"/>
        <v>671.42400000000009</v>
      </c>
      <c r="N217" s="25">
        <v>0</v>
      </c>
      <c r="O217" s="25">
        <v>0</v>
      </c>
      <c r="P217" s="87">
        <f t="shared" si="206"/>
        <v>671.42400000000009</v>
      </c>
      <c r="Q217" s="66">
        <f t="shared" si="199"/>
        <v>4415.424</v>
      </c>
      <c r="R217" s="196">
        <v>0</v>
      </c>
    </row>
    <row r="218" spans="1:18" ht="16.5" hidden="1" customHeight="1" outlineLevel="4">
      <c r="A218" s="427"/>
      <c r="B218" s="429"/>
      <c r="C218" s="101" t="s">
        <v>33</v>
      </c>
      <c r="D218" s="25">
        <v>0</v>
      </c>
      <c r="E218" s="25">
        <v>0</v>
      </c>
      <c r="F218" s="59">
        <f>F219+F220</f>
        <v>3120</v>
      </c>
      <c r="G218" s="25">
        <v>0</v>
      </c>
      <c r="H218" s="25">
        <v>0</v>
      </c>
      <c r="I218" s="59">
        <f>I219+I220</f>
        <v>2020.6480000000001</v>
      </c>
      <c r="J218" s="314">
        <f t="shared" si="179"/>
        <v>5140.6480000000001</v>
      </c>
      <c r="K218" s="25">
        <v>0</v>
      </c>
      <c r="L218" s="25">
        <v>0</v>
      </c>
      <c r="M218" s="201">
        <f>M219+M220</f>
        <v>2174.2172480000004</v>
      </c>
      <c r="N218" s="25">
        <v>0</v>
      </c>
      <c r="O218" s="25">
        <v>0</v>
      </c>
      <c r="P218" s="87">
        <f t="shared" si="206"/>
        <v>2174.2172480000004</v>
      </c>
      <c r="Q218" s="66">
        <f t="shared" si="199"/>
        <v>7314.8652480000001</v>
      </c>
      <c r="R218" s="196">
        <v>0</v>
      </c>
    </row>
    <row r="219" spans="1:18" ht="16.5" hidden="1" customHeight="1" outlineLevel="4">
      <c r="A219" s="427"/>
      <c r="B219" s="429"/>
      <c r="C219" s="97" t="s">
        <v>293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319">
        <f>10*129.8*1.076</f>
        <v>1396.6480000000001</v>
      </c>
      <c r="J219" s="314">
        <f t="shared" si="179"/>
        <v>1396.6480000000001</v>
      </c>
      <c r="K219" s="25">
        <v>0</v>
      </c>
      <c r="L219" s="25">
        <v>0</v>
      </c>
      <c r="M219" s="180">
        <f t="shared" si="207"/>
        <v>1502.7932480000002</v>
      </c>
      <c r="N219" s="25">
        <v>0</v>
      </c>
      <c r="O219" s="25">
        <v>0</v>
      </c>
      <c r="P219" s="87">
        <f t="shared" si="206"/>
        <v>1502.7932480000002</v>
      </c>
      <c r="Q219" s="66">
        <f t="shared" si="199"/>
        <v>2899.4412480000001</v>
      </c>
      <c r="R219" s="196">
        <v>0</v>
      </c>
    </row>
    <row r="220" spans="1:18" ht="16.5" hidden="1" customHeight="1" outlineLevel="4">
      <c r="A220" s="427"/>
      <c r="B220" s="429"/>
      <c r="C220" s="86" t="s">
        <v>292</v>
      </c>
      <c r="D220" s="25">
        <v>0</v>
      </c>
      <c r="E220" s="25">
        <v>0</v>
      </c>
      <c r="F220" s="357">
        <f>1*3120</f>
        <v>3120</v>
      </c>
      <c r="G220" s="25">
        <v>0</v>
      </c>
      <c r="H220" s="25">
        <v>0</v>
      </c>
      <c r="I220" s="319">
        <f t="shared" ref="I220" si="212">F220*0.2</f>
        <v>624</v>
      </c>
      <c r="J220" s="314">
        <f t="shared" si="179"/>
        <v>3744</v>
      </c>
      <c r="K220" s="25">
        <v>0</v>
      </c>
      <c r="L220" s="25">
        <v>0</v>
      </c>
      <c r="M220" s="180">
        <f t="shared" si="207"/>
        <v>671.42400000000009</v>
      </c>
      <c r="N220" s="25">
        <v>0</v>
      </c>
      <c r="O220" s="25">
        <v>0</v>
      </c>
      <c r="P220" s="87">
        <f t="shared" si="206"/>
        <v>671.42400000000009</v>
      </c>
      <c r="Q220" s="66">
        <f t="shared" si="199"/>
        <v>4415.424</v>
      </c>
      <c r="R220" s="196">
        <v>0</v>
      </c>
    </row>
    <row r="221" spans="1:18" ht="16.5" hidden="1" customHeight="1" outlineLevel="4">
      <c r="A221" s="427"/>
      <c r="B221" s="429"/>
      <c r="C221" s="101" t="s">
        <v>288</v>
      </c>
      <c r="D221" s="25">
        <v>0</v>
      </c>
      <c r="E221" s="25">
        <v>0</v>
      </c>
      <c r="F221" s="59">
        <f>F222+F223</f>
        <v>14028</v>
      </c>
      <c r="G221" s="25">
        <v>0</v>
      </c>
      <c r="H221" s="25">
        <v>0</v>
      </c>
      <c r="I221" s="59">
        <f>I222+I223</f>
        <v>6834.5920000000006</v>
      </c>
      <c r="J221" s="314">
        <f t="shared" si="179"/>
        <v>20862.592000000001</v>
      </c>
      <c r="K221" s="25">
        <v>0</v>
      </c>
      <c r="L221" s="25">
        <v>0</v>
      </c>
      <c r="M221" s="201">
        <f>M222+M223</f>
        <v>7354.0209920000007</v>
      </c>
      <c r="N221" s="25">
        <v>0</v>
      </c>
      <c r="O221" s="25">
        <v>0</v>
      </c>
      <c r="P221" s="87">
        <f t="shared" si="206"/>
        <v>7354.0209920000007</v>
      </c>
      <c r="Q221" s="66">
        <f t="shared" si="199"/>
        <v>28216.612992000002</v>
      </c>
      <c r="R221" s="196">
        <v>0</v>
      </c>
    </row>
    <row r="222" spans="1:18" ht="16.5" hidden="1" customHeight="1" outlineLevel="4">
      <c r="A222" s="427"/>
      <c r="B222" s="429"/>
      <c r="C222" s="98" t="s">
        <v>295</v>
      </c>
      <c r="D222" s="25">
        <v>0</v>
      </c>
      <c r="E222" s="25">
        <v>0</v>
      </c>
      <c r="F222" s="357">
        <v>7788</v>
      </c>
      <c r="G222" s="25">
        <v>0</v>
      </c>
      <c r="H222" s="25">
        <v>0</v>
      </c>
      <c r="I222" s="319">
        <f>40*129.8*1.076</f>
        <v>5586.5920000000006</v>
      </c>
      <c r="J222" s="314">
        <f t="shared" si="179"/>
        <v>13374.592000000001</v>
      </c>
      <c r="K222" s="25">
        <v>0</v>
      </c>
      <c r="L222" s="25">
        <v>0</v>
      </c>
      <c r="M222" s="180">
        <f t="shared" si="207"/>
        <v>6011.1729920000007</v>
      </c>
      <c r="N222" s="25">
        <v>0</v>
      </c>
      <c r="O222" s="25">
        <v>0</v>
      </c>
      <c r="P222" s="87">
        <f t="shared" si="206"/>
        <v>6011.1729920000007</v>
      </c>
      <c r="Q222" s="66">
        <f t="shared" si="199"/>
        <v>19385.764992</v>
      </c>
      <c r="R222" s="196">
        <v>0</v>
      </c>
    </row>
    <row r="223" spans="1:18" ht="16.5" hidden="1" customHeight="1" outlineLevel="4">
      <c r="A223" s="427"/>
      <c r="B223" s="429"/>
      <c r="C223" s="86" t="s">
        <v>292</v>
      </c>
      <c r="D223" s="25">
        <v>0</v>
      </c>
      <c r="E223" s="25">
        <v>0</v>
      </c>
      <c r="F223" s="357">
        <f>2*3120</f>
        <v>6240</v>
      </c>
      <c r="G223" s="25">
        <v>0</v>
      </c>
      <c r="H223" s="25">
        <v>0</v>
      </c>
      <c r="I223" s="319">
        <f t="shared" ref="I223:I226" si="213">F223*0.2</f>
        <v>1248</v>
      </c>
      <c r="J223" s="314">
        <f t="shared" si="179"/>
        <v>7488</v>
      </c>
      <c r="K223" s="25">
        <v>0</v>
      </c>
      <c r="L223" s="25">
        <v>0</v>
      </c>
      <c r="M223" s="180">
        <f t="shared" si="207"/>
        <v>1342.8480000000002</v>
      </c>
      <c r="N223" s="25">
        <v>0</v>
      </c>
      <c r="O223" s="25">
        <v>0</v>
      </c>
      <c r="P223" s="87">
        <f t="shared" si="206"/>
        <v>1342.8480000000002</v>
      </c>
      <c r="Q223" s="66">
        <f t="shared" si="199"/>
        <v>8830.848</v>
      </c>
      <c r="R223" s="196">
        <v>0</v>
      </c>
    </row>
    <row r="224" spans="1:18" ht="16.5" hidden="1" customHeight="1" outlineLevel="4">
      <c r="A224" s="427"/>
      <c r="B224" s="429"/>
      <c r="C224" s="101" t="s">
        <v>299</v>
      </c>
      <c r="D224" s="25">
        <v>0</v>
      </c>
      <c r="E224" s="25">
        <v>0</v>
      </c>
      <c r="F224" s="59">
        <f>F225+F226</f>
        <v>6240</v>
      </c>
      <c r="G224" s="25">
        <v>0</v>
      </c>
      <c r="H224" s="25">
        <v>0</v>
      </c>
      <c r="I224" s="59">
        <f>I225+I226</f>
        <v>5437.9440000000004</v>
      </c>
      <c r="J224" s="314">
        <f t="shared" si="179"/>
        <v>11677.944</v>
      </c>
      <c r="K224" s="25">
        <v>0</v>
      </c>
      <c r="L224" s="25">
        <v>0</v>
      </c>
      <c r="M224" s="201">
        <f>M225+M226</f>
        <v>5851.2277440000007</v>
      </c>
      <c r="N224" s="25">
        <v>0</v>
      </c>
      <c r="O224" s="25">
        <v>0</v>
      </c>
      <c r="P224" s="87">
        <f t="shared" si="206"/>
        <v>5851.2277440000007</v>
      </c>
      <c r="Q224" s="66">
        <f t="shared" si="199"/>
        <v>17529.171743999999</v>
      </c>
      <c r="R224" s="196">
        <v>0</v>
      </c>
    </row>
    <row r="225" spans="1:18" ht="16.5" hidden="1" customHeight="1" outlineLevel="4">
      <c r="A225" s="427"/>
      <c r="B225" s="429"/>
      <c r="C225" s="98" t="s">
        <v>296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319">
        <f>30*129.8*1.076</f>
        <v>4189.9440000000004</v>
      </c>
      <c r="J225" s="314">
        <f t="shared" si="179"/>
        <v>4189.9440000000004</v>
      </c>
      <c r="K225" s="25">
        <v>0</v>
      </c>
      <c r="L225" s="25">
        <v>0</v>
      </c>
      <c r="M225" s="180">
        <f t="shared" si="207"/>
        <v>4508.3797440000008</v>
      </c>
      <c r="N225" s="25">
        <v>0</v>
      </c>
      <c r="O225" s="25">
        <v>0</v>
      </c>
      <c r="P225" s="87">
        <f t="shared" si="206"/>
        <v>4508.3797440000008</v>
      </c>
      <c r="Q225" s="66">
        <f t="shared" si="199"/>
        <v>8698.3237440000012</v>
      </c>
      <c r="R225" s="196">
        <v>0</v>
      </c>
    </row>
    <row r="226" spans="1:18" ht="16.5" hidden="1" customHeight="1" outlineLevel="4">
      <c r="A226" s="427"/>
      <c r="B226" s="429"/>
      <c r="C226" s="86" t="s">
        <v>292</v>
      </c>
      <c r="D226" s="25">
        <v>0</v>
      </c>
      <c r="E226" s="25">
        <v>0</v>
      </c>
      <c r="F226" s="357">
        <f>2*3120</f>
        <v>6240</v>
      </c>
      <c r="G226" s="25">
        <v>0</v>
      </c>
      <c r="H226" s="25">
        <v>0</v>
      </c>
      <c r="I226" s="319">
        <f t="shared" si="213"/>
        <v>1248</v>
      </c>
      <c r="J226" s="314">
        <f t="shared" si="179"/>
        <v>7488</v>
      </c>
      <c r="K226" s="25">
        <v>0</v>
      </c>
      <c r="L226" s="25">
        <v>0</v>
      </c>
      <c r="M226" s="180">
        <f t="shared" si="207"/>
        <v>1342.8480000000002</v>
      </c>
      <c r="N226" s="25">
        <v>0</v>
      </c>
      <c r="O226" s="25">
        <v>0</v>
      </c>
      <c r="P226" s="87">
        <f t="shared" si="206"/>
        <v>1342.8480000000002</v>
      </c>
      <c r="Q226" s="66">
        <f t="shared" si="199"/>
        <v>8830.848</v>
      </c>
      <c r="R226" s="196">
        <v>0</v>
      </c>
    </row>
    <row r="227" spans="1:18" ht="16.5" hidden="1" customHeight="1" outlineLevel="4">
      <c r="A227" s="427"/>
      <c r="B227" s="429"/>
      <c r="C227" s="101" t="s">
        <v>290</v>
      </c>
      <c r="D227" s="25">
        <v>0</v>
      </c>
      <c r="E227" s="25">
        <v>0</v>
      </c>
      <c r="F227" s="59">
        <f>F228+F229</f>
        <v>19609</v>
      </c>
      <c r="G227" s="25">
        <v>0</v>
      </c>
      <c r="H227" s="25">
        <v>0</v>
      </c>
      <c r="I227" s="59">
        <f>I228+I229</f>
        <v>5437.9440000000004</v>
      </c>
      <c r="J227" s="314">
        <f t="shared" si="179"/>
        <v>25046.944</v>
      </c>
      <c r="K227" s="25">
        <v>0</v>
      </c>
      <c r="L227" s="25">
        <v>0</v>
      </c>
      <c r="M227" s="201">
        <f>M228+M229</f>
        <v>5851.2277440000007</v>
      </c>
      <c r="N227" s="25">
        <v>0</v>
      </c>
      <c r="O227" s="25">
        <v>0</v>
      </c>
      <c r="P227" s="87">
        <f t="shared" si="206"/>
        <v>5851.2277440000007</v>
      </c>
      <c r="Q227" s="66">
        <f t="shared" si="199"/>
        <v>30898.171743999999</v>
      </c>
      <c r="R227" s="196">
        <v>0</v>
      </c>
    </row>
    <row r="228" spans="1:18" ht="16.5" hidden="1" customHeight="1" outlineLevel="4">
      <c r="A228" s="427"/>
      <c r="B228" s="429"/>
      <c r="C228" s="99" t="s">
        <v>297</v>
      </c>
      <c r="D228" s="25">
        <v>0</v>
      </c>
      <c r="E228" s="25">
        <v>0</v>
      </c>
      <c r="F228" s="357">
        <v>13369</v>
      </c>
      <c r="G228" s="25">
        <v>0</v>
      </c>
      <c r="H228" s="25">
        <v>0</v>
      </c>
      <c r="I228" s="319">
        <f>30*129.8*1.076</f>
        <v>4189.9440000000004</v>
      </c>
      <c r="J228" s="314">
        <f t="shared" si="179"/>
        <v>17558.944</v>
      </c>
      <c r="K228" s="25">
        <v>0</v>
      </c>
      <c r="L228" s="25">
        <v>0</v>
      </c>
      <c r="M228" s="180">
        <f t="shared" si="207"/>
        <v>4508.3797440000008</v>
      </c>
      <c r="N228" s="25">
        <v>0</v>
      </c>
      <c r="O228" s="25">
        <v>0</v>
      </c>
      <c r="P228" s="87">
        <f t="shared" si="206"/>
        <v>4508.3797440000008</v>
      </c>
      <c r="Q228" s="66">
        <f t="shared" si="199"/>
        <v>22067.323744000001</v>
      </c>
      <c r="R228" s="196">
        <v>0</v>
      </c>
    </row>
    <row r="229" spans="1:18" ht="16.5" hidden="1" customHeight="1" outlineLevel="4">
      <c r="A229" s="427"/>
      <c r="B229" s="429"/>
      <c r="C229" s="86" t="s">
        <v>292</v>
      </c>
      <c r="D229" s="25">
        <v>0</v>
      </c>
      <c r="E229" s="25">
        <v>0</v>
      </c>
      <c r="F229" s="357">
        <f>2*3120</f>
        <v>6240</v>
      </c>
      <c r="G229" s="25">
        <v>0</v>
      </c>
      <c r="H229" s="25">
        <v>0</v>
      </c>
      <c r="I229" s="319">
        <f t="shared" ref="I229" si="214">F229*0.2</f>
        <v>1248</v>
      </c>
      <c r="J229" s="314">
        <f t="shared" ref="J229:J292" si="215">I229+H229+G229+F229+E229+D229</f>
        <v>7488</v>
      </c>
      <c r="K229" s="25">
        <v>0</v>
      </c>
      <c r="L229" s="25">
        <v>0</v>
      </c>
      <c r="M229" s="180">
        <f t="shared" si="207"/>
        <v>1342.8480000000002</v>
      </c>
      <c r="N229" s="25">
        <v>0</v>
      </c>
      <c r="O229" s="25">
        <v>0</v>
      </c>
      <c r="P229" s="87">
        <f t="shared" si="206"/>
        <v>1342.8480000000002</v>
      </c>
      <c r="Q229" s="66">
        <f t="shared" si="199"/>
        <v>8830.848</v>
      </c>
      <c r="R229" s="196">
        <v>0</v>
      </c>
    </row>
    <row r="230" spans="1:18" ht="28.5" hidden="1" customHeight="1" outlineLevel="3">
      <c r="A230" s="427"/>
      <c r="B230" s="429"/>
      <c r="C230" s="75" t="s">
        <v>13</v>
      </c>
      <c r="D230" s="27">
        <v>0</v>
      </c>
      <c r="E230" s="27">
        <f>SUM(E231:E239)</f>
        <v>0</v>
      </c>
      <c r="F230" s="20">
        <v>50000</v>
      </c>
      <c r="G230" s="27">
        <f t="shared" ref="G230" si="216">SUM(G231:G239)</f>
        <v>0</v>
      </c>
      <c r="H230" s="27">
        <f t="shared" ref="H230" si="217">SUM(H231:H239)</f>
        <v>0</v>
      </c>
      <c r="I230" s="20">
        <f>SUM(I231:I239)</f>
        <v>54177.436000000009</v>
      </c>
      <c r="J230" s="314">
        <f t="shared" si="215"/>
        <v>104177.43600000002</v>
      </c>
      <c r="K230" s="27">
        <f t="shared" ref="K230" si="218">SUM(K231:K239)</f>
        <v>0</v>
      </c>
      <c r="L230" s="25">
        <f t="shared" ref="L230" si="219">SUM(L231:L239)</f>
        <v>0</v>
      </c>
      <c r="M230" s="20">
        <f>SUM(M231:M239)</f>
        <v>58294.421136000012</v>
      </c>
      <c r="N230" s="27">
        <f t="shared" ref="N230:O230" si="220">SUM(N231:N239)</f>
        <v>0</v>
      </c>
      <c r="O230" s="27">
        <f t="shared" si="220"/>
        <v>0</v>
      </c>
      <c r="P230" s="20">
        <f t="shared" si="206"/>
        <v>58294.421136000012</v>
      </c>
      <c r="Q230" s="76">
        <f t="shared" si="199"/>
        <v>162471.85713600004</v>
      </c>
      <c r="R230" s="196">
        <v>0</v>
      </c>
    </row>
    <row r="231" spans="1:18" ht="16.5" hidden="1" customHeight="1" outlineLevel="4">
      <c r="A231" s="427"/>
      <c r="B231" s="429"/>
      <c r="C231" s="86" t="s">
        <v>24</v>
      </c>
      <c r="D231" s="25">
        <v>0</v>
      </c>
      <c r="E231" s="25">
        <v>0</v>
      </c>
      <c r="F231" s="357">
        <v>50351</v>
      </c>
      <c r="G231" s="25">
        <v>0</v>
      </c>
      <c r="H231" s="25">
        <v>0</v>
      </c>
      <c r="I231" s="319">
        <f>F231*1.076-0.24</f>
        <v>54177.436000000009</v>
      </c>
      <c r="J231" s="314">
        <f t="shared" si="215"/>
        <v>104528.43600000002</v>
      </c>
      <c r="K231" s="25">
        <v>0</v>
      </c>
      <c r="L231" s="25">
        <v>0</v>
      </c>
      <c r="M231" s="319">
        <f>I231*1.076-0.2-0.3</f>
        <v>58294.421136000012</v>
      </c>
      <c r="N231" s="25">
        <v>0</v>
      </c>
      <c r="O231" s="25">
        <v>0</v>
      </c>
      <c r="P231" s="87">
        <f t="shared" si="206"/>
        <v>58294.421136000012</v>
      </c>
      <c r="Q231" s="66">
        <f t="shared" si="199"/>
        <v>162822.85713600004</v>
      </c>
      <c r="R231" s="196">
        <v>0</v>
      </c>
    </row>
    <row r="232" spans="1:18" ht="16.5" hidden="1" customHeight="1" outlineLevel="4">
      <c r="A232" s="427"/>
      <c r="B232" s="429"/>
      <c r="C232" s="86" t="s">
        <v>24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314">
        <f t="shared" si="215"/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87">
        <f t="shared" si="206"/>
        <v>0</v>
      </c>
      <c r="Q232" s="66">
        <f t="shared" si="199"/>
        <v>0</v>
      </c>
      <c r="R232" s="196">
        <v>0</v>
      </c>
    </row>
    <row r="233" spans="1:18" ht="16.5" hidden="1" customHeight="1" outlineLevel="4">
      <c r="A233" s="427"/>
      <c r="B233" s="429"/>
      <c r="C233" s="86" t="s">
        <v>287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314">
        <f t="shared" si="215"/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87">
        <f t="shared" si="206"/>
        <v>0</v>
      </c>
      <c r="Q233" s="66">
        <f t="shared" si="199"/>
        <v>0</v>
      </c>
      <c r="R233" s="196">
        <v>0</v>
      </c>
    </row>
    <row r="234" spans="1:18" ht="16.5" hidden="1" customHeight="1" outlineLevel="4">
      <c r="A234" s="427"/>
      <c r="B234" s="429"/>
      <c r="C234" s="86" t="s">
        <v>15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314">
        <f t="shared" si="215"/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87">
        <f t="shared" si="206"/>
        <v>0</v>
      </c>
      <c r="Q234" s="66">
        <f t="shared" si="199"/>
        <v>0</v>
      </c>
      <c r="R234" s="196">
        <v>0</v>
      </c>
    </row>
    <row r="235" spans="1:18" ht="16.5" hidden="1" customHeight="1" outlineLevel="4">
      <c r="A235" s="427"/>
      <c r="B235" s="429"/>
      <c r="C235" s="86" t="s">
        <v>33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314">
        <f t="shared" si="215"/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87">
        <f t="shared" si="206"/>
        <v>0</v>
      </c>
      <c r="Q235" s="66">
        <f t="shared" si="199"/>
        <v>0</v>
      </c>
      <c r="R235" s="196">
        <v>0</v>
      </c>
    </row>
    <row r="236" spans="1:18" ht="16.5" hidden="1" customHeight="1" outlineLevel="4">
      <c r="A236" s="427"/>
      <c r="B236" s="429"/>
      <c r="C236" s="97" t="s">
        <v>33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314">
        <f t="shared" si="215"/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87">
        <f t="shared" si="206"/>
        <v>0</v>
      </c>
      <c r="Q236" s="66">
        <f t="shared" si="199"/>
        <v>0</v>
      </c>
      <c r="R236" s="196">
        <v>0</v>
      </c>
    </row>
    <row r="237" spans="1:18" ht="16.5" hidden="1" customHeight="1" outlineLevel="4">
      <c r="A237" s="427"/>
      <c r="B237" s="429"/>
      <c r="C237" s="98" t="s">
        <v>288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314">
        <f t="shared" si="215"/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87">
        <f t="shared" si="206"/>
        <v>0</v>
      </c>
      <c r="Q237" s="66">
        <f t="shared" si="199"/>
        <v>0</v>
      </c>
      <c r="R237" s="196">
        <v>0</v>
      </c>
    </row>
    <row r="238" spans="1:18" ht="16.5" hidden="1" customHeight="1" outlineLevel="4">
      <c r="A238" s="427"/>
      <c r="B238" s="429"/>
      <c r="C238" s="98" t="s">
        <v>289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314">
        <f t="shared" si="215"/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87">
        <f t="shared" si="206"/>
        <v>0</v>
      </c>
      <c r="Q238" s="66">
        <f t="shared" si="199"/>
        <v>0</v>
      </c>
      <c r="R238" s="196">
        <v>0</v>
      </c>
    </row>
    <row r="239" spans="1:18" ht="16.5" hidden="1" customHeight="1" outlineLevel="4">
      <c r="A239" s="427"/>
      <c r="B239" s="429"/>
      <c r="C239" s="99" t="s">
        <v>290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314">
        <f t="shared" si="215"/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87">
        <f t="shared" si="206"/>
        <v>0</v>
      </c>
      <c r="Q239" s="66">
        <f t="shared" si="199"/>
        <v>0</v>
      </c>
      <c r="R239" s="196">
        <v>0</v>
      </c>
    </row>
    <row r="240" spans="1:18" ht="28.5" hidden="1" customHeight="1" outlineLevel="3">
      <c r="A240" s="427"/>
      <c r="B240" s="429"/>
      <c r="C240" s="75" t="s">
        <v>277</v>
      </c>
      <c r="D240" s="27">
        <v>0</v>
      </c>
      <c r="E240" s="27">
        <f>SUM(E241:E249)</f>
        <v>0</v>
      </c>
      <c r="F240" s="20">
        <f>SUM(F241:F249)</f>
        <v>5630000</v>
      </c>
      <c r="G240" s="20">
        <f>SUM(G241:G249)</f>
        <v>3000000</v>
      </c>
      <c r="H240" s="20">
        <f>SUM(H241:H249)</f>
        <v>3000000</v>
      </c>
      <c r="I240" s="27">
        <f t="shared" ref="I240:O240" si="221">SUM(I241:I249)</f>
        <v>0</v>
      </c>
      <c r="J240" s="314">
        <f t="shared" si="215"/>
        <v>11630000</v>
      </c>
      <c r="K240" s="27">
        <f t="shared" si="221"/>
        <v>0</v>
      </c>
      <c r="L240" s="25">
        <f t="shared" ref="L240" si="222">SUM(L241:L249)</f>
        <v>0</v>
      </c>
      <c r="M240" s="27">
        <f t="shared" si="221"/>
        <v>0</v>
      </c>
      <c r="N240" s="27">
        <f t="shared" si="221"/>
        <v>0</v>
      </c>
      <c r="O240" s="27">
        <f t="shared" si="221"/>
        <v>0</v>
      </c>
      <c r="P240" s="27">
        <f>O240+N240+M240+L240+K240</f>
        <v>0</v>
      </c>
      <c r="Q240" s="76">
        <f t="shared" si="199"/>
        <v>11630000</v>
      </c>
      <c r="R240" s="196">
        <v>1509000</v>
      </c>
    </row>
    <row r="241" spans="1:18" ht="16.5" hidden="1" customHeight="1" outlineLevel="4">
      <c r="A241" s="427"/>
      <c r="B241" s="429"/>
      <c r="C241" s="86" t="s">
        <v>24</v>
      </c>
      <c r="D241" s="25">
        <v>0</v>
      </c>
      <c r="E241" s="25">
        <v>0</v>
      </c>
      <c r="F241" s="357">
        <f>925917+1574000-482</f>
        <v>2499435</v>
      </c>
      <c r="G241" s="319">
        <v>2000000</v>
      </c>
      <c r="H241" s="351">
        <v>2000000</v>
      </c>
      <c r="I241" s="25">
        <v>0</v>
      </c>
      <c r="J241" s="314">
        <f t="shared" si="215"/>
        <v>6499435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102">
        <f t="shared" ref="P241:P250" si="223">O241+N241+M241+L241+K241</f>
        <v>0</v>
      </c>
      <c r="Q241" s="66">
        <f t="shared" si="199"/>
        <v>6499435</v>
      </c>
      <c r="R241" s="196">
        <v>-2000000</v>
      </c>
    </row>
    <row r="242" spans="1:18" ht="16.5" hidden="1" customHeight="1" outlineLevel="4">
      <c r="A242" s="427"/>
      <c r="B242" s="429"/>
      <c r="C242" s="86" t="s">
        <v>24</v>
      </c>
      <c r="D242" s="25">
        <v>0</v>
      </c>
      <c r="E242" s="25">
        <v>0</v>
      </c>
      <c r="F242" s="357">
        <v>1000000</v>
      </c>
      <c r="G242" s="25">
        <v>0</v>
      </c>
      <c r="H242" s="25">
        <v>0</v>
      </c>
      <c r="I242" s="25">
        <v>0</v>
      </c>
      <c r="J242" s="314">
        <f t="shared" si="215"/>
        <v>1000000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102">
        <f t="shared" si="223"/>
        <v>0</v>
      </c>
      <c r="Q242" s="66">
        <f t="shared" si="199"/>
        <v>1000000</v>
      </c>
      <c r="R242" s="196">
        <v>0</v>
      </c>
    </row>
    <row r="243" spans="1:18" ht="16.5" hidden="1" customHeight="1" outlineLevel="4">
      <c r="A243" s="427"/>
      <c r="B243" s="429"/>
      <c r="C243" s="86" t="s">
        <v>287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314">
        <f t="shared" si="215"/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102">
        <f t="shared" si="223"/>
        <v>0</v>
      </c>
      <c r="Q243" s="66">
        <f t="shared" si="199"/>
        <v>0</v>
      </c>
      <c r="R243" s="196">
        <v>0</v>
      </c>
    </row>
    <row r="244" spans="1:18" ht="16.5" hidden="1" customHeight="1" outlineLevel="4">
      <c r="A244" s="427"/>
      <c r="B244" s="429"/>
      <c r="C244" s="86" t="s">
        <v>15</v>
      </c>
      <c r="D244" s="25">
        <v>0</v>
      </c>
      <c r="E244" s="25">
        <v>0</v>
      </c>
      <c r="F244" s="460">
        <v>0</v>
      </c>
      <c r="G244" s="477">
        <v>0</v>
      </c>
      <c r="H244" s="477">
        <v>0</v>
      </c>
      <c r="I244" s="25">
        <v>0</v>
      </c>
      <c r="J244" s="314">
        <f t="shared" si="215"/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102">
        <f t="shared" si="223"/>
        <v>0</v>
      </c>
      <c r="Q244" s="66">
        <f t="shared" si="199"/>
        <v>0</v>
      </c>
      <c r="R244" s="196">
        <v>4509000</v>
      </c>
    </row>
    <row r="245" spans="1:18" ht="16.5" hidden="1" customHeight="1" outlineLevel="4">
      <c r="A245" s="427"/>
      <c r="B245" s="429"/>
      <c r="C245" s="86" t="s">
        <v>33</v>
      </c>
      <c r="D245" s="25">
        <v>0</v>
      </c>
      <c r="E245" s="25">
        <v>0</v>
      </c>
      <c r="F245" s="461"/>
      <c r="G245" s="477"/>
      <c r="H245" s="477"/>
      <c r="I245" s="25">
        <v>0</v>
      </c>
      <c r="J245" s="314">
        <f t="shared" si="215"/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102">
        <f t="shared" si="223"/>
        <v>0</v>
      </c>
      <c r="Q245" s="66">
        <f t="shared" si="199"/>
        <v>0</v>
      </c>
      <c r="R245" s="196">
        <v>0</v>
      </c>
    </row>
    <row r="246" spans="1:18" ht="16.5" hidden="1" customHeight="1" outlineLevel="4">
      <c r="A246" s="427"/>
      <c r="B246" s="429"/>
      <c r="C246" s="97" t="s">
        <v>33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314">
        <f t="shared" si="215"/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102">
        <f t="shared" si="223"/>
        <v>0</v>
      </c>
      <c r="Q246" s="66">
        <f t="shared" si="199"/>
        <v>0</v>
      </c>
      <c r="R246" s="196">
        <v>0</v>
      </c>
    </row>
    <row r="247" spans="1:18" ht="16.5" hidden="1" customHeight="1" outlineLevel="4">
      <c r="A247" s="427"/>
      <c r="B247" s="429"/>
      <c r="C247" s="98" t="s">
        <v>288</v>
      </c>
      <c r="D247" s="25">
        <v>0</v>
      </c>
      <c r="E247" s="25">
        <v>0</v>
      </c>
      <c r="F247" s="357">
        <v>2130565</v>
      </c>
      <c r="G247" s="319">
        <v>1000000</v>
      </c>
      <c r="H247" s="351">
        <v>1000000</v>
      </c>
      <c r="I247" s="25">
        <v>0</v>
      </c>
      <c r="J247" s="314">
        <f t="shared" si="215"/>
        <v>4130565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102">
        <f t="shared" si="223"/>
        <v>0</v>
      </c>
      <c r="Q247" s="66">
        <f t="shared" si="199"/>
        <v>4130565</v>
      </c>
      <c r="R247" s="196">
        <v>-1000000</v>
      </c>
    </row>
    <row r="248" spans="1:18" ht="16.5" hidden="1" customHeight="1" outlineLevel="4">
      <c r="A248" s="427"/>
      <c r="B248" s="429"/>
      <c r="C248" s="98" t="s">
        <v>289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314">
        <f t="shared" si="215"/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102">
        <f t="shared" si="223"/>
        <v>0</v>
      </c>
      <c r="Q248" s="66">
        <f t="shared" si="199"/>
        <v>0</v>
      </c>
      <c r="R248" s="196">
        <v>0</v>
      </c>
    </row>
    <row r="249" spans="1:18" ht="16.5" hidden="1" customHeight="1" outlineLevel="4">
      <c r="A249" s="427"/>
      <c r="B249" s="429"/>
      <c r="C249" s="99" t="s">
        <v>290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314">
        <f t="shared" si="215"/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102">
        <f t="shared" si="223"/>
        <v>0</v>
      </c>
      <c r="Q249" s="66">
        <f t="shared" si="199"/>
        <v>0</v>
      </c>
      <c r="R249" s="196">
        <v>0</v>
      </c>
    </row>
    <row r="250" spans="1:18" ht="28.5" hidden="1" customHeight="1" outlineLevel="3">
      <c r="A250" s="427"/>
      <c r="B250" s="429"/>
      <c r="C250" s="75" t="s">
        <v>22</v>
      </c>
      <c r="D250" s="27">
        <v>0</v>
      </c>
      <c r="E250" s="27">
        <f>SUM(E251:E259)</f>
        <v>0</v>
      </c>
      <c r="F250" s="27">
        <f t="shared" ref="F250:O250" si="224">SUM(F251:F259)</f>
        <v>0</v>
      </c>
      <c r="G250" s="27">
        <f t="shared" si="224"/>
        <v>0</v>
      </c>
      <c r="H250" s="27">
        <f t="shared" ref="H250" si="225">SUM(H251:H259)</f>
        <v>0</v>
      </c>
      <c r="I250" s="27">
        <f t="shared" si="224"/>
        <v>0</v>
      </c>
      <c r="J250" s="314">
        <f t="shared" si="215"/>
        <v>0</v>
      </c>
      <c r="K250" s="27">
        <f t="shared" si="224"/>
        <v>0</v>
      </c>
      <c r="L250" s="25">
        <f t="shared" si="224"/>
        <v>0</v>
      </c>
      <c r="M250" s="27">
        <f t="shared" si="224"/>
        <v>0</v>
      </c>
      <c r="N250" s="27">
        <f t="shared" si="224"/>
        <v>0</v>
      </c>
      <c r="O250" s="27">
        <f t="shared" si="224"/>
        <v>0</v>
      </c>
      <c r="P250" s="27">
        <f t="shared" si="223"/>
        <v>0</v>
      </c>
      <c r="Q250" s="103">
        <f>J250+P250</f>
        <v>0</v>
      </c>
      <c r="R250" s="196">
        <v>0</v>
      </c>
    </row>
    <row r="251" spans="1:18" ht="15.75" hidden="1" customHeight="1" outlineLevel="3">
      <c r="A251" s="427"/>
      <c r="B251" s="429"/>
      <c r="C251" s="91" t="s">
        <v>24</v>
      </c>
      <c r="D251" s="91"/>
      <c r="E251" s="44">
        <v>0</v>
      </c>
      <c r="F251" s="44">
        <v>0</v>
      </c>
      <c r="G251" s="44">
        <v>0</v>
      </c>
      <c r="H251" s="44">
        <v>0</v>
      </c>
      <c r="I251" s="44">
        <v>0</v>
      </c>
      <c r="J251" s="314">
        <f t="shared" si="215"/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314">
        <f t="shared" si="206"/>
        <v>0</v>
      </c>
      <c r="Q251" s="15"/>
      <c r="R251" s="196">
        <v>0</v>
      </c>
    </row>
    <row r="252" spans="1:18" ht="15.75" hidden="1" customHeight="1" outlineLevel="3">
      <c r="A252" s="427"/>
      <c r="B252" s="429"/>
      <c r="C252" s="91" t="s">
        <v>24</v>
      </c>
      <c r="D252" s="91"/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314">
        <f t="shared" si="215"/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314">
        <f t="shared" si="206"/>
        <v>0</v>
      </c>
      <c r="Q252" s="15"/>
      <c r="R252" s="196">
        <v>0</v>
      </c>
    </row>
    <row r="253" spans="1:18" ht="15.75" hidden="1" customHeight="1" outlineLevel="3">
      <c r="A253" s="427"/>
      <c r="B253" s="429"/>
      <c r="C253" s="91" t="s">
        <v>287</v>
      </c>
      <c r="D253" s="91"/>
      <c r="E253" s="44">
        <v>0</v>
      </c>
      <c r="F253" s="44">
        <v>0</v>
      </c>
      <c r="G253" s="44">
        <v>0</v>
      </c>
      <c r="H253" s="44">
        <v>0</v>
      </c>
      <c r="I253" s="44">
        <v>0</v>
      </c>
      <c r="J253" s="314">
        <f t="shared" si="215"/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314">
        <f t="shared" si="206"/>
        <v>0</v>
      </c>
      <c r="Q253" s="15"/>
      <c r="R253" s="196">
        <v>0</v>
      </c>
    </row>
    <row r="254" spans="1:18" ht="15.75" hidden="1" customHeight="1" outlineLevel="3">
      <c r="A254" s="427"/>
      <c r="B254" s="429"/>
      <c r="C254" s="91" t="s">
        <v>15</v>
      </c>
      <c r="D254" s="91"/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314">
        <f t="shared" si="215"/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314">
        <f t="shared" si="206"/>
        <v>0</v>
      </c>
      <c r="Q254" s="15"/>
      <c r="R254" s="196">
        <v>0</v>
      </c>
    </row>
    <row r="255" spans="1:18" ht="15.75" hidden="1" customHeight="1" outlineLevel="3">
      <c r="A255" s="427"/>
      <c r="B255" s="429"/>
      <c r="C255" s="91" t="s">
        <v>33</v>
      </c>
      <c r="D255" s="91"/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314">
        <f t="shared" si="215"/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314">
        <f t="shared" si="206"/>
        <v>0</v>
      </c>
      <c r="Q255" s="15"/>
      <c r="R255" s="196">
        <v>0</v>
      </c>
    </row>
    <row r="256" spans="1:18" ht="15.75" hidden="1" customHeight="1" outlineLevel="3">
      <c r="A256" s="427"/>
      <c r="B256" s="429"/>
      <c r="C256" s="104" t="s">
        <v>33</v>
      </c>
      <c r="D256" s="104"/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314">
        <f t="shared" si="215"/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314">
        <f t="shared" si="206"/>
        <v>0</v>
      </c>
      <c r="Q256" s="15"/>
      <c r="R256" s="196">
        <v>0</v>
      </c>
    </row>
    <row r="257" spans="1:18" ht="15.75" hidden="1" customHeight="1" outlineLevel="3">
      <c r="A257" s="427"/>
      <c r="B257" s="429"/>
      <c r="C257" s="105" t="s">
        <v>288</v>
      </c>
      <c r="D257" s="105"/>
      <c r="E257" s="44">
        <v>0</v>
      </c>
      <c r="F257" s="44">
        <v>0</v>
      </c>
      <c r="G257" s="44">
        <v>0</v>
      </c>
      <c r="H257" s="44">
        <v>0</v>
      </c>
      <c r="I257" s="44">
        <v>0</v>
      </c>
      <c r="J257" s="314">
        <f t="shared" si="215"/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314">
        <f t="shared" si="206"/>
        <v>0</v>
      </c>
      <c r="Q257" s="15"/>
      <c r="R257" s="196">
        <v>0</v>
      </c>
    </row>
    <row r="258" spans="1:18" ht="15.75" hidden="1" customHeight="1" outlineLevel="3">
      <c r="A258" s="427"/>
      <c r="B258" s="429"/>
      <c r="C258" s="105" t="s">
        <v>289</v>
      </c>
      <c r="D258" s="105"/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314">
        <f t="shared" si="215"/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314">
        <f t="shared" si="206"/>
        <v>0</v>
      </c>
      <c r="Q258" s="15"/>
      <c r="R258" s="196">
        <v>0</v>
      </c>
    </row>
    <row r="259" spans="1:18" ht="15.75" hidden="1" customHeight="1" outlineLevel="3">
      <c r="A259" s="427"/>
      <c r="B259" s="430"/>
      <c r="C259" s="44" t="s">
        <v>290</v>
      </c>
      <c r="D259" s="44"/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314">
        <f t="shared" si="215"/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314">
        <f t="shared" si="206"/>
        <v>0</v>
      </c>
      <c r="Q259" s="15"/>
      <c r="R259" s="196">
        <v>0</v>
      </c>
    </row>
    <row r="260" spans="1:18" ht="30" hidden="1" customHeight="1" outlineLevel="2">
      <c r="A260" s="447" t="s">
        <v>31</v>
      </c>
      <c r="B260" s="448"/>
      <c r="C260" s="448"/>
      <c r="D260" s="314">
        <f t="shared" ref="D260:I260" si="226">D265+D269+D273+D277</f>
        <v>0</v>
      </c>
      <c r="E260" s="314">
        <f t="shared" si="226"/>
        <v>457000</v>
      </c>
      <c r="F260" s="356">
        <f>F265+F269+F273+F277+F261</f>
        <v>1471000</v>
      </c>
      <c r="G260" s="314">
        <f t="shared" si="226"/>
        <v>576000</v>
      </c>
      <c r="H260" s="354">
        <f t="shared" ref="H260" si="227">H265+H269+H273+H277</f>
        <v>576000</v>
      </c>
      <c r="I260" s="314">
        <f t="shared" si="226"/>
        <v>2883472</v>
      </c>
      <c r="J260" s="314">
        <f t="shared" si="215"/>
        <v>5963472</v>
      </c>
      <c r="K260" s="356">
        <f t="shared" ref="K260" si="228">K265+K269+K273+K277+K261</f>
        <v>1611611</v>
      </c>
      <c r="L260" s="356">
        <f>L265+L269+L273+L277+L261</f>
        <v>213906</v>
      </c>
      <c r="M260" s="356">
        <f t="shared" ref="M260" si="229">M265+M269+M273+M277+M261</f>
        <v>42966.400000000001</v>
      </c>
      <c r="N260" s="356">
        <f t="shared" ref="N260" si="230">N265+N269+N273+N277+N261</f>
        <v>42967</v>
      </c>
      <c r="O260" s="356">
        <f t="shared" ref="O260" si="231">O265+O269+O273+O277+O261</f>
        <v>101166</v>
      </c>
      <c r="P260" s="314">
        <f t="shared" si="206"/>
        <v>2012616.4</v>
      </c>
      <c r="Q260" s="67">
        <f>J260+P260</f>
        <v>7976088.4000000004</v>
      </c>
      <c r="R260" s="196">
        <v>-322000</v>
      </c>
    </row>
    <row r="261" spans="1:18" ht="33" hidden="1" customHeight="1" outlineLevel="3">
      <c r="A261" s="427">
        <v>5</v>
      </c>
      <c r="B261" s="428" t="s">
        <v>14</v>
      </c>
      <c r="C261" s="75" t="s">
        <v>11</v>
      </c>
      <c r="D261" s="75"/>
      <c r="E261" s="20">
        <f>SUM(E262:E264)</f>
        <v>0</v>
      </c>
      <c r="F261" s="20">
        <f t="shared" ref="F261:O261" si="232">SUM(F262:F264)</f>
        <v>0</v>
      </c>
      <c r="G261" s="27">
        <f>SUM(G262:G264)</f>
        <v>0</v>
      </c>
      <c r="H261" s="27">
        <f>SUM(H262:H264)</f>
        <v>0</v>
      </c>
      <c r="I261" s="27">
        <f t="shared" ref="I261" si="233">SUM(I262:I264)</f>
        <v>0</v>
      </c>
      <c r="J261" s="314">
        <f t="shared" si="215"/>
        <v>0</v>
      </c>
      <c r="K261" s="20">
        <f>SUM(K262:K264)</f>
        <v>84541</v>
      </c>
      <c r="L261" s="357">
        <f t="shared" ref="L261" si="234">SUM(L262:L264)</f>
        <v>112739</v>
      </c>
      <c r="M261" s="27">
        <f t="shared" si="232"/>
        <v>0</v>
      </c>
      <c r="N261" s="27">
        <f t="shared" si="232"/>
        <v>0</v>
      </c>
      <c r="O261" s="27">
        <f t="shared" si="232"/>
        <v>0</v>
      </c>
      <c r="P261" s="20">
        <f t="shared" si="206"/>
        <v>197280</v>
      </c>
      <c r="Q261" s="76">
        <f t="shared" ref="Q261:Q277" si="235">J261+P261</f>
        <v>197280</v>
      </c>
      <c r="R261" s="196">
        <v>0</v>
      </c>
    </row>
    <row r="262" spans="1:18" ht="16.5" hidden="1" customHeight="1" outlineLevel="4">
      <c r="A262" s="427"/>
      <c r="B262" s="429"/>
      <c r="C262" s="98" t="s">
        <v>24</v>
      </c>
      <c r="D262" s="98"/>
      <c r="E262" s="25"/>
      <c r="F262" s="95"/>
      <c r="G262" s="25">
        <v>0</v>
      </c>
      <c r="H262" s="25">
        <v>0</v>
      </c>
      <c r="I262" s="25">
        <v>0</v>
      </c>
      <c r="J262" s="314">
        <f t="shared" si="215"/>
        <v>0</v>
      </c>
      <c r="K262" s="25">
        <v>0</v>
      </c>
      <c r="L262" s="95">
        <v>62491</v>
      </c>
      <c r="M262" s="25">
        <v>0</v>
      </c>
      <c r="N262" s="25">
        <v>0</v>
      </c>
      <c r="O262" s="25">
        <v>0</v>
      </c>
      <c r="P262" s="87">
        <f t="shared" si="206"/>
        <v>62491</v>
      </c>
      <c r="Q262" s="66">
        <f t="shared" si="235"/>
        <v>62491</v>
      </c>
      <c r="R262" s="196">
        <v>0</v>
      </c>
    </row>
    <row r="263" spans="1:18" ht="16.5" hidden="1" customHeight="1" outlineLevel="4">
      <c r="A263" s="427"/>
      <c r="B263" s="429"/>
      <c r="C263" s="86" t="s">
        <v>32</v>
      </c>
      <c r="D263" s="86"/>
      <c r="E263" s="320"/>
      <c r="F263" s="25"/>
      <c r="G263" s="25">
        <v>0</v>
      </c>
      <c r="H263" s="25">
        <v>0</v>
      </c>
      <c r="I263" s="25">
        <v>0</v>
      </c>
      <c r="J263" s="314">
        <f t="shared" si="215"/>
        <v>0</v>
      </c>
      <c r="K263" s="320">
        <v>84541</v>
      </c>
      <c r="L263" s="25">
        <v>0</v>
      </c>
      <c r="M263" s="25">
        <v>0</v>
      </c>
      <c r="N263" s="25">
        <v>0</v>
      </c>
      <c r="O263" s="25">
        <v>0</v>
      </c>
      <c r="P263" s="87">
        <f t="shared" si="206"/>
        <v>84541</v>
      </c>
      <c r="Q263" s="66">
        <f t="shared" si="235"/>
        <v>84541</v>
      </c>
      <c r="R263" s="196">
        <v>0</v>
      </c>
    </row>
    <row r="264" spans="1:18" ht="16.5" hidden="1" customHeight="1" outlineLevel="4">
      <c r="A264" s="427"/>
      <c r="B264" s="429"/>
      <c r="C264" s="86" t="s">
        <v>33</v>
      </c>
      <c r="D264" s="86"/>
      <c r="E264" s="25"/>
      <c r="F264" s="95"/>
      <c r="G264" s="25">
        <v>0</v>
      </c>
      <c r="H264" s="25">
        <v>0</v>
      </c>
      <c r="I264" s="25">
        <v>0</v>
      </c>
      <c r="J264" s="314">
        <f t="shared" si="215"/>
        <v>0</v>
      </c>
      <c r="K264" s="25">
        <v>0</v>
      </c>
      <c r="L264" s="95">
        <v>50248</v>
      </c>
      <c r="M264" s="25">
        <v>0</v>
      </c>
      <c r="N264" s="25">
        <v>0</v>
      </c>
      <c r="O264" s="25">
        <v>0</v>
      </c>
      <c r="P264" s="87">
        <f t="shared" si="206"/>
        <v>50248</v>
      </c>
      <c r="Q264" s="66">
        <f t="shared" si="235"/>
        <v>50248</v>
      </c>
      <c r="R264" s="196">
        <v>0</v>
      </c>
    </row>
    <row r="265" spans="1:18" ht="28.5" hidden="1" customHeight="1" outlineLevel="3">
      <c r="A265" s="427"/>
      <c r="B265" s="429"/>
      <c r="C265" s="75" t="s">
        <v>12</v>
      </c>
      <c r="D265" s="27">
        <v>0</v>
      </c>
      <c r="E265" s="20">
        <f>SUM(E266:E268)</f>
        <v>133000</v>
      </c>
      <c r="F265" s="27">
        <f>SUM(F266:F268)</f>
        <v>0</v>
      </c>
      <c r="G265" s="27">
        <f t="shared" ref="G265" si="236">SUM(G266:G268)</f>
        <v>0</v>
      </c>
      <c r="H265" s="27">
        <f t="shared" ref="H265" si="237">SUM(H266:H268)</f>
        <v>0</v>
      </c>
      <c r="I265" s="27">
        <f t="shared" ref="I265" si="238">SUM(I266:I268)</f>
        <v>0</v>
      </c>
      <c r="J265" s="314">
        <f t="shared" si="215"/>
        <v>133000</v>
      </c>
      <c r="K265" s="27">
        <f t="shared" ref="K265" si="239">SUM(K266:K268)</f>
        <v>0</v>
      </c>
      <c r="L265" s="357">
        <f>SUM(L266:L268)</f>
        <v>13200</v>
      </c>
      <c r="M265" s="27">
        <f t="shared" ref="M265:O265" si="240">SUM(M266:M268)</f>
        <v>0</v>
      </c>
      <c r="N265" s="27">
        <f t="shared" si="240"/>
        <v>0</v>
      </c>
      <c r="O265" s="20">
        <f t="shared" si="240"/>
        <v>13200</v>
      </c>
      <c r="P265" s="20">
        <f t="shared" si="206"/>
        <v>26400</v>
      </c>
      <c r="Q265" s="76">
        <f t="shared" si="235"/>
        <v>159400</v>
      </c>
      <c r="R265" s="196">
        <v>13000</v>
      </c>
    </row>
    <row r="266" spans="1:18" ht="16.5" hidden="1" customHeight="1" outlineLevel="4">
      <c r="A266" s="427"/>
      <c r="B266" s="429"/>
      <c r="C266" s="98" t="s">
        <v>24</v>
      </c>
      <c r="D266" s="25">
        <v>0</v>
      </c>
      <c r="E266" s="320">
        <f>11100+395</f>
        <v>11495</v>
      </c>
      <c r="F266" s="25">
        <v>0</v>
      </c>
      <c r="G266" s="25">
        <v>0</v>
      </c>
      <c r="H266" s="25">
        <v>0</v>
      </c>
      <c r="I266" s="25">
        <v>0</v>
      </c>
      <c r="J266" s="314">
        <f t="shared" si="215"/>
        <v>11495</v>
      </c>
      <c r="K266" s="25">
        <v>0</v>
      </c>
      <c r="L266" s="357">
        <v>1100</v>
      </c>
      <c r="M266" s="25">
        <v>0</v>
      </c>
      <c r="N266" s="25">
        <v>0</v>
      </c>
      <c r="O266" s="319">
        <v>1100</v>
      </c>
      <c r="P266" s="87">
        <f t="shared" ref="P266:P329" si="241">K266+L266+M266+N266+O266</f>
        <v>2200</v>
      </c>
      <c r="Q266" s="66">
        <f t="shared" si="235"/>
        <v>13695</v>
      </c>
      <c r="R266" s="196">
        <v>1000</v>
      </c>
    </row>
    <row r="267" spans="1:18" ht="16.5" hidden="1" customHeight="1" outlineLevel="4">
      <c r="A267" s="427"/>
      <c r="B267" s="429"/>
      <c r="C267" s="86" t="s">
        <v>32</v>
      </c>
      <c r="D267" s="25">
        <v>0</v>
      </c>
      <c r="E267" s="320">
        <v>119105</v>
      </c>
      <c r="F267" s="25">
        <v>0</v>
      </c>
      <c r="G267" s="25">
        <v>0</v>
      </c>
      <c r="H267" s="25">
        <v>0</v>
      </c>
      <c r="I267" s="25">
        <v>0</v>
      </c>
      <c r="J267" s="314">
        <f t="shared" si="215"/>
        <v>119105</v>
      </c>
      <c r="K267" s="25">
        <v>0</v>
      </c>
      <c r="L267" s="357">
        <v>11900</v>
      </c>
      <c r="M267" s="25">
        <v>0</v>
      </c>
      <c r="N267" s="25">
        <v>0</v>
      </c>
      <c r="O267" s="319">
        <v>11900</v>
      </c>
      <c r="P267" s="87">
        <f t="shared" si="241"/>
        <v>23800</v>
      </c>
      <c r="Q267" s="66">
        <f t="shared" si="235"/>
        <v>142905</v>
      </c>
      <c r="R267" s="196">
        <v>12000</v>
      </c>
    </row>
    <row r="268" spans="1:18" ht="16.5" hidden="1" customHeight="1" outlineLevel="4">
      <c r="A268" s="427"/>
      <c r="B268" s="429"/>
      <c r="C268" s="86" t="s">
        <v>33</v>
      </c>
      <c r="D268" s="25">
        <v>0</v>
      </c>
      <c r="E268" s="320">
        <v>2400</v>
      </c>
      <c r="F268" s="25">
        <v>0</v>
      </c>
      <c r="G268" s="25">
        <v>0</v>
      </c>
      <c r="H268" s="25">
        <v>0</v>
      </c>
      <c r="I268" s="25">
        <v>0</v>
      </c>
      <c r="J268" s="314">
        <f t="shared" si="215"/>
        <v>2400</v>
      </c>
      <c r="K268" s="25">
        <v>0</v>
      </c>
      <c r="L268" s="357">
        <v>200</v>
      </c>
      <c r="M268" s="25">
        <v>0</v>
      </c>
      <c r="N268" s="25">
        <v>0</v>
      </c>
      <c r="O268" s="319">
        <v>200</v>
      </c>
      <c r="P268" s="87">
        <f t="shared" si="241"/>
        <v>400</v>
      </c>
      <c r="Q268" s="66">
        <f t="shared" si="235"/>
        <v>2800</v>
      </c>
      <c r="R268" s="196">
        <v>0</v>
      </c>
    </row>
    <row r="269" spans="1:18" ht="28.5" hidden="1" customHeight="1" outlineLevel="3">
      <c r="A269" s="427"/>
      <c r="B269" s="429"/>
      <c r="C269" s="75" t="s">
        <v>13</v>
      </c>
      <c r="D269" s="27">
        <v>0</v>
      </c>
      <c r="E269" s="20">
        <f>SUM(E270:E272)</f>
        <v>45000</v>
      </c>
      <c r="F269" s="27">
        <f>SUM(F270:F272)</f>
        <v>0</v>
      </c>
      <c r="G269" s="27">
        <f t="shared" ref="G269:O269" si="242">SUM(G270:G272)</f>
        <v>0</v>
      </c>
      <c r="H269" s="27">
        <f t="shared" ref="H269" si="243">SUM(H270:H272)</f>
        <v>0</v>
      </c>
      <c r="I269" s="27">
        <f>SUM(I270:I272)</f>
        <v>0</v>
      </c>
      <c r="J269" s="314">
        <f t="shared" si="215"/>
        <v>45000</v>
      </c>
      <c r="K269" s="27">
        <f t="shared" ref="K269:L269" si="244">SUM(K270:K272)</f>
        <v>0</v>
      </c>
      <c r="L269" s="357">
        <f t="shared" si="244"/>
        <v>45000</v>
      </c>
      <c r="M269" s="27">
        <f>SUM(M270:M272)</f>
        <v>0</v>
      </c>
      <c r="N269" s="27">
        <f t="shared" ref="N269" si="245">SUM(N270:N272)</f>
        <v>0</v>
      </c>
      <c r="O269" s="20">
        <f t="shared" si="242"/>
        <v>45000</v>
      </c>
      <c r="P269" s="20">
        <f t="shared" si="241"/>
        <v>90000</v>
      </c>
      <c r="Q269" s="76">
        <f t="shared" si="235"/>
        <v>135000</v>
      </c>
      <c r="R269" s="196">
        <v>45000</v>
      </c>
    </row>
    <row r="270" spans="1:18" ht="16.5" hidden="1" customHeight="1" outlineLevel="4">
      <c r="A270" s="427"/>
      <c r="B270" s="429"/>
      <c r="C270" s="98" t="s">
        <v>24</v>
      </c>
      <c r="D270" s="25">
        <v>0</v>
      </c>
      <c r="E270" s="320">
        <v>15000</v>
      </c>
      <c r="F270" s="25">
        <v>0</v>
      </c>
      <c r="G270" s="25">
        <v>0</v>
      </c>
      <c r="H270" s="25">
        <v>0</v>
      </c>
      <c r="I270" s="25">
        <v>0</v>
      </c>
      <c r="J270" s="314">
        <f t="shared" si="215"/>
        <v>15000</v>
      </c>
      <c r="K270" s="25">
        <v>0</v>
      </c>
      <c r="L270" s="357">
        <v>15000</v>
      </c>
      <c r="M270" s="25">
        <v>0</v>
      </c>
      <c r="N270" s="25">
        <v>0</v>
      </c>
      <c r="O270" s="319">
        <v>15000</v>
      </c>
      <c r="P270" s="87">
        <f t="shared" si="241"/>
        <v>30000</v>
      </c>
      <c r="Q270" s="66">
        <f t="shared" si="235"/>
        <v>45000</v>
      </c>
      <c r="R270" s="196">
        <v>15000</v>
      </c>
    </row>
    <row r="271" spans="1:18" ht="16.5" hidden="1" customHeight="1" outlineLevel="4">
      <c r="A271" s="427"/>
      <c r="B271" s="429"/>
      <c r="C271" s="86" t="s">
        <v>32</v>
      </c>
      <c r="D271" s="25">
        <v>0</v>
      </c>
      <c r="E271" s="320">
        <v>15000</v>
      </c>
      <c r="F271" s="25">
        <v>0</v>
      </c>
      <c r="G271" s="25">
        <v>0</v>
      </c>
      <c r="H271" s="25">
        <v>0</v>
      </c>
      <c r="I271" s="25">
        <v>0</v>
      </c>
      <c r="J271" s="314">
        <f t="shared" si="215"/>
        <v>15000</v>
      </c>
      <c r="K271" s="25">
        <v>0</v>
      </c>
      <c r="L271" s="357">
        <v>15000</v>
      </c>
      <c r="M271" s="25">
        <v>0</v>
      </c>
      <c r="N271" s="25">
        <v>0</v>
      </c>
      <c r="O271" s="319">
        <v>15000</v>
      </c>
      <c r="P271" s="87">
        <f t="shared" si="241"/>
        <v>30000</v>
      </c>
      <c r="Q271" s="66">
        <f t="shared" si="235"/>
        <v>45000</v>
      </c>
      <c r="R271" s="196">
        <v>15000</v>
      </c>
    </row>
    <row r="272" spans="1:18" ht="16.5" hidden="1" customHeight="1" outlineLevel="4">
      <c r="A272" s="427"/>
      <c r="B272" s="429"/>
      <c r="C272" s="86" t="s">
        <v>33</v>
      </c>
      <c r="D272" s="25">
        <v>0</v>
      </c>
      <c r="E272" s="320">
        <v>15000</v>
      </c>
      <c r="F272" s="25">
        <v>0</v>
      </c>
      <c r="G272" s="25">
        <v>0</v>
      </c>
      <c r="H272" s="25">
        <v>0</v>
      </c>
      <c r="I272" s="25">
        <v>0</v>
      </c>
      <c r="J272" s="314">
        <f t="shared" si="215"/>
        <v>15000</v>
      </c>
      <c r="K272" s="25">
        <v>0</v>
      </c>
      <c r="L272" s="357">
        <v>15000</v>
      </c>
      <c r="M272" s="25">
        <v>0</v>
      </c>
      <c r="N272" s="25">
        <v>0</v>
      </c>
      <c r="O272" s="319">
        <v>15000</v>
      </c>
      <c r="P272" s="87">
        <f t="shared" si="241"/>
        <v>30000</v>
      </c>
      <c r="Q272" s="66">
        <f t="shared" si="235"/>
        <v>45000</v>
      </c>
      <c r="R272" s="196">
        <v>15000</v>
      </c>
    </row>
    <row r="273" spans="1:18" ht="28.5" hidden="1" customHeight="1" outlineLevel="3">
      <c r="A273" s="427"/>
      <c r="B273" s="429"/>
      <c r="C273" s="75" t="s">
        <v>277</v>
      </c>
      <c r="D273" s="27">
        <v>0</v>
      </c>
      <c r="E273" s="20">
        <f>SUM(E274:E276)</f>
        <v>279000</v>
      </c>
      <c r="F273" s="20">
        <f t="shared" ref="F273:M273" si="246">SUM(F274:F276)</f>
        <v>1471000</v>
      </c>
      <c r="G273" s="20">
        <f t="shared" si="246"/>
        <v>576000</v>
      </c>
      <c r="H273" s="20">
        <f t="shared" ref="H273" si="247">SUM(H274:H276)</f>
        <v>576000</v>
      </c>
      <c r="I273" s="20">
        <f t="shared" si="246"/>
        <v>2840500</v>
      </c>
      <c r="J273" s="314">
        <f t="shared" si="215"/>
        <v>5742500</v>
      </c>
      <c r="K273" s="20">
        <f t="shared" si="246"/>
        <v>1484100</v>
      </c>
      <c r="L273" s="25">
        <f t="shared" si="246"/>
        <v>0</v>
      </c>
      <c r="M273" s="27">
        <f t="shared" si="246"/>
        <v>0</v>
      </c>
      <c r="N273" s="27">
        <f>SUM(N274:N276)</f>
        <v>0</v>
      </c>
      <c r="O273" s="27">
        <f t="shared" ref="O273" si="248">SUM(O274:O276)</f>
        <v>0</v>
      </c>
      <c r="P273" s="20">
        <f t="shared" si="241"/>
        <v>1484100</v>
      </c>
      <c r="Q273" s="76">
        <f t="shared" si="235"/>
        <v>7226600</v>
      </c>
      <c r="R273" s="196">
        <v>-380000</v>
      </c>
    </row>
    <row r="274" spans="1:18" ht="16.5" hidden="1" customHeight="1" outlineLevel="4">
      <c r="A274" s="427"/>
      <c r="B274" s="429"/>
      <c r="C274" s="98" t="s">
        <v>24</v>
      </c>
      <c r="D274" s="25">
        <v>0</v>
      </c>
      <c r="E274" s="25">
        <v>0</v>
      </c>
      <c r="F274" s="95">
        <f>1471137-137</f>
        <v>1471000</v>
      </c>
      <c r="G274" s="95">
        <v>576000</v>
      </c>
      <c r="H274" s="95">
        <v>576000</v>
      </c>
      <c r="I274" s="95">
        <v>2840500</v>
      </c>
      <c r="J274" s="314">
        <f t="shared" si="215"/>
        <v>5463500</v>
      </c>
      <c r="K274" s="95">
        <v>1484100</v>
      </c>
      <c r="L274" s="25">
        <v>0</v>
      </c>
      <c r="M274" s="25">
        <v>0</v>
      </c>
      <c r="N274" s="25">
        <v>0</v>
      </c>
      <c r="O274" s="25">
        <v>0</v>
      </c>
      <c r="P274" s="87">
        <f t="shared" si="241"/>
        <v>1484100</v>
      </c>
      <c r="Q274" s="66">
        <f t="shared" si="235"/>
        <v>6947600</v>
      </c>
      <c r="R274" s="196">
        <v>-380000</v>
      </c>
    </row>
    <row r="275" spans="1:18" ht="16.5" hidden="1" customHeight="1" outlineLevel="4">
      <c r="A275" s="427"/>
      <c r="B275" s="429"/>
      <c r="C275" s="86" t="s">
        <v>32</v>
      </c>
      <c r="D275" s="25">
        <v>0</v>
      </c>
      <c r="E275" s="320">
        <v>178900</v>
      </c>
      <c r="F275" s="25">
        <v>0</v>
      </c>
      <c r="G275" s="25">
        <v>0</v>
      </c>
      <c r="H275" s="25">
        <v>0</v>
      </c>
      <c r="I275" s="25">
        <v>0</v>
      </c>
      <c r="J275" s="314">
        <f t="shared" si="215"/>
        <v>178900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87">
        <f t="shared" si="241"/>
        <v>0</v>
      </c>
      <c r="Q275" s="66">
        <f t="shared" si="235"/>
        <v>178900</v>
      </c>
      <c r="R275" s="196">
        <v>0</v>
      </c>
    </row>
    <row r="276" spans="1:18" ht="16.5" hidden="1" customHeight="1" outlineLevel="4">
      <c r="A276" s="427"/>
      <c r="B276" s="429"/>
      <c r="C276" s="86" t="s">
        <v>33</v>
      </c>
      <c r="D276" s="25">
        <v>0</v>
      </c>
      <c r="E276" s="320">
        <v>100100</v>
      </c>
      <c r="F276" s="25">
        <v>0</v>
      </c>
      <c r="G276" s="25">
        <v>0</v>
      </c>
      <c r="H276" s="25">
        <v>0</v>
      </c>
      <c r="I276" s="25">
        <v>0</v>
      </c>
      <c r="J276" s="314">
        <f t="shared" si="215"/>
        <v>100100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87">
        <f t="shared" si="241"/>
        <v>0</v>
      </c>
      <c r="Q276" s="66">
        <f t="shared" si="235"/>
        <v>100100</v>
      </c>
      <c r="R276" s="196">
        <v>0</v>
      </c>
    </row>
    <row r="277" spans="1:18" ht="28.5" hidden="1" customHeight="1" outlineLevel="3">
      <c r="A277" s="427"/>
      <c r="B277" s="429"/>
      <c r="C277" s="75" t="s">
        <v>22</v>
      </c>
      <c r="D277" s="27">
        <v>0</v>
      </c>
      <c r="E277" s="20">
        <f>SUM(E278:E280)</f>
        <v>0</v>
      </c>
      <c r="F277" s="27">
        <f>SUM(F278:F280)</f>
        <v>0</v>
      </c>
      <c r="G277" s="27">
        <f t="shared" ref="G277" si="249">SUM(G278:G280)</f>
        <v>0</v>
      </c>
      <c r="H277" s="27">
        <f t="shared" ref="H277" si="250">SUM(H278:H280)</f>
        <v>0</v>
      </c>
      <c r="I277" s="20">
        <f>SUM(I278:I280)</f>
        <v>42972</v>
      </c>
      <c r="J277" s="314">
        <f t="shared" si="215"/>
        <v>42972</v>
      </c>
      <c r="K277" s="20">
        <f>SUM(K278:K280)</f>
        <v>42970</v>
      </c>
      <c r="L277" s="357">
        <f>SUM(L278:L280)</f>
        <v>42967</v>
      </c>
      <c r="M277" s="20">
        <f>SUM(M278:M280)</f>
        <v>42966.400000000001</v>
      </c>
      <c r="N277" s="20">
        <f t="shared" ref="N277:O277" si="251">SUM(N278:N280)</f>
        <v>42967</v>
      </c>
      <c r="O277" s="20">
        <f t="shared" si="251"/>
        <v>42966</v>
      </c>
      <c r="P277" s="20">
        <f t="shared" si="241"/>
        <v>214836.4</v>
      </c>
      <c r="Q277" s="76">
        <f t="shared" si="235"/>
        <v>257808.4</v>
      </c>
      <c r="R277" s="196">
        <v>0</v>
      </c>
    </row>
    <row r="278" spans="1:18" ht="15.75" hidden="1" customHeight="1" outlineLevel="3">
      <c r="A278" s="427"/>
      <c r="B278" s="429"/>
      <c r="C278" s="105" t="s">
        <v>24</v>
      </c>
      <c r="D278" s="105"/>
      <c r="E278" s="44">
        <v>0</v>
      </c>
      <c r="F278" s="44">
        <v>0</v>
      </c>
      <c r="G278" s="44">
        <v>0</v>
      </c>
      <c r="H278" s="44">
        <v>0</v>
      </c>
      <c r="I278" s="218">
        <f>27977</f>
        <v>27977</v>
      </c>
      <c r="J278" s="314">
        <f t="shared" si="215"/>
        <v>27977</v>
      </c>
      <c r="K278" s="264">
        <v>27975</v>
      </c>
      <c r="L278" s="133">
        <v>27972</v>
      </c>
      <c r="M278" s="218">
        <f>27971.5-0.1</f>
        <v>27971.4</v>
      </c>
      <c r="N278" s="224">
        <v>27972</v>
      </c>
      <c r="O278" s="180">
        <v>27971</v>
      </c>
      <c r="P278" s="314">
        <f t="shared" si="241"/>
        <v>139861.4</v>
      </c>
      <c r="Q278" s="15"/>
      <c r="R278" s="196">
        <v>0</v>
      </c>
    </row>
    <row r="279" spans="1:18" ht="15.75" hidden="1" customHeight="1" outlineLevel="3">
      <c r="A279" s="427"/>
      <c r="B279" s="429"/>
      <c r="C279" s="91" t="s">
        <v>32</v>
      </c>
      <c r="D279" s="91"/>
      <c r="E279" s="44">
        <v>0</v>
      </c>
      <c r="F279" s="44">
        <v>0</v>
      </c>
      <c r="G279" s="44">
        <v>0</v>
      </c>
      <c r="H279" s="44">
        <v>0</v>
      </c>
      <c r="I279" s="264">
        <v>12750</v>
      </c>
      <c r="J279" s="314">
        <f t="shared" si="215"/>
        <v>12750</v>
      </c>
      <c r="K279" s="264">
        <v>12750</v>
      </c>
      <c r="L279" s="264">
        <v>12750</v>
      </c>
      <c r="M279" s="219">
        <v>12750</v>
      </c>
      <c r="N279" s="216">
        <v>12750</v>
      </c>
      <c r="O279" s="180">
        <v>12750</v>
      </c>
      <c r="P279" s="314">
        <f t="shared" si="241"/>
        <v>63750</v>
      </c>
      <c r="Q279" s="15"/>
      <c r="R279" s="196">
        <v>0</v>
      </c>
    </row>
    <row r="280" spans="1:18" ht="15.75" hidden="1" customHeight="1" outlineLevel="3">
      <c r="A280" s="427"/>
      <c r="B280" s="430"/>
      <c r="C280" s="91" t="s">
        <v>33</v>
      </c>
      <c r="D280" s="91"/>
      <c r="E280" s="44">
        <v>0</v>
      </c>
      <c r="F280" s="44">
        <v>0</v>
      </c>
      <c r="G280" s="106"/>
      <c r="H280" s="106"/>
      <c r="I280" s="264">
        <v>2245</v>
      </c>
      <c r="J280" s="314">
        <f t="shared" si="215"/>
        <v>2245</v>
      </c>
      <c r="K280" s="264">
        <v>2245</v>
      </c>
      <c r="L280" s="89">
        <v>2245</v>
      </c>
      <c r="M280" s="218">
        <v>2245</v>
      </c>
      <c r="N280" s="216">
        <v>2245</v>
      </c>
      <c r="O280" s="180">
        <v>2245</v>
      </c>
      <c r="P280" s="314">
        <f t="shared" si="241"/>
        <v>11225</v>
      </c>
      <c r="Q280" s="15"/>
      <c r="R280" s="196">
        <v>0</v>
      </c>
    </row>
    <row r="281" spans="1:18" ht="28.5" hidden="1" customHeight="1" outlineLevel="2">
      <c r="A281" s="447" t="s">
        <v>89</v>
      </c>
      <c r="B281" s="448"/>
      <c r="C281" s="448"/>
      <c r="D281" s="314">
        <f>D286+D290+D294+D298</f>
        <v>0</v>
      </c>
      <c r="E281" s="314">
        <f>E285+E290+E293+E296</f>
        <v>44000</v>
      </c>
      <c r="F281" s="356">
        <f>F285+F290+F293+F296+F282</f>
        <v>100000</v>
      </c>
      <c r="G281" s="314">
        <f>G285+G290+G293+G296</f>
        <v>2500000</v>
      </c>
      <c r="H281" s="354">
        <f>H285+H290+H293+H296</f>
        <v>2500000</v>
      </c>
      <c r="I281" s="314">
        <f>I285+I290+I293+I296</f>
        <v>343333</v>
      </c>
      <c r="J281" s="314">
        <f t="shared" si="215"/>
        <v>5487333</v>
      </c>
      <c r="K281" s="356">
        <f t="shared" ref="K281" si="252">K285+K290+K293+K296+K282</f>
        <v>484433</v>
      </c>
      <c r="L281" s="356">
        <f>L285+L290+L293+L296+L282</f>
        <v>383333</v>
      </c>
      <c r="M281" s="356">
        <f t="shared" ref="M281" si="253">M285+M290+M293+M296+M282</f>
        <v>343333</v>
      </c>
      <c r="N281" s="356">
        <f t="shared" ref="N281" si="254">N285+N290+N293+N296+N282</f>
        <v>333333</v>
      </c>
      <c r="O281" s="356">
        <f t="shared" ref="O281" si="255">O285+O290+O293+O296+O282</f>
        <v>383335</v>
      </c>
      <c r="P281" s="314">
        <f t="shared" si="241"/>
        <v>1927767</v>
      </c>
      <c r="Q281" s="67">
        <f>J281+P281</f>
        <v>7415100</v>
      </c>
      <c r="R281" s="196">
        <v>3057000</v>
      </c>
    </row>
    <row r="282" spans="1:18" ht="33" hidden="1" customHeight="1" outlineLevel="3">
      <c r="A282" s="427">
        <v>6</v>
      </c>
      <c r="B282" s="428" t="s">
        <v>14</v>
      </c>
      <c r="C282" s="75" t="s">
        <v>11</v>
      </c>
      <c r="D282" s="75"/>
      <c r="E282" s="20">
        <f>SUM(E283:E284)</f>
        <v>0</v>
      </c>
      <c r="F282" s="20">
        <f>SUM(F283:F284)</f>
        <v>0</v>
      </c>
      <c r="G282" s="20">
        <f t="shared" ref="G282:I282" si="256">SUM(G283:G284)</f>
        <v>0</v>
      </c>
      <c r="H282" s="20">
        <f t="shared" ref="H282" si="257">SUM(H283:H284)</f>
        <v>0</v>
      </c>
      <c r="I282" s="20">
        <f t="shared" si="256"/>
        <v>0</v>
      </c>
      <c r="J282" s="314">
        <f t="shared" si="215"/>
        <v>0</v>
      </c>
      <c r="K282" s="20">
        <f t="shared" ref="K282:O282" si="258">SUM(K283:K284)</f>
        <v>151100</v>
      </c>
      <c r="L282" s="357">
        <f t="shared" ref="L282" si="259">SUM(L283:L284)</f>
        <v>0</v>
      </c>
      <c r="M282" s="20">
        <f t="shared" si="258"/>
        <v>0</v>
      </c>
      <c r="N282" s="20">
        <f t="shared" si="258"/>
        <v>0</v>
      </c>
      <c r="O282" s="20">
        <f t="shared" si="258"/>
        <v>0</v>
      </c>
      <c r="P282" s="20">
        <f t="shared" si="241"/>
        <v>151100</v>
      </c>
      <c r="Q282" s="76">
        <f t="shared" ref="Q282:Q296" si="260">J282+P282</f>
        <v>151100</v>
      </c>
      <c r="R282" s="196">
        <v>0</v>
      </c>
    </row>
    <row r="283" spans="1:18" ht="16.5" hidden="1" customHeight="1" outlineLevel="4">
      <c r="A283" s="427"/>
      <c r="B283" s="429"/>
      <c r="C283" s="86" t="s">
        <v>85</v>
      </c>
      <c r="D283" s="86"/>
      <c r="E283" s="320"/>
      <c r="F283" s="25"/>
      <c r="G283" s="25">
        <v>0</v>
      </c>
      <c r="H283" s="25">
        <v>0</v>
      </c>
      <c r="I283" s="25">
        <v>0</v>
      </c>
      <c r="J283" s="314">
        <f t="shared" si="215"/>
        <v>0</v>
      </c>
      <c r="K283" s="320">
        <v>85000</v>
      </c>
      <c r="L283" s="25">
        <v>0</v>
      </c>
      <c r="M283" s="25">
        <v>0</v>
      </c>
      <c r="N283" s="25">
        <v>0</v>
      </c>
      <c r="O283" s="25">
        <v>0</v>
      </c>
      <c r="P283" s="87">
        <f t="shared" si="241"/>
        <v>85000</v>
      </c>
      <c r="Q283" s="66">
        <f t="shared" si="260"/>
        <v>85000</v>
      </c>
      <c r="R283" s="196">
        <v>0</v>
      </c>
    </row>
    <row r="284" spans="1:18" ht="16.5" hidden="1" customHeight="1" outlineLevel="4">
      <c r="A284" s="427"/>
      <c r="B284" s="429"/>
      <c r="C284" s="86" t="s">
        <v>15</v>
      </c>
      <c r="D284" s="86"/>
      <c r="E284" s="320"/>
      <c r="F284" s="25"/>
      <c r="G284" s="25">
        <v>0</v>
      </c>
      <c r="H284" s="25">
        <v>0</v>
      </c>
      <c r="I284" s="25">
        <v>0</v>
      </c>
      <c r="J284" s="314">
        <f t="shared" si="215"/>
        <v>0</v>
      </c>
      <c r="K284" s="320">
        <v>66100</v>
      </c>
      <c r="L284" s="25">
        <v>0</v>
      </c>
      <c r="M284" s="25">
        <v>0</v>
      </c>
      <c r="N284" s="25">
        <v>0</v>
      </c>
      <c r="O284" s="25">
        <v>0</v>
      </c>
      <c r="P284" s="87">
        <f t="shared" si="241"/>
        <v>66100</v>
      </c>
      <c r="Q284" s="66">
        <f t="shared" si="260"/>
        <v>66100</v>
      </c>
      <c r="R284" s="196">
        <v>0</v>
      </c>
    </row>
    <row r="285" spans="1:18" ht="28.5" hidden="1" customHeight="1" outlineLevel="3">
      <c r="A285" s="427"/>
      <c r="B285" s="429"/>
      <c r="C285" s="75" t="s">
        <v>12</v>
      </c>
      <c r="D285" s="27">
        <v>0</v>
      </c>
      <c r="E285" s="20">
        <f>SUM(E286:E288)</f>
        <v>0</v>
      </c>
      <c r="F285" s="20">
        <f>SUM(F286:F289)</f>
        <v>100000</v>
      </c>
      <c r="G285" s="20">
        <f t="shared" ref="G285" si="261">SUM(G286:G288)</f>
        <v>0</v>
      </c>
      <c r="H285" s="20">
        <f t="shared" ref="H285" si="262">SUM(H286:H288)</f>
        <v>0</v>
      </c>
      <c r="I285" s="20">
        <f>SUM(I286:I289)</f>
        <v>10000</v>
      </c>
      <c r="J285" s="314">
        <f t="shared" si="215"/>
        <v>110000</v>
      </c>
      <c r="K285" s="20">
        <f t="shared" ref="K285" si="263">SUM(K286:K288)</f>
        <v>0</v>
      </c>
      <c r="L285" s="357">
        <f t="shared" ref="L285" si="264">SUM(L286:L288)</f>
        <v>0</v>
      </c>
      <c r="M285" s="20">
        <f>SUM(M286:M289)</f>
        <v>10000</v>
      </c>
      <c r="N285" s="20">
        <f t="shared" ref="N285:O285" si="265">SUM(N286:N288)</f>
        <v>0</v>
      </c>
      <c r="O285" s="20">
        <f t="shared" si="265"/>
        <v>0</v>
      </c>
      <c r="P285" s="20">
        <f t="shared" si="241"/>
        <v>10000</v>
      </c>
      <c r="Q285" s="76">
        <f t="shared" si="260"/>
        <v>120000</v>
      </c>
      <c r="R285" s="196">
        <v>0</v>
      </c>
    </row>
    <row r="286" spans="1:18" ht="16.5" hidden="1" customHeight="1" outlineLevel="4">
      <c r="A286" s="427"/>
      <c r="B286" s="429"/>
      <c r="C286" s="86" t="s">
        <v>280</v>
      </c>
      <c r="D286" s="86"/>
      <c r="E286" s="25">
        <v>0</v>
      </c>
      <c r="F286" s="357">
        <v>40000</v>
      </c>
      <c r="G286" s="25">
        <v>0</v>
      </c>
      <c r="H286" s="25">
        <v>0</v>
      </c>
      <c r="I286" s="319">
        <f>F286*10%</f>
        <v>4000</v>
      </c>
      <c r="J286" s="314">
        <f t="shared" si="215"/>
        <v>44000</v>
      </c>
      <c r="K286" s="25">
        <v>0</v>
      </c>
      <c r="L286" s="25">
        <v>0</v>
      </c>
      <c r="M286" s="319">
        <v>4000</v>
      </c>
      <c r="N286" s="25">
        <v>0</v>
      </c>
      <c r="O286" s="25">
        <v>0</v>
      </c>
      <c r="P286" s="87">
        <f t="shared" si="241"/>
        <v>4000</v>
      </c>
      <c r="Q286" s="66">
        <f t="shared" si="260"/>
        <v>48000</v>
      </c>
      <c r="R286" s="196">
        <v>0</v>
      </c>
    </row>
    <row r="287" spans="1:18" ht="16.5" hidden="1" customHeight="1" outlineLevel="4">
      <c r="A287" s="427"/>
      <c r="B287" s="429"/>
      <c r="C287" s="99" t="s">
        <v>279</v>
      </c>
      <c r="D287" s="99"/>
      <c r="E287" s="25"/>
      <c r="F287" s="357">
        <v>10000</v>
      </c>
      <c r="G287" s="25"/>
      <c r="H287" s="25"/>
      <c r="I287" s="319">
        <f>F287*10%</f>
        <v>1000</v>
      </c>
      <c r="J287" s="314">
        <f t="shared" si="215"/>
        <v>11000</v>
      </c>
      <c r="K287" s="25"/>
      <c r="L287" s="25"/>
      <c r="M287" s="319">
        <v>1000</v>
      </c>
      <c r="N287" s="25"/>
      <c r="O287" s="25"/>
      <c r="P287" s="87">
        <f t="shared" si="241"/>
        <v>1000</v>
      </c>
      <c r="Q287" s="66">
        <f t="shared" si="260"/>
        <v>12000</v>
      </c>
      <c r="R287" s="196">
        <v>0</v>
      </c>
    </row>
    <row r="288" spans="1:18" ht="16.5" hidden="1" customHeight="1" outlineLevel="4">
      <c r="A288" s="427"/>
      <c r="B288" s="429"/>
      <c r="C288" s="86" t="s">
        <v>282</v>
      </c>
      <c r="D288" s="86"/>
      <c r="E288" s="25">
        <v>0</v>
      </c>
      <c r="F288" s="357">
        <v>40000</v>
      </c>
      <c r="G288" s="25">
        <v>0</v>
      </c>
      <c r="H288" s="25">
        <v>0</v>
      </c>
      <c r="I288" s="319">
        <f>F288*10%</f>
        <v>4000</v>
      </c>
      <c r="J288" s="314">
        <f t="shared" si="215"/>
        <v>44000</v>
      </c>
      <c r="K288" s="25">
        <v>0</v>
      </c>
      <c r="L288" s="25">
        <v>0</v>
      </c>
      <c r="M288" s="319">
        <v>4000</v>
      </c>
      <c r="N288" s="25">
        <v>0</v>
      </c>
      <c r="O288" s="25">
        <v>0</v>
      </c>
      <c r="P288" s="87">
        <f t="shared" si="241"/>
        <v>4000</v>
      </c>
      <c r="Q288" s="66">
        <f t="shared" si="260"/>
        <v>48000</v>
      </c>
      <c r="R288" s="196">
        <v>0</v>
      </c>
    </row>
    <row r="289" spans="1:18" ht="16.5" hidden="1" customHeight="1" outlineLevel="4">
      <c r="A289" s="427"/>
      <c r="B289" s="429"/>
      <c r="C289" s="99" t="s">
        <v>281</v>
      </c>
      <c r="D289" s="99"/>
      <c r="E289" s="25"/>
      <c r="F289" s="357">
        <v>10000</v>
      </c>
      <c r="G289" s="25"/>
      <c r="H289" s="25"/>
      <c r="I289" s="319">
        <f>F289*10%</f>
        <v>1000</v>
      </c>
      <c r="J289" s="314">
        <f t="shared" si="215"/>
        <v>11000</v>
      </c>
      <c r="K289" s="25"/>
      <c r="L289" s="25"/>
      <c r="M289" s="319">
        <v>1000</v>
      </c>
      <c r="N289" s="25"/>
      <c r="O289" s="25"/>
      <c r="P289" s="87">
        <f t="shared" si="241"/>
        <v>1000</v>
      </c>
      <c r="Q289" s="66">
        <f t="shared" si="260"/>
        <v>12000</v>
      </c>
      <c r="R289" s="196">
        <v>0</v>
      </c>
    </row>
    <row r="290" spans="1:18" ht="28.5" hidden="1" customHeight="1" outlineLevel="3">
      <c r="A290" s="427"/>
      <c r="B290" s="429"/>
      <c r="C290" s="75" t="s">
        <v>13</v>
      </c>
      <c r="D290" s="27">
        <v>0</v>
      </c>
      <c r="E290" s="20">
        <f>SUM(E291:E292)</f>
        <v>44000</v>
      </c>
      <c r="F290" s="20">
        <f>SUM(F291:F292)</f>
        <v>0</v>
      </c>
      <c r="G290" s="20">
        <f>SUM(G291:G292)</f>
        <v>0</v>
      </c>
      <c r="H290" s="20">
        <f>SUM(H291:H292)</f>
        <v>0</v>
      </c>
      <c r="I290" s="20">
        <f t="shared" ref="I290:O290" si="266">SUM(I291:I292)</f>
        <v>0</v>
      </c>
      <c r="J290" s="314">
        <f t="shared" si="215"/>
        <v>44000</v>
      </c>
      <c r="K290" s="20">
        <f t="shared" si="266"/>
        <v>0</v>
      </c>
      <c r="L290" s="357">
        <f t="shared" ref="L290" si="267">SUM(L291:L292)</f>
        <v>50000</v>
      </c>
      <c r="M290" s="20">
        <f t="shared" si="266"/>
        <v>0</v>
      </c>
      <c r="N290" s="20">
        <f t="shared" si="266"/>
        <v>0</v>
      </c>
      <c r="O290" s="20">
        <f t="shared" si="266"/>
        <v>50000</v>
      </c>
      <c r="P290" s="20">
        <f t="shared" si="241"/>
        <v>100000</v>
      </c>
      <c r="Q290" s="76">
        <f t="shared" si="260"/>
        <v>144000</v>
      </c>
      <c r="R290" s="196">
        <v>50000</v>
      </c>
    </row>
    <row r="291" spans="1:18" ht="16.5" hidden="1" customHeight="1" outlineLevel="4">
      <c r="A291" s="427"/>
      <c r="B291" s="429"/>
      <c r="C291" s="86" t="s">
        <v>85</v>
      </c>
      <c r="D291" s="86"/>
      <c r="E291" s="320">
        <v>22000</v>
      </c>
      <c r="F291" s="25">
        <v>0</v>
      </c>
      <c r="G291" s="25">
        <v>0</v>
      </c>
      <c r="H291" s="25">
        <v>0</v>
      </c>
      <c r="I291" s="25">
        <v>0</v>
      </c>
      <c r="J291" s="314">
        <f t="shared" si="215"/>
        <v>22000</v>
      </c>
      <c r="K291" s="25">
        <v>0</v>
      </c>
      <c r="L291" s="357">
        <v>25000</v>
      </c>
      <c r="M291" s="25">
        <v>0</v>
      </c>
      <c r="N291" s="25">
        <v>0</v>
      </c>
      <c r="O291" s="319">
        <v>25000</v>
      </c>
      <c r="P291" s="87">
        <f t="shared" si="241"/>
        <v>50000</v>
      </c>
      <c r="Q291" s="66">
        <f t="shared" si="260"/>
        <v>72000</v>
      </c>
      <c r="R291" s="196">
        <v>25000</v>
      </c>
    </row>
    <row r="292" spans="1:18" ht="16.5" hidden="1" customHeight="1" outlineLevel="4">
      <c r="A292" s="427"/>
      <c r="B292" s="429"/>
      <c r="C292" s="86" t="s">
        <v>15</v>
      </c>
      <c r="D292" s="86"/>
      <c r="E292" s="320">
        <v>22000</v>
      </c>
      <c r="F292" s="25">
        <v>0</v>
      </c>
      <c r="G292" s="25">
        <v>0</v>
      </c>
      <c r="H292" s="25">
        <v>0</v>
      </c>
      <c r="I292" s="25">
        <v>0</v>
      </c>
      <c r="J292" s="314">
        <f t="shared" si="215"/>
        <v>22000</v>
      </c>
      <c r="K292" s="25">
        <v>0</v>
      </c>
      <c r="L292" s="357">
        <v>25000</v>
      </c>
      <c r="M292" s="25">
        <v>0</v>
      </c>
      <c r="N292" s="25">
        <v>0</v>
      </c>
      <c r="O292" s="319">
        <v>25000</v>
      </c>
      <c r="P292" s="87">
        <f t="shared" si="241"/>
        <v>50000</v>
      </c>
      <c r="Q292" s="66">
        <f t="shared" si="260"/>
        <v>72000</v>
      </c>
      <c r="R292" s="196">
        <v>25000</v>
      </c>
    </row>
    <row r="293" spans="1:18" ht="28.5" hidden="1" customHeight="1" outlineLevel="3">
      <c r="A293" s="427"/>
      <c r="B293" s="429"/>
      <c r="C293" s="75" t="s">
        <v>277</v>
      </c>
      <c r="D293" s="27">
        <v>0</v>
      </c>
      <c r="E293" s="20">
        <f>SUM(E294:E295)</f>
        <v>0</v>
      </c>
      <c r="F293" s="20">
        <f>SUM(F294:F295)</f>
        <v>0</v>
      </c>
      <c r="G293" s="20">
        <f t="shared" ref="G293:O293" si="268">SUM(G294:G295)</f>
        <v>2500000</v>
      </c>
      <c r="H293" s="20">
        <f t="shared" ref="H293" si="269">SUM(H294:H295)</f>
        <v>2500000</v>
      </c>
      <c r="I293" s="20">
        <f t="shared" si="268"/>
        <v>0</v>
      </c>
      <c r="J293" s="314">
        <f t="shared" ref="J293:J356" si="270">I293+H293+G293+F293+E293+D293</f>
        <v>5000000</v>
      </c>
      <c r="K293" s="20">
        <f t="shared" si="268"/>
        <v>0</v>
      </c>
      <c r="L293" s="357">
        <f t="shared" ref="L293" si="271">SUM(L294:L295)</f>
        <v>0</v>
      </c>
      <c r="M293" s="20">
        <f t="shared" si="268"/>
        <v>0</v>
      </c>
      <c r="N293" s="20">
        <f t="shared" si="268"/>
        <v>0</v>
      </c>
      <c r="O293" s="20">
        <f t="shared" si="268"/>
        <v>0</v>
      </c>
      <c r="P293" s="27">
        <f t="shared" ref="P293:P295" si="272">O293+N293+M293+L293+K293</f>
        <v>0</v>
      </c>
      <c r="Q293" s="76">
        <f t="shared" si="260"/>
        <v>5000000</v>
      </c>
      <c r="R293" s="196">
        <v>3007000</v>
      </c>
    </row>
    <row r="294" spans="1:18" ht="16.5" hidden="1" customHeight="1" outlineLevel="4">
      <c r="A294" s="427"/>
      <c r="B294" s="429"/>
      <c r="C294" s="86" t="s">
        <v>85</v>
      </c>
      <c r="D294" s="86"/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314">
        <f t="shared" si="270"/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102">
        <f t="shared" si="272"/>
        <v>0</v>
      </c>
      <c r="Q294" s="66">
        <f t="shared" si="260"/>
        <v>0</v>
      </c>
      <c r="R294" s="196">
        <v>5507000</v>
      </c>
    </row>
    <row r="295" spans="1:18" ht="16.5" hidden="1" customHeight="1" outlineLevel="4">
      <c r="A295" s="427"/>
      <c r="B295" s="429"/>
      <c r="C295" s="86" t="s">
        <v>15</v>
      </c>
      <c r="D295" s="86"/>
      <c r="E295" s="25">
        <v>0</v>
      </c>
      <c r="F295" s="25">
        <v>0</v>
      </c>
      <c r="G295" s="319">
        <v>2500000</v>
      </c>
      <c r="H295" s="351">
        <v>2500000</v>
      </c>
      <c r="I295" s="25">
        <v>0</v>
      </c>
      <c r="J295" s="314">
        <f t="shared" si="270"/>
        <v>5000000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102">
        <f t="shared" si="272"/>
        <v>0</v>
      </c>
      <c r="Q295" s="66">
        <f t="shared" si="260"/>
        <v>5000000</v>
      </c>
      <c r="R295" s="196">
        <v>-2500000</v>
      </c>
    </row>
    <row r="296" spans="1:18" ht="28.5" hidden="1" customHeight="1" outlineLevel="3">
      <c r="A296" s="427"/>
      <c r="B296" s="429"/>
      <c r="C296" s="75" t="s">
        <v>22</v>
      </c>
      <c r="D296" s="27">
        <v>0</v>
      </c>
      <c r="E296" s="20">
        <f>SUM(E297:E298)</f>
        <v>0</v>
      </c>
      <c r="F296" s="20">
        <f>SUM(F297:F298)</f>
        <v>0</v>
      </c>
      <c r="G296" s="20">
        <f t="shared" ref="G296" si="273">SUM(G297:G298)</f>
        <v>0</v>
      </c>
      <c r="H296" s="20">
        <f t="shared" ref="H296" si="274">SUM(H297:H298)</f>
        <v>0</v>
      </c>
      <c r="I296" s="20">
        <f>SUM(I297:I298)</f>
        <v>333333</v>
      </c>
      <c r="J296" s="314">
        <f t="shared" si="270"/>
        <v>333333</v>
      </c>
      <c r="K296" s="20">
        <f t="shared" ref="K296:O296" si="275">SUM(K297:K298)</f>
        <v>333333</v>
      </c>
      <c r="L296" s="357">
        <f t="shared" si="275"/>
        <v>333333</v>
      </c>
      <c r="M296" s="20">
        <f t="shared" si="275"/>
        <v>333333</v>
      </c>
      <c r="N296" s="20">
        <f t="shared" si="275"/>
        <v>333333</v>
      </c>
      <c r="O296" s="20">
        <f t="shared" si="275"/>
        <v>333335</v>
      </c>
      <c r="P296" s="20">
        <f t="shared" si="241"/>
        <v>1666667</v>
      </c>
      <c r="Q296" s="76">
        <f t="shared" si="260"/>
        <v>2000000</v>
      </c>
      <c r="R296" s="196">
        <v>0</v>
      </c>
    </row>
    <row r="297" spans="1:18" ht="15.75" hidden="1" customHeight="1" outlineLevel="3">
      <c r="A297" s="427"/>
      <c r="B297" s="429"/>
      <c r="C297" s="91" t="s">
        <v>85</v>
      </c>
      <c r="D297" s="91"/>
      <c r="E297" s="44">
        <v>0</v>
      </c>
      <c r="F297" s="44">
        <v>0</v>
      </c>
      <c r="G297" s="44">
        <v>0</v>
      </c>
      <c r="H297" s="44">
        <v>0</v>
      </c>
      <c r="I297" s="107">
        <v>166666</v>
      </c>
      <c r="J297" s="314">
        <f t="shared" si="270"/>
        <v>166666</v>
      </c>
      <c r="K297" s="200">
        <v>166666</v>
      </c>
      <c r="L297" s="200">
        <v>166666</v>
      </c>
      <c r="M297" s="200">
        <v>166666</v>
      </c>
      <c r="N297" s="200">
        <v>166666</v>
      </c>
      <c r="O297" s="200">
        <v>166669</v>
      </c>
      <c r="P297" s="314">
        <f t="shared" si="241"/>
        <v>833333</v>
      </c>
      <c r="Q297" s="15"/>
      <c r="R297" s="196">
        <v>0</v>
      </c>
    </row>
    <row r="298" spans="1:18" ht="15.75" hidden="1" customHeight="1" outlineLevel="3" thickBot="1">
      <c r="A298" s="427"/>
      <c r="B298" s="430"/>
      <c r="C298" s="91" t="s">
        <v>15</v>
      </c>
      <c r="D298" s="91"/>
      <c r="E298" s="44">
        <v>0</v>
      </c>
      <c r="F298" s="44">
        <v>0</v>
      </c>
      <c r="G298" s="44">
        <v>0</v>
      </c>
      <c r="H298" s="44">
        <v>0</v>
      </c>
      <c r="I298" s="107">
        <v>166667</v>
      </c>
      <c r="J298" s="314">
        <f t="shared" si="270"/>
        <v>166667</v>
      </c>
      <c r="K298" s="200">
        <v>166667</v>
      </c>
      <c r="L298" s="200">
        <v>166667</v>
      </c>
      <c r="M298" s="200">
        <v>166667</v>
      </c>
      <c r="N298" s="200">
        <v>166667</v>
      </c>
      <c r="O298" s="200">
        <v>166666</v>
      </c>
      <c r="P298" s="314">
        <f t="shared" si="241"/>
        <v>833334</v>
      </c>
      <c r="Q298" s="15"/>
      <c r="R298" s="196">
        <v>0</v>
      </c>
    </row>
    <row r="299" spans="1:18" ht="30" hidden="1" customHeight="1" outlineLevel="2" thickTop="1">
      <c r="A299" s="447" t="s">
        <v>91</v>
      </c>
      <c r="B299" s="448"/>
      <c r="C299" s="448"/>
      <c r="D299" s="314">
        <f t="shared" ref="D299:I299" si="276">D303+D306+D309+D312</f>
        <v>0</v>
      </c>
      <c r="E299" s="314">
        <f t="shared" si="276"/>
        <v>67000</v>
      </c>
      <c r="F299" s="356">
        <f>F303+F306+F309+F312+F300</f>
        <v>35000</v>
      </c>
      <c r="G299" s="314">
        <f t="shared" si="276"/>
        <v>29000</v>
      </c>
      <c r="H299" s="354">
        <f t="shared" ref="H299" si="277">H303+H306+H309+H312</f>
        <v>29000</v>
      </c>
      <c r="I299" s="314">
        <f t="shared" si="276"/>
        <v>47333</v>
      </c>
      <c r="J299" s="314">
        <f t="shared" si="270"/>
        <v>207333</v>
      </c>
      <c r="K299" s="356">
        <f t="shared" ref="K299:L299" si="278">K303+K306+K309+K312+K300</f>
        <v>47333</v>
      </c>
      <c r="L299" s="84">
        <f t="shared" si="278"/>
        <v>191467.11</v>
      </c>
      <c r="M299" s="356">
        <f t="shared" ref="M299" si="279">M303+M306+M309+M312+M300</f>
        <v>47333</v>
      </c>
      <c r="N299" s="356">
        <f t="shared" ref="N299" si="280">N303+N306+N309+N312+N300</f>
        <v>47333</v>
      </c>
      <c r="O299" s="356">
        <f t="shared" ref="O299" si="281">O303+O306+O309+O312+O300</f>
        <v>102333</v>
      </c>
      <c r="P299" s="314">
        <f t="shared" si="241"/>
        <v>435799.11</v>
      </c>
      <c r="Q299" s="67">
        <f>J299+P299</f>
        <v>643132.11</v>
      </c>
      <c r="R299" s="196">
        <v>26000</v>
      </c>
    </row>
    <row r="300" spans="1:18" ht="33" hidden="1" customHeight="1" outlineLevel="3">
      <c r="A300" s="427">
        <v>7</v>
      </c>
      <c r="B300" s="428" t="s">
        <v>14</v>
      </c>
      <c r="C300" s="75" t="s">
        <v>11</v>
      </c>
      <c r="D300" s="75"/>
      <c r="E300" s="20">
        <f>SUM(E301:E302)</f>
        <v>0</v>
      </c>
      <c r="F300" s="20">
        <f t="shared" ref="F300:O300" si="282">SUM(F301:F302)</f>
        <v>0</v>
      </c>
      <c r="G300" s="20">
        <f t="shared" si="282"/>
        <v>0</v>
      </c>
      <c r="H300" s="20">
        <f t="shared" ref="H300" si="283">SUM(H301:H302)</f>
        <v>0</v>
      </c>
      <c r="I300" s="20">
        <f t="shared" si="282"/>
        <v>0</v>
      </c>
      <c r="J300" s="314">
        <f t="shared" si="270"/>
        <v>0</v>
      </c>
      <c r="K300" s="20">
        <f t="shared" si="282"/>
        <v>0</v>
      </c>
      <c r="L300" s="357">
        <f t="shared" ref="L300" si="284">SUM(L301:L302)</f>
        <v>89134.109999999986</v>
      </c>
      <c r="M300" s="20">
        <f t="shared" si="282"/>
        <v>0</v>
      </c>
      <c r="N300" s="20">
        <f t="shared" si="282"/>
        <v>0</v>
      </c>
      <c r="O300" s="20">
        <f t="shared" si="282"/>
        <v>0</v>
      </c>
      <c r="P300" s="20">
        <f t="shared" si="241"/>
        <v>89134.109999999986</v>
      </c>
      <c r="Q300" s="76">
        <f t="shared" ref="Q300:Q312" si="285">J300+P300</f>
        <v>89134.109999999986</v>
      </c>
      <c r="R300" s="196">
        <v>0</v>
      </c>
    </row>
    <row r="301" spans="1:18" ht="16.5" hidden="1" customHeight="1" outlineLevel="4">
      <c r="A301" s="427"/>
      <c r="B301" s="429"/>
      <c r="C301" s="86" t="s">
        <v>24</v>
      </c>
      <c r="D301" s="86"/>
      <c r="E301" s="25"/>
      <c r="F301" s="360"/>
      <c r="G301" s="25">
        <v>0</v>
      </c>
      <c r="H301" s="25">
        <v>0</v>
      </c>
      <c r="I301" s="25">
        <v>0</v>
      </c>
      <c r="J301" s="314">
        <f t="shared" si="270"/>
        <v>0</v>
      </c>
      <c r="K301" s="25">
        <v>0</v>
      </c>
      <c r="L301" s="360">
        <v>16116.46</v>
      </c>
      <c r="M301" s="25">
        <v>0</v>
      </c>
      <c r="N301" s="25">
        <v>0</v>
      </c>
      <c r="O301" s="25">
        <v>0</v>
      </c>
      <c r="P301" s="87">
        <f t="shared" si="241"/>
        <v>16116.46</v>
      </c>
      <c r="Q301" s="66">
        <f t="shared" si="285"/>
        <v>16116.46</v>
      </c>
      <c r="R301" s="196">
        <v>0</v>
      </c>
    </row>
    <row r="302" spans="1:18" ht="16.5" hidden="1" customHeight="1" outlineLevel="4">
      <c r="A302" s="427"/>
      <c r="B302" s="429"/>
      <c r="C302" s="86" t="s">
        <v>90</v>
      </c>
      <c r="D302" s="86"/>
      <c r="E302" s="25"/>
      <c r="F302" s="360"/>
      <c r="G302" s="25">
        <v>0</v>
      </c>
      <c r="H302" s="25">
        <v>0</v>
      </c>
      <c r="I302" s="25">
        <v>0</v>
      </c>
      <c r="J302" s="314">
        <f t="shared" si="270"/>
        <v>0</v>
      </c>
      <c r="K302" s="25">
        <v>0</v>
      </c>
      <c r="L302" s="360">
        <v>73017.649999999994</v>
      </c>
      <c r="M302" s="25">
        <v>0</v>
      </c>
      <c r="N302" s="25">
        <v>0</v>
      </c>
      <c r="O302" s="25">
        <v>0</v>
      </c>
      <c r="P302" s="87">
        <f t="shared" si="241"/>
        <v>73017.649999999994</v>
      </c>
      <c r="Q302" s="66">
        <f t="shared" si="285"/>
        <v>73017.649999999994</v>
      </c>
      <c r="R302" s="196">
        <v>0</v>
      </c>
    </row>
    <row r="303" spans="1:18" ht="28.5" hidden="1" customHeight="1" outlineLevel="3">
      <c r="A303" s="427"/>
      <c r="B303" s="429"/>
      <c r="C303" s="75" t="s">
        <v>12</v>
      </c>
      <c r="D303" s="27">
        <v>0</v>
      </c>
      <c r="E303" s="20">
        <f>SUM(E304:E305)</f>
        <v>12000</v>
      </c>
      <c r="F303" s="20">
        <f>SUM(F304:F305)</f>
        <v>12000</v>
      </c>
      <c r="G303" s="20">
        <f>SUM(G304:G305)</f>
        <v>6000</v>
      </c>
      <c r="H303" s="20">
        <f>SUM(H304:H305)</f>
        <v>6000</v>
      </c>
      <c r="I303" s="20">
        <f t="shared" ref="I303:O303" si="286">SUM(I304:I305)</f>
        <v>0</v>
      </c>
      <c r="J303" s="314">
        <f t="shared" si="270"/>
        <v>36000</v>
      </c>
      <c r="K303" s="20">
        <f>SUM(K304:K305)</f>
        <v>0</v>
      </c>
      <c r="L303" s="357">
        <f t="shared" ref="L303" si="287">SUM(L304:L305)</f>
        <v>0</v>
      </c>
      <c r="M303" s="20">
        <f t="shared" si="286"/>
        <v>0</v>
      </c>
      <c r="N303" s="20">
        <f>SUM(N304:N305)</f>
        <v>0</v>
      </c>
      <c r="O303" s="20">
        <f t="shared" si="286"/>
        <v>0</v>
      </c>
      <c r="P303" s="27">
        <f>O303+N303+M303+L303+K303</f>
        <v>0</v>
      </c>
      <c r="Q303" s="76">
        <f t="shared" si="285"/>
        <v>36000</v>
      </c>
      <c r="R303" s="196">
        <v>-6000</v>
      </c>
    </row>
    <row r="304" spans="1:18" ht="16.5" hidden="1" customHeight="1" outlineLevel="4">
      <c r="A304" s="427"/>
      <c r="B304" s="429"/>
      <c r="C304" s="86" t="s">
        <v>15</v>
      </c>
      <c r="D304" s="25">
        <v>0</v>
      </c>
      <c r="E304" s="320">
        <v>3600</v>
      </c>
      <c r="F304" s="357">
        <v>3600</v>
      </c>
      <c r="G304" s="319">
        <v>6000</v>
      </c>
      <c r="H304" s="351">
        <v>6000</v>
      </c>
      <c r="I304" s="25">
        <v>0</v>
      </c>
      <c r="J304" s="314">
        <f t="shared" si="270"/>
        <v>19200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87">
        <f t="shared" si="241"/>
        <v>0</v>
      </c>
      <c r="Q304" s="66">
        <f t="shared" si="285"/>
        <v>19200</v>
      </c>
      <c r="R304" s="196">
        <v>-6000</v>
      </c>
    </row>
    <row r="305" spans="1:18" ht="16.5" hidden="1" customHeight="1" outlineLevel="4">
      <c r="A305" s="427"/>
      <c r="B305" s="429"/>
      <c r="C305" s="86" t="s">
        <v>85</v>
      </c>
      <c r="D305" s="25">
        <v>0</v>
      </c>
      <c r="E305" s="320">
        <v>8400</v>
      </c>
      <c r="F305" s="360">
        <v>8400</v>
      </c>
      <c r="G305" s="25">
        <v>0</v>
      </c>
      <c r="H305" s="25">
        <v>0</v>
      </c>
      <c r="I305" s="25">
        <v>0</v>
      </c>
      <c r="J305" s="314">
        <f t="shared" si="270"/>
        <v>16800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87">
        <f t="shared" si="241"/>
        <v>0</v>
      </c>
      <c r="Q305" s="66">
        <f t="shared" si="285"/>
        <v>16800</v>
      </c>
      <c r="R305" s="196">
        <v>0</v>
      </c>
    </row>
    <row r="306" spans="1:18" ht="28.5" hidden="1" customHeight="1" outlineLevel="3">
      <c r="A306" s="427"/>
      <c r="B306" s="429"/>
      <c r="C306" s="75" t="s">
        <v>13</v>
      </c>
      <c r="D306" s="27">
        <v>0</v>
      </c>
      <c r="E306" s="20">
        <f>SUM(E307:E308)</f>
        <v>55000</v>
      </c>
      <c r="F306" s="20">
        <f>SUM(F307:F308)</f>
        <v>0</v>
      </c>
      <c r="G306" s="20">
        <f>SUM(G307:G308)</f>
        <v>0</v>
      </c>
      <c r="H306" s="20">
        <f>SUM(H307:H308)</f>
        <v>0</v>
      </c>
      <c r="I306" s="20">
        <f>SUM(I307:I308)</f>
        <v>0</v>
      </c>
      <c r="J306" s="314">
        <f t="shared" si="270"/>
        <v>55000</v>
      </c>
      <c r="K306" s="20">
        <f>SUM(K307:K308)</f>
        <v>0</v>
      </c>
      <c r="L306" s="357">
        <f t="shared" ref="L306" si="288">SUM(L307:L308)</f>
        <v>55000</v>
      </c>
      <c r="M306" s="20">
        <f>SUM(M307:M308)</f>
        <v>0</v>
      </c>
      <c r="N306" s="20">
        <f>SUM(N307:N308)</f>
        <v>0</v>
      </c>
      <c r="O306" s="20">
        <f t="shared" ref="O306" si="289">SUM(O307:O308)</f>
        <v>55000</v>
      </c>
      <c r="P306" s="20">
        <f t="shared" si="241"/>
        <v>110000</v>
      </c>
      <c r="Q306" s="76">
        <f t="shared" si="285"/>
        <v>165000</v>
      </c>
      <c r="R306" s="196">
        <v>55000</v>
      </c>
    </row>
    <row r="307" spans="1:18" ht="16.5" hidden="1" customHeight="1" outlineLevel="4">
      <c r="A307" s="427"/>
      <c r="B307" s="429"/>
      <c r="C307" s="86" t="s">
        <v>15</v>
      </c>
      <c r="D307" s="25">
        <v>0</v>
      </c>
      <c r="E307" s="320">
        <v>27500</v>
      </c>
      <c r="F307" s="25">
        <v>0</v>
      </c>
      <c r="G307" s="25">
        <v>0</v>
      </c>
      <c r="H307" s="25">
        <v>0</v>
      </c>
      <c r="I307" s="25">
        <v>0</v>
      </c>
      <c r="J307" s="314">
        <f t="shared" si="270"/>
        <v>27500</v>
      </c>
      <c r="K307" s="25">
        <v>0</v>
      </c>
      <c r="L307" s="359">
        <v>27500</v>
      </c>
      <c r="M307" s="25">
        <v>0</v>
      </c>
      <c r="N307" s="25">
        <v>0</v>
      </c>
      <c r="O307" s="320">
        <v>27500</v>
      </c>
      <c r="P307" s="87">
        <f t="shared" si="241"/>
        <v>55000</v>
      </c>
      <c r="Q307" s="66">
        <f t="shared" si="285"/>
        <v>82500</v>
      </c>
      <c r="R307" s="196">
        <v>27500</v>
      </c>
    </row>
    <row r="308" spans="1:18" ht="16.5" hidden="1" customHeight="1" outlineLevel="4">
      <c r="A308" s="427"/>
      <c r="B308" s="429"/>
      <c r="C308" s="86" t="s">
        <v>85</v>
      </c>
      <c r="D308" s="25">
        <v>0</v>
      </c>
      <c r="E308" s="320">
        <v>27500</v>
      </c>
      <c r="F308" s="25">
        <v>0</v>
      </c>
      <c r="G308" s="25">
        <v>0</v>
      </c>
      <c r="H308" s="25">
        <v>0</v>
      </c>
      <c r="I308" s="25">
        <v>0</v>
      </c>
      <c r="J308" s="314">
        <f t="shared" si="270"/>
        <v>27500</v>
      </c>
      <c r="K308" s="25">
        <v>0</v>
      </c>
      <c r="L308" s="359">
        <v>27500</v>
      </c>
      <c r="M308" s="25">
        <v>0</v>
      </c>
      <c r="N308" s="25">
        <v>0</v>
      </c>
      <c r="O308" s="320">
        <v>27500</v>
      </c>
      <c r="P308" s="87">
        <f t="shared" si="241"/>
        <v>55000</v>
      </c>
      <c r="Q308" s="66">
        <f t="shared" si="285"/>
        <v>82500</v>
      </c>
      <c r="R308" s="196">
        <v>27500</v>
      </c>
    </row>
    <row r="309" spans="1:18" ht="28.5" hidden="1" customHeight="1" outlineLevel="3">
      <c r="A309" s="427"/>
      <c r="B309" s="429"/>
      <c r="C309" s="75" t="s">
        <v>277</v>
      </c>
      <c r="D309" s="27">
        <v>0</v>
      </c>
      <c r="E309" s="20">
        <f>SUM(E310:E311)</f>
        <v>0</v>
      </c>
      <c r="F309" s="20">
        <f>SUM(F310:F311)</f>
        <v>23000</v>
      </c>
      <c r="G309" s="20">
        <f>SUM(G310:G311)</f>
        <v>23000</v>
      </c>
      <c r="H309" s="20">
        <f>SUM(H310:H311)</f>
        <v>23000</v>
      </c>
      <c r="I309" s="20">
        <f t="shared" ref="I309:O309" si="290">SUM(I310:I311)</f>
        <v>0</v>
      </c>
      <c r="J309" s="314">
        <f t="shared" si="270"/>
        <v>69000</v>
      </c>
      <c r="K309" s="20">
        <f t="shared" si="290"/>
        <v>0</v>
      </c>
      <c r="L309" s="357">
        <f t="shared" ref="L309" si="291">SUM(L310:L311)</f>
        <v>0</v>
      </c>
      <c r="M309" s="20">
        <f t="shared" si="290"/>
        <v>0</v>
      </c>
      <c r="N309" s="20">
        <f t="shared" si="290"/>
        <v>0</v>
      </c>
      <c r="O309" s="20">
        <f t="shared" si="290"/>
        <v>0</v>
      </c>
      <c r="P309" s="27">
        <f>O309+N309+M309+L309+K309</f>
        <v>0</v>
      </c>
      <c r="Q309" s="76">
        <f t="shared" si="285"/>
        <v>69000</v>
      </c>
      <c r="R309" s="196">
        <v>-23000</v>
      </c>
    </row>
    <row r="310" spans="1:18" ht="16.5" hidden="1" customHeight="1" outlineLevel="4">
      <c r="A310" s="427"/>
      <c r="B310" s="429"/>
      <c r="C310" s="86" t="s">
        <v>15</v>
      </c>
      <c r="D310" s="25">
        <v>0</v>
      </c>
      <c r="E310" s="25">
        <v>0</v>
      </c>
      <c r="F310" s="360">
        <f>23200-200</f>
        <v>23000</v>
      </c>
      <c r="G310" s="25">
        <v>0</v>
      </c>
      <c r="H310" s="25">
        <v>0</v>
      </c>
      <c r="I310" s="25">
        <v>0</v>
      </c>
      <c r="J310" s="314">
        <f t="shared" si="270"/>
        <v>23000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87">
        <f t="shared" si="241"/>
        <v>0</v>
      </c>
      <c r="Q310" s="66">
        <f t="shared" si="285"/>
        <v>23000</v>
      </c>
      <c r="R310" s="196">
        <v>0</v>
      </c>
    </row>
    <row r="311" spans="1:18" ht="16.5" hidden="1" customHeight="1" outlineLevel="4">
      <c r="A311" s="427"/>
      <c r="B311" s="429"/>
      <c r="C311" s="86" t="s">
        <v>85</v>
      </c>
      <c r="D311" s="25">
        <v>0</v>
      </c>
      <c r="E311" s="25">
        <v>0</v>
      </c>
      <c r="F311" s="25">
        <v>0</v>
      </c>
      <c r="G311" s="319">
        <v>23000</v>
      </c>
      <c r="H311" s="351">
        <v>23000</v>
      </c>
      <c r="I311" s="25">
        <v>0</v>
      </c>
      <c r="J311" s="314">
        <f t="shared" si="270"/>
        <v>46000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87">
        <f t="shared" si="241"/>
        <v>0</v>
      </c>
      <c r="Q311" s="66">
        <f t="shared" si="285"/>
        <v>46000</v>
      </c>
      <c r="R311" s="196">
        <v>-23000</v>
      </c>
    </row>
    <row r="312" spans="1:18" ht="30" hidden="1" customHeight="1" outlineLevel="3">
      <c r="A312" s="427"/>
      <c r="B312" s="429"/>
      <c r="C312" s="75" t="s">
        <v>22</v>
      </c>
      <c r="D312" s="27">
        <v>0</v>
      </c>
      <c r="E312" s="20">
        <f>SUM(E313:E314)</f>
        <v>0</v>
      </c>
      <c r="F312" s="20">
        <f>SUM(F313:F314)</f>
        <v>0</v>
      </c>
      <c r="G312" s="20">
        <f t="shared" ref="G312" si="292">SUM(G313:G314)</f>
        <v>0</v>
      </c>
      <c r="H312" s="20">
        <f t="shared" ref="H312" si="293">SUM(H313:H314)</f>
        <v>0</v>
      </c>
      <c r="I312" s="20">
        <f>SUM(I313:I314)</f>
        <v>47333</v>
      </c>
      <c r="J312" s="314">
        <f t="shared" si="270"/>
        <v>47333</v>
      </c>
      <c r="K312" s="20">
        <f>SUM(K313:K314)</f>
        <v>47333</v>
      </c>
      <c r="L312" s="357">
        <f>SUM(L313:L314)</f>
        <v>47333</v>
      </c>
      <c r="M312" s="20">
        <f>SUM(M313:M314)</f>
        <v>47333</v>
      </c>
      <c r="N312" s="20">
        <f>SUM(N313:N314)</f>
        <v>47333</v>
      </c>
      <c r="O312" s="20">
        <f>SUM(O313:O314)</f>
        <v>47333</v>
      </c>
      <c r="P312" s="20">
        <f t="shared" si="241"/>
        <v>236665</v>
      </c>
      <c r="Q312" s="76">
        <f t="shared" si="285"/>
        <v>283998</v>
      </c>
      <c r="R312" s="196">
        <v>0</v>
      </c>
    </row>
    <row r="313" spans="1:18" ht="15.75" hidden="1" customHeight="1" outlineLevel="3">
      <c r="A313" s="427"/>
      <c r="B313" s="429"/>
      <c r="C313" s="91" t="s">
        <v>15</v>
      </c>
      <c r="D313" s="91"/>
      <c r="E313" s="44">
        <v>0</v>
      </c>
      <c r="F313" s="44">
        <v>0</v>
      </c>
      <c r="G313" s="44">
        <v>0</v>
      </c>
      <c r="H313" s="44">
        <v>0</v>
      </c>
      <c r="I313" s="133">
        <v>31333</v>
      </c>
      <c r="J313" s="314">
        <f t="shared" si="270"/>
        <v>31333</v>
      </c>
      <c r="K313" s="180">
        <v>31333</v>
      </c>
      <c r="L313" s="180">
        <v>31333</v>
      </c>
      <c r="M313" s="180">
        <v>31333</v>
      </c>
      <c r="N313" s="180">
        <v>31333</v>
      </c>
      <c r="O313" s="180">
        <v>31333</v>
      </c>
      <c r="P313" s="314">
        <f t="shared" si="241"/>
        <v>156665</v>
      </c>
      <c r="Q313" s="15"/>
      <c r="R313" s="196">
        <v>0</v>
      </c>
    </row>
    <row r="314" spans="1:18" ht="15.75" hidden="1" customHeight="1" outlineLevel="3">
      <c r="A314" s="427"/>
      <c r="B314" s="430"/>
      <c r="C314" s="91" t="s">
        <v>85</v>
      </c>
      <c r="D314" s="91"/>
      <c r="E314" s="44">
        <v>0</v>
      </c>
      <c r="F314" s="44">
        <v>0</v>
      </c>
      <c r="G314" s="44">
        <v>0</v>
      </c>
      <c r="H314" s="44">
        <v>0</v>
      </c>
      <c r="I314" s="180">
        <v>16000</v>
      </c>
      <c r="J314" s="314">
        <f t="shared" si="270"/>
        <v>16000</v>
      </c>
      <c r="K314" s="180">
        <v>16000</v>
      </c>
      <c r="L314" s="180">
        <v>16000</v>
      </c>
      <c r="M314" s="180">
        <v>16000</v>
      </c>
      <c r="N314" s="180">
        <v>16000</v>
      </c>
      <c r="O314" s="180">
        <v>16000</v>
      </c>
      <c r="P314" s="314">
        <f t="shared" si="241"/>
        <v>80000</v>
      </c>
      <c r="Q314" s="15"/>
      <c r="R314" s="196">
        <v>0</v>
      </c>
    </row>
    <row r="315" spans="1:18" ht="28.5" hidden="1" customHeight="1" outlineLevel="2">
      <c r="A315" s="447" t="s">
        <v>92</v>
      </c>
      <c r="B315" s="448"/>
      <c r="C315" s="448"/>
      <c r="D315" s="314">
        <f t="shared" ref="D315:I315" si="294">D322+D328+D334+D340</f>
        <v>0</v>
      </c>
      <c r="E315" s="314">
        <f t="shared" si="294"/>
        <v>133000</v>
      </c>
      <c r="F315" s="356">
        <f>F322+F328+F334+F340+F316</f>
        <v>54000</v>
      </c>
      <c r="G315" s="314">
        <f t="shared" si="294"/>
        <v>177000</v>
      </c>
      <c r="H315" s="354">
        <f t="shared" ref="H315" si="295">H322+H328+H334+H340</f>
        <v>177000</v>
      </c>
      <c r="I315" s="314">
        <f t="shared" si="294"/>
        <v>511400</v>
      </c>
      <c r="J315" s="314">
        <f t="shared" si="270"/>
        <v>1052400</v>
      </c>
      <c r="K315" s="356">
        <f t="shared" ref="K315:L315" si="296">K322+K328+K334+K340+K316</f>
        <v>78000</v>
      </c>
      <c r="L315" s="356">
        <f t="shared" si="296"/>
        <v>381638.81499999994</v>
      </c>
      <c r="M315" s="356">
        <f t="shared" ref="M315" si="297">M322+M328+M334+M340+M316</f>
        <v>48000</v>
      </c>
      <c r="N315" s="356">
        <f t="shared" ref="N315" si="298">N322+N328+N334+N340+N316</f>
        <v>840000</v>
      </c>
      <c r="O315" s="356">
        <f t="shared" ref="O315" si="299">O322+O328+O334+O340+O316</f>
        <v>58200</v>
      </c>
      <c r="P315" s="314">
        <f t="shared" si="241"/>
        <v>1405838.8149999999</v>
      </c>
      <c r="Q315" s="67">
        <f>J315+P315</f>
        <v>2458238.8149999999</v>
      </c>
      <c r="R315" s="196">
        <v>-98000</v>
      </c>
    </row>
    <row r="316" spans="1:18" ht="33" hidden="1" customHeight="1" outlineLevel="3">
      <c r="A316" s="427">
        <v>8</v>
      </c>
      <c r="B316" s="428" t="s">
        <v>14</v>
      </c>
      <c r="C316" s="75" t="s">
        <v>11</v>
      </c>
      <c r="D316" s="75"/>
      <c r="E316" s="20">
        <f>SUM(E317:E321)</f>
        <v>0</v>
      </c>
      <c r="F316" s="20">
        <f>SUM(F317:F321)</f>
        <v>0</v>
      </c>
      <c r="G316" s="20">
        <f t="shared" ref="G316:O316" si="300">SUM(G317:G321)</f>
        <v>0</v>
      </c>
      <c r="H316" s="20">
        <f t="shared" ref="H316" si="301">SUM(H317:H321)</f>
        <v>0</v>
      </c>
      <c r="I316" s="20">
        <f t="shared" si="300"/>
        <v>0</v>
      </c>
      <c r="J316" s="314">
        <f t="shared" si="270"/>
        <v>0</v>
      </c>
      <c r="K316" s="20">
        <f t="shared" si="300"/>
        <v>0</v>
      </c>
      <c r="L316" s="357">
        <f t="shared" si="300"/>
        <v>249638.81499999997</v>
      </c>
      <c r="M316" s="20">
        <f t="shared" si="300"/>
        <v>0</v>
      </c>
      <c r="N316" s="20">
        <f t="shared" si="300"/>
        <v>0</v>
      </c>
      <c r="O316" s="20">
        <f t="shared" si="300"/>
        <v>0</v>
      </c>
      <c r="P316" s="20">
        <f t="shared" si="241"/>
        <v>249638.81499999997</v>
      </c>
      <c r="Q316" s="76">
        <f t="shared" ref="Q316:Q340" si="302">J316+P316</f>
        <v>249638.81499999997</v>
      </c>
      <c r="R316" s="196">
        <v>0</v>
      </c>
    </row>
    <row r="317" spans="1:18" ht="16.5" hidden="1" customHeight="1" outlineLevel="4">
      <c r="A317" s="427"/>
      <c r="B317" s="429"/>
      <c r="C317" s="86" t="s">
        <v>93</v>
      </c>
      <c r="D317" s="86"/>
      <c r="E317" s="25">
        <v>0</v>
      </c>
      <c r="F317" s="357"/>
      <c r="G317" s="25">
        <v>0</v>
      </c>
      <c r="H317" s="25">
        <v>0</v>
      </c>
      <c r="I317" s="25">
        <v>0</v>
      </c>
      <c r="J317" s="314">
        <f t="shared" si="270"/>
        <v>0</v>
      </c>
      <c r="K317" s="25">
        <v>0</v>
      </c>
      <c r="L317" s="357">
        <v>49722.82</v>
      </c>
      <c r="M317" s="25">
        <v>0</v>
      </c>
      <c r="N317" s="25">
        <v>0</v>
      </c>
      <c r="O317" s="25">
        <v>0</v>
      </c>
      <c r="P317" s="87">
        <f t="shared" si="241"/>
        <v>49722.82</v>
      </c>
      <c r="Q317" s="66">
        <f t="shared" si="302"/>
        <v>49722.82</v>
      </c>
      <c r="R317" s="196">
        <v>0</v>
      </c>
    </row>
    <row r="318" spans="1:18" ht="16.5" hidden="1" customHeight="1" outlineLevel="4">
      <c r="A318" s="427"/>
      <c r="B318" s="429"/>
      <c r="C318" s="86" t="s">
        <v>94</v>
      </c>
      <c r="D318" s="86"/>
      <c r="E318" s="25">
        <v>0</v>
      </c>
      <c r="F318" s="357"/>
      <c r="G318" s="25">
        <v>0</v>
      </c>
      <c r="H318" s="25">
        <v>0</v>
      </c>
      <c r="I318" s="25">
        <v>0</v>
      </c>
      <c r="J318" s="314">
        <f t="shared" si="270"/>
        <v>0</v>
      </c>
      <c r="K318" s="25">
        <v>0</v>
      </c>
      <c r="L318" s="357">
        <v>9490.6849999999995</v>
      </c>
      <c r="M318" s="25">
        <v>0</v>
      </c>
      <c r="N318" s="25">
        <v>0</v>
      </c>
      <c r="O318" s="25">
        <v>0</v>
      </c>
      <c r="P318" s="87">
        <f t="shared" si="241"/>
        <v>9490.6849999999995</v>
      </c>
      <c r="Q318" s="66">
        <f t="shared" si="302"/>
        <v>9490.6849999999995</v>
      </c>
      <c r="R318" s="196">
        <v>0</v>
      </c>
    </row>
    <row r="319" spans="1:18" ht="16.5" hidden="1" customHeight="1" outlineLevel="4">
      <c r="A319" s="427"/>
      <c r="B319" s="429"/>
      <c r="C319" s="86" t="s">
        <v>16</v>
      </c>
      <c r="D319" s="86"/>
      <c r="E319" s="25">
        <v>0</v>
      </c>
      <c r="F319" s="357"/>
      <c r="G319" s="25">
        <v>0</v>
      </c>
      <c r="H319" s="25">
        <v>0</v>
      </c>
      <c r="I319" s="25">
        <v>0</v>
      </c>
      <c r="J319" s="314">
        <f t="shared" si="270"/>
        <v>0</v>
      </c>
      <c r="K319" s="25">
        <v>0</v>
      </c>
      <c r="L319" s="357">
        <v>3079.5099999999998</v>
      </c>
      <c r="M319" s="25">
        <v>0</v>
      </c>
      <c r="N319" s="25">
        <v>0</v>
      </c>
      <c r="O319" s="25">
        <v>0</v>
      </c>
      <c r="P319" s="87">
        <f t="shared" si="241"/>
        <v>3079.5099999999998</v>
      </c>
      <c r="Q319" s="66">
        <f t="shared" si="302"/>
        <v>3079.5099999999998</v>
      </c>
      <c r="R319" s="196">
        <v>0</v>
      </c>
    </row>
    <row r="320" spans="1:18" ht="16.5" hidden="1" customHeight="1" outlineLevel="4">
      <c r="A320" s="427"/>
      <c r="B320" s="429"/>
      <c r="C320" s="108" t="s">
        <v>95</v>
      </c>
      <c r="D320" s="108"/>
      <c r="E320" s="25">
        <v>0</v>
      </c>
      <c r="F320" s="357"/>
      <c r="G320" s="25">
        <v>0</v>
      </c>
      <c r="H320" s="25">
        <v>0</v>
      </c>
      <c r="I320" s="25">
        <v>0</v>
      </c>
      <c r="J320" s="314">
        <f t="shared" si="270"/>
        <v>0</v>
      </c>
      <c r="K320" s="25">
        <v>0</v>
      </c>
      <c r="L320" s="357">
        <v>17382.599999999999</v>
      </c>
      <c r="M320" s="25">
        <v>0</v>
      </c>
      <c r="N320" s="25">
        <v>0</v>
      </c>
      <c r="O320" s="25">
        <v>0</v>
      </c>
      <c r="P320" s="87">
        <f t="shared" si="241"/>
        <v>17382.599999999999</v>
      </c>
      <c r="Q320" s="66">
        <f t="shared" si="302"/>
        <v>17382.599999999999</v>
      </c>
      <c r="R320" s="196">
        <v>0</v>
      </c>
    </row>
    <row r="321" spans="1:18" ht="16.5" hidden="1" customHeight="1" outlineLevel="4">
      <c r="A321" s="427"/>
      <c r="B321" s="429"/>
      <c r="C321" s="86" t="s">
        <v>96</v>
      </c>
      <c r="D321" s="86"/>
      <c r="E321" s="25">
        <v>0</v>
      </c>
      <c r="F321" s="357"/>
      <c r="G321" s="25">
        <v>0</v>
      </c>
      <c r="H321" s="25">
        <v>0</v>
      </c>
      <c r="I321" s="25">
        <v>0</v>
      </c>
      <c r="J321" s="314">
        <f t="shared" si="270"/>
        <v>0</v>
      </c>
      <c r="K321" s="25">
        <v>0</v>
      </c>
      <c r="L321" s="357">
        <v>169963.19999999998</v>
      </c>
      <c r="M321" s="25">
        <v>0</v>
      </c>
      <c r="N321" s="25">
        <v>0</v>
      </c>
      <c r="O321" s="25">
        <v>0</v>
      </c>
      <c r="P321" s="87">
        <f t="shared" si="241"/>
        <v>169963.19999999998</v>
      </c>
      <c r="Q321" s="66">
        <f t="shared" si="302"/>
        <v>169963.19999999998</v>
      </c>
      <c r="R321" s="196">
        <v>0</v>
      </c>
    </row>
    <row r="322" spans="1:18" ht="28.5" hidden="1" customHeight="1" outlineLevel="3">
      <c r="A322" s="427"/>
      <c r="B322" s="429"/>
      <c r="C322" s="75" t="s">
        <v>12</v>
      </c>
      <c r="D322" s="27">
        <v>0</v>
      </c>
      <c r="E322" s="20">
        <f>SUM(E323:E327)</f>
        <v>67000</v>
      </c>
      <c r="F322" s="20">
        <f t="shared" ref="F322:I322" si="303">SUM(F323:F327)</f>
        <v>54000</v>
      </c>
      <c r="G322" s="20">
        <f>SUM(G323:G327)</f>
        <v>0</v>
      </c>
      <c r="H322" s="20">
        <f>SUM(H323:H327)</f>
        <v>0</v>
      </c>
      <c r="I322" s="20">
        <f t="shared" si="303"/>
        <v>0</v>
      </c>
      <c r="J322" s="314">
        <f t="shared" si="270"/>
        <v>121000</v>
      </c>
      <c r="K322" s="20">
        <f t="shared" ref="K322" si="304">SUM(K323:K327)</f>
        <v>0</v>
      </c>
      <c r="L322" s="357">
        <f>SUM(L323:L327)</f>
        <v>6000</v>
      </c>
      <c r="M322" s="20">
        <f t="shared" ref="M322:N322" si="305">SUM(M323:M327)</f>
        <v>0</v>
      </c>
      <c r="N322" s="20">
        <f t="shared" si="305"/>
        <v>0</v>
      </c>
      <c r="O322" s="20">
        <f>SUM(O323:O327)</f>
        <v>10200</v>
      </c>
      <c r="P322" s="20">
        <f t="shared" si="241"/>
        <v>16200</v>
      </c>
      <c r="Q322" s="76">
        <f t="shared" si="302"/>
        <v>137200</v>
      </c>
      <c r="R322" s="196">
        <v>7000</v>
      </c>
    </row>
    <row r="323" spans="1:18" ht="16.5" hidden="1" customHeight="1" outlineLevel="4">
      <c r="A323" s="427"/>
      <c r="B323" s="429"/>
      <c r="C323" s="86" t="s">
        <v>93</v>
      </c>
      <c r="D323" s="86"/>
      <c r="E323" s="320">
        <v>21000</v>
      </c>
      <c r="F323" s="357">
        <v>24000</v>
      </c>
      <c r="G323" s="25">
        <v>0</v>
      </c>
      <c r="H323" s="25">
        <v>0</v>
      </c>
      <c r="I323" s="25">
        <v>0</v>
      </c>
      <c r="J323" s="314">
        <f t="shared" si="270"/>
        <v>45000</v>
      </c>
      <c r="K323" s="25">
        <v>0</v>
      </c>
      <c r="L323" s="357">
        <v>1800</v>
      </c>
      <c r="M323" s="25">
        <v>0</v>
      </c>
      <c r="N323" s="25">
        <v>0</v>
      </c>
      <c r="O323" s="319">
        <v>3600</v>
      </c>
      <c r="P323" s="87">
        <f t="shared" si="241"/>
        <v>5400</v>
      </c>
      <c r="Q323" s="66">
        <f t="shared" si="302"/>
        <v>50400</v>
      </c>
      <c r="R323" s="196">
        <v>2100</v>
      </c>
    </row>
    <row r="324" spans="1:18" ht="16.5" hidden="1" customHeight="1" outlineLevel="4">
      <c r="A324" s="427"/>
      <c r="B324" s="429"/>
      <c r="C324" s="86" t="s">
        <v>94</v>
      </c>
      <c r="D324" s="86"/>
      <c r="E324" s="320">
        <v>1800</v>
      </c>
      <c r="F324" s="25">
        <v>0</v>
      </c>
      <c r="G324" s="25">
        <v>0</v>
      </c>
      <c r="H324" s="25">
        <v>0</v>
      </c>
      <c r="I324" s="25">
        <v>0</v>
      </c>
      <c r="J324" s="314">
        <f t="shared" si="270"/>
        <v>1800</v>
      </c>
      <c r="K324" s="25">
        <v>0</v>
      </c>
      <c r="L324" s="357">
        <v>600</v>
      </c>
      <c r="M324" s="25">
        <v>0</v>
      </c>
      <c r="N324" s="25">
        <v>0</v>
      </c>
      <c r="O324" s="319">
        <v>600</v>
      </c>
      <c r="P324" s="87">
        <f t="shared" si="241"/>
        <v>1200</v>
      </c>
      <c r="Q324" s="66">
        <f t="shared" si="302"/>
        <v>3000</v>
      </c>
      <c r="R324" s="196">
        <v>600</v>
      </c>
    </row>
    <row r="325" spans="1:18" ht="16.5" hidden="1" customHeight="1" outlineLevel="4">
      <c r="A325" s="427"/>
      <c r="B325" s="429"/>
      <c r="C325" s="86" t="s">
        <v>16</v>
      </c>
      <c r="D325" s="86"/>
      <c r="E325" s="320">
        <v>600</v>
      </c>
      <c r="F325" s="25">
        <v>0</v>
      </c>
      <c r="G325" s="25">
        <v>0</v>
      </c>
      <c r="H325" s="25">
        <v>0</v>
      </c>
      <c r="I325" s="25">
        <v>0</v>
      </c>
      <c r="J325" s="314">
        <f t="shared" si="270"/>
        <v>600</v>
      </c>
      <c r="K325" s="25">
        <v>0</v>
      </c>
      <c r="L325" s="357">
        <v>300</v>
      </c>
      <c r="M325" s="25">
        <v>0</v>
      </c>
      <c r="N325" s="25">
        <v>0</v>
      </c>
      <c r="O325" s="319">
        <v>300</v>
      </c>
      <c r="P325" s="87">
        <f t="shared" si="241"/>
        <v>600</v>
      </c>
      <c r="Q325" s="66">
        <f t="shared" si="302"/>
        <v>1200</v>
      </c>
      <c r="R325" s="196">
        <v>300</v>
      </c>
    </row>
    <row r="326" spans="1:18" ht="16.5" hidden="1" customHeight="1" outlineLevel="4">
      <c r="A326" s="427"/>
      <c r="B326" s="429"/>
      <c r="C326" s="108" t="s">
        <v>95</v>
      </c>
      <c r="D326" s="108"/>
      <c r="E326" s="320">
        <v>7600</v>
      </c>
      <c r="F326" s="25">
        <v>0</v>
      </c>
      <c r="G326" s="25">
        <v>0</v>
      </c>
      <c r="H326" s="25">
        <v>0</v>
      </c>
      <c r="I326" s="25">
        <v>0</v>
      </c>
      <c r="J326" s="314">
        <f t="shared" si="270"/>
        <v>7600</v>
      </c>
      <c r="K326" s="25">
        <v>0</v>
      </c>
      <c r="L326" s="357">
        <v>600</v>
      </c>
      <c r="M326" s="25">
        <v>0</v>
      </c>
      <c r="N326" s="25">
        <v>0</v>
      </c>
      <c r="O326" s="319">
        <v>1800</v>
      </c>
      <c r="P326" s="87">
        <f t="shared" si="241"/>
        <v>2400</v>
      </c>
      <c r="Q326" s="66">
        <f t="shared" si="302"/>
        <v>10000</v>
      </c>
      <c r="R326" s="196">
        <v>1000</v>
      </c>
    </row>
    <row r="327" spans="1:18" ht="16.5" hidden="1" customHeight="1" outlineLevel="4">
      <c r="A327" s="427"/>
      <c r="B327" s="429"/>
      <c r="C327" s="86" t="s">
        <v>96</v>
      </c>
      <c r="D327" s="86"/>
      <c r="E327" s="320">
        <v>36000</v>
      </c>
      <c r="F327" s="357">
        <v>30000</v>
      </c>
      <c r="G327" s="25">
        <v>0</v>
      </c>
      <c r="H327" s="25">
        <v>0</v>
      </c>
      <c r="I327" s="25">
        <v>0</v>
      </c>
      <c r="J327" s="314">
        <f t="shared" si="270"/>
        <v>66000</v>
      </c>
      <c r="K327" s="25">
        <v>0</v>
      </c>
      <c r="L327" s="357">
        <v>2700</v>
      </c>
      <c r="M327" s="25">
        <v>0</v>
      </c>
      <c r="N327" s="25">
        <v>0</v>
      </c>
      <c r="O327" s="319">
        <v>3900</v>
      </c>
      <c r="P327" s="87">
        <f t="shared" si="241"/>
        <v>6600</v>
      </c>
      <c r="Q327" s="66">
        <f t="shared" si="302"/>
        <v>72600</v>
      </c>
      <c r="R327" s="196">
        <v>3000</v>
      </c>
    </row>
    <row r="328" spans="1:18" ht="28.5" hidden="1" customHeight="1" outlineLevel="3">
      <c r="A328" s="427"/>
      <c r="B328" s="429"/>
      <c r="C328" s="75" t="s">
        <v>13</v>
      </c>
      <c r="D328" s="27">
        <v>0</v>
      </c>
      <c r="E328" s="20">
        <f>SUM(E329:E333)</f>
        <v>66000</v>
      </c>
      <c r="F328" s="20">
        <f t="shared" ref="F328:G328" si="306">SUM(F329:F333)</f>
        <v>0</v>
      </c>
      <c r="G328" s="20">
        <f t="shared" si="306"/>
        <v>0</v>
      </c>
      <c r="H328" s="20">
        <f t="shared" ref="H328" si="307">SUM(H329:H333)</f>
        <v>0</v>
      </c>
      <c r="I328" s="20">
        <f t="shared" ref="I328:O328" si="308">SUM(I329:I333)</f>
        <v>0</v>
      </c>
      <c r="J328" s="314">
        <f t="shared" si="270"/>
        <v>66000</v>
      </c>
      <c r="K328" s="20">
        <f t="shared" si="308"/>
        <v>0</v>
      </c>
      <c r="L328" s="357">
        <f t="shared" ref="L328" si="309">SUM(L329:L333)</f>
        <v>78000</v>
      </c>
      <c r="M328" s="20">
        <f t="shared" si="308"/>
        <v>0</v>
      </c>
      <c r="N328" s="20">
        <f t="shared" si="308"/>
        <v>0</v>
      </c>
      <c r="O328" s="20">
        <f t="shared" si="308"/>
        <v>0</v>
      </c>
      <c r="P328" s="20">
        <f t="shared" si="241"/>
        <v>78000</v>
      </c>
      <c r="Q328" s="76">
        <f t="shared" si="302"/>
        <v>144000</v>
      </c>
      <c r="R328" s="196">
        <v>72000</v>
      </c>
    </row>
    <row r="329" spans="1:18" ht="16.5" hidden="1" customHeight="1" outlineLevel="4">
      <c r="A329" s="427"/>
      <c r="B329" s="429"/>
      <c r="C329" s="86" t="s">
        <v>93</v>
      </c>
      <c r="D329" s="86"/>
      <c r="E329" s="320">
        <v>44000</v>
      </c>
      <c r="F329" s="25">
        <v>0</v>
      </c>
      <c r="G329" s="25">
        <v>0</v>
      </c>
      <c r="H329" s="25">
        <v>0</v>
      </c>
      <c r="I329" s="25">
        <v>0</v>
      </c>
      <c r="J329" s="314">
        <f t="shared" si="270"/>
        <v>44000</v>
      </c>
      <c r="K329" s="25">
        <v>0</v>
      </c>
      <c r="L329" s="357">
        <v>52000</v>
      </c>
      <c r="M329" s="25">
        <v>0</v>
      </c>
      <c r="N329" s="25">
        <v>0</v>
      </c>
      <c r="O329" s="25">
        <v>0</v>
      </c>
      <c r="P329" s="87">
        <f t="shared" si="241"/>
        <v>52000</v>
      </c>
      <c r="Q329" s="66">
        <f t="shared" si="302"/>
        <v>96000</v>
      </c>
      <c r="R329" s="196">
        <v>48000</v>
      </c>
    </row>
    <row r="330" spans="1:18" ht="16.5" hidden="1" customHeight="1" outlineLevel="4">
      <c r="A330" s="427"/>
      <c r="B330" s="429"/>
      <c r="C330" s="86" t="s">
        <v>94</v>
      </c>
      <c r="D330" s="86"/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314">
        <f t="shared" si="270"/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87">
        <f t="shared" ref="P330:P393" si="310">K330+L330+M330+N330+O330</f>
        <v>0</v>
      </c>
      <c r="Q330" s="66">
        <f t="shared" si="302"/>
        <v>0</v>
      </c>
      <c r="R330" s="196">
        <v>0</v>
      </c>
    </row>
    <row r="331" spans="1:18" ht="16.5" hidden="1" customHeight="1" outlineLevel="4">
      <c r="A331" s="427"/>
      <c r="B331" s="429"/>
      <c r="C331" s="86" t="s">
        <v>16</v>
      </c>
      <c r="D331" s="86"/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314">
        <f t="shared" si="270"/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87">
        <f t="shared" si="310"/>
        <v>0</v>
      </c>
      <c r="Q331" s="66">
        <f t="shared" si="302"/>
        <v>0</v>
      </c>
      <c r="R331" s="196">
        <v>0</v>
      </c>
    </row>
    <row r="332" spans="1:18" ht="16.5" hidden="1" customHeight="1" outlineLevel="4">
      <c r="A332" s="427"/>
      <c r="B332" s="429"/>
      <c r="C332" s="108" t="s">
        <v>95</v>
      </c>
      <c r="D332" s="108"/>
      <c r="E332" s="320">
        <v>22000</v>
      </c>
      <c r="F332" s="25">
        <v>0</v>
      </c>
      <c r="G332" s="25">
        <v>0</v>
      </c>
      <c r="H332" s="25">
        <v>0</v>
      </c>
      <c r="I332" s="25">
        <v>0</v>
      </c>
      <c r="J332" s="314">
        <f t="shared" si="270"/>
        <v>22000</v>
      </c>
      <c r="K332" s="25">
        <v>0</v>
      </c>
      <c r="L332" s="357">
        <v>26000</v>
      </c>
      <c r="M332" s="25">
        <v>0</v>
      </c>
      <c r="N332" s="25">
        <v>0</v>
      </c>
      <c r="O332" s="25">
        <v>0</v>
      </c>
      <c r="P332" s="87">
        <f t="shared" si="310"/>
        <v>26000</v>
      </c>
      <c r="Q332" s="66">
        <f t="shared" si="302"/>
        <v>48000</v>
      </c>
      <c r="R332" s="196">
        <v>24000</v>
      </c>
    </row>
    <row r="333" spans="1:18" ht="16.5" hidden="1" customHeight="1" outlineLevel="4">
      <c r="A333" s="427"/>
      <c r="B333" s="429"/>
      <c r="C333" s="86" t="s">
        <v>96</v>
      </c>
      <c r="D333" s="86"/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314">
        <f t="shared" si="270"/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87">
        <f t="shared" si="310"/>
        <v>0</v>
      </c>
      <c r="Q333" s="66">
        <f t="shared" si="302"/>
        <v>0</v>
      </c>
      <c r="R333" s="196">
        <v>0</v>
      </c>
    </row>
    <row r="334" spans="1:18" ht="28.5" hidden="1" customHeight="1" outlineLevel="3">
      <c r="A334" s="427"/>
      <c r="B334" s="429"/>
      <c r="C334" s="75" t="s">
        <v>277</v>
      </c>
      <c r="D334" s="27">
        <v>0</v>
      </c>
      <c r="E334" s="20">
        <f>SUM(E335:E339)</f>
        <v>0</v>
      </c>
      <c r="F334" s="20">
        <f t="shared" ref="F334:O334" si="311">SUM(F335:F339)</f>
        <v>0</v>
      </c>
      <c r="G334" s="20">
        <f t="shared" si="311"/>
        <v>177000</v>
      </c>
      <c r="H334" s="20">
        <f t="shared" ref="H334" si="312">SUM(H335:H339)</f>
        <v>177000</v>
      </c>
      <c r="I334" s="20">
        <f t="shared" si="311"/>
        <v>463400</v>
      </c>
      <c r="J334" s="314">
        <f t="shared" si="270"/>
        <v>817400</v>
      </c>
      <c r="K334" s="20">
        <f t="shared" ref="K334:M334" si="313">SUM(K335:K339)</f>
        <v>0</v>
      </c>
      <c r="L334" s="357">
        <f t="shared" si="313"/>
        <v>0</v>
      </c>
      <c r="M334" s="20">
        <f t="shared" si="313"/>
        <v>0</v>
      </c>
      <c r="N334" s="20">
        <f t="shared" si="311"/>
        <v>792000</v>
      </c>
      <c r="O334" s="20">
        <f t="shared" si="311"/>
        <v>0</v>
      </c>
      <c r="P334" s="20">
        <f t="shared" si="310"/>
        <v>792000</v>
      </c>
      <c r="Q334" s="76">
        <f t="shared" si="302"/>
        <v>1609400</v>
      </c>
      <c r="R334" s="196">
        <v>-177000</v>
      </c>
    </row>
    <row r="335" spans="1:18" ht="16.5" hidden="1" customHeight="1" outlineLevel="4">
      <c r="A335" s="427"/>
      <c r="B335" s="429"/>
      <c r="C335" s="86" t="s">
        <v>93</v>
      </c>
      <c r="D335" s="86"/>
      <c r="E335" s="25">
        <v>0</v>
      </c>
      <c r="F335" s="25">
        <v>0</v>
      </c>
      <c r="G335" s="25">
        <v>0</v>
      </c>
      <c r="H335" s="25">
        <v>0</v>
      </c>
      <c r="I335" s="109">
        <f>1000*463.4</f>
        <v>463400</v>
      </c>
      <c r="J335" s="314">
        <f t="shared" si="270"/>
        <v>463400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87">
        <f t="shared" si="310"/>
        <v>0</v>
      </c>
      <c r="Q335" s="66">
        <f t="shared" si="302"/>
        <v>463400</v>
      </c>
      <c r="R335" s="196">
        <v>0</v>
      </c>
    </row>
    <row r="336" spans="1:18" ht="16.5" hidden="1" customHeight="1" outlineLevel="4">
      <c r="A336" s="427"/>
      <c r="B336" s="429"/>
      <c r="C336" s="86" t="s">
        <v>94</v>
      </c>
      <c r="D336" s="86"/>
      <c r="E336" s="25">
        <v>0</v>
      </c>
      <c r="F336" s="25">
        <v>0</v>
      </c>
      <c r="G336" s="109">
        <f>2000*88.45+100</f>
        <v>177000</v>
      </c>
      <c r="H336" s="109">
        <f>2000*88.45+100</f>
        <v>177000</v>
      </c>
      <c r="I336" s="25">
        <v>0</v>
      </c>
      <c r="J336" s="314">
        <f t="shared" si="270"/>
        <v>354000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87">
        <f t="shared" si="310"/>
        <v>0</v>
      </c>
      <c r="Q336" s="66">
        <f t="shared" si="302"/>
        <v>354000</v>
      </c>
      <c r="R336" s="196">
        <v>-177000</v>
      </c>
    </row>
    <row r="337" spans="1:18" ht="16.5" hidden="1" customHeight="1" outlineLevel="4">
      <c r="A337" s="427"/>
      <c r="B337" s="429"/>
      <c r="C337" s="86" t="s">
        <v>16</v>
      </c>
      <c r="D337" s="86"/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314">
        <f t="shared" si="270"/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87">
        <f t="shared" si="310"/>
        <v>0</v>
      </c>
      <c r="Q337" s="66">
        <f t="shared" si="302"/>
        <v>0</v>
      </c>
      <c r="R337" s="196">
        <v>0</v>
      </c>
    </row>
    <row r="338" spans="1:18" ht="16.5" hidden="1" customHeight="1" outlineLevel="4">
      <c r="A338" s="427"/>
      <c r="B338" s="429"/>
      <c r="C338" s="108" t="s">
        <v>95</v>
      </c>
      <c r="D338" s="108"/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314">
        <f t="shared" si="270"/>
        <v>0</v>
      </c>
      <c r="K338" s="25">
        <v>0</v>
      </c>
      <c r="L338" s="25">
        <v>0</v>
      </c>
      <c r="M338" s="25">
        <v>0</v>
      </c>
      <c r="N338" s="109">
        <f>162*1000</f>
        <v>162000</v>
      </c>
      <c r="O338" s="25">
        <v>0</v>
      </c>
      <c r="P338" s="87">
        <f t="shared" si="310"/>
        <v>162000</v>
      </c>
      <c r="Q338" s="66">
        <f t="shared" si="302"/>
        <v>162000</v>
      </c>
      <c r="R338" s="196">
        <v>0</v>
      </c>
    </row>
    <row r="339" spans="1:18" ht="16.5" hidden="1" customHeight="1" outlineLevel="4">
      <c r="A339" s="427"/>
      <c r="B339" s="429"/>
      <c r="C339" s="86" t="s">
        <v>96</v>
      </c>
      <c r="D339" s="86"/>
      <c r="E339" s="25">
        <v>0</v>
      </c>
      <c r="F339" s="25">
        <v>0</v>
      </c>
      <c r="G339" s="25">
        <v>0</v>
      </c>
      <c r="H339" s="25">
        <v>0</v>
      </c>
      <c r="I339" s="110"/>
      <c r="J339" s="314">
        <f t="shared" si="270"/>
        <v>0</v>
      </c>
      <c r="K339" s="25">
        <v>0</v>
      </c>
      <c r="L339" s="25">
        <v>0</v>
      </c>
      <c r="M339" s="25">
        <v>0</v>
      </c>
      <c r="N339" s="109">
        <v>630000</v>
      </c>
      <c r="O339" s="25">
        <v>0</v>
      </c>
      <c r="P339" s="87">
        <f t="shared" si="310"/>
        <v>630000</v>
      </c>
      <c r="Q339" s="66">
        <f t="shared" si="302"/>
        <v>630000</v>
      </c>
      <c r="R339" s="196">
        <v>0</v>
      </c>
    </row>
    <row r="340" spans="1:18" ht="28.5" hidden="1" customHeight="1" outlineLevel="3">
      <c r="A340" s="427"/>
      <c r="B340" s="429"/>
      <c r="C340" s="75" t="s">
        <v>22</v>
      </c>
      <c r="D340" s="27">
        <v>0</v>
      </c>
      <c r="E340" s="20">
        <f>SUM(E341:E345)</f>
        <v>0</v>
      </c>
      <c r="F340" s="20">
        <f>SUM(F341:F345)</f>
        <v>0</v>
      </c>
      <c r="G340" s="20">
        <f>SUM(G341:G345)</f>
        <v>0</v>
      </c>
      <c r="H340" s="20">
        <f>SUM(H341:H345)</f>
        <v>0</v>
      </c>
      <c r="I340" s="20">
        <f t="shared" ref="I340:N340" si="314">SUM(I341:I345)</f>
        <v>48000</v>
      </c>
      <c r="J340" s="314">
        <f t="shared" si="270"/>
        <v>48000</v>
      </c>
      <c r="K340" s="20">
        <f t="shared" si="314"/>
        <v>78000</v>
      </c>
      <c r="L340" s="357">
        <f t="shared" si="314"/>
        <v>48000</v>
      </c>
      <c r="M340" s="20">
        <f t="shared" si="314"/>
        <v>48000</v>
      </c>
      <c r="N340" s="20">
        <f t="shared" si="314"/>
        <v>48000</v>
      </c>
      <c r="O340" s="20">
        <f>SUM(O341:O345)</f>
        <v>48000</v>
      </c>
      <c r="P340" s="20">
        <f t="shared" si="310"/>
        <v>270000</v>
      </c>
      <c r="Q340" s="76">
        <f t="shared" si="302"/>
        <v>318000</v>
      </c>
      <c r="R340" s="196">
        <v>0</v>
      </c>
    </row>
    <row r="341" spans="1:18" ht="15.75" hidden="1" customHeight="1" outlineLevel="3">
      <c r="A341" s="427"/>
      <c r="B341" s="429"/>
      <c r="C341" s="91" t="s">
        <v>93</v>
      </c>
      <c r="D341" s="91"/>
      <c r="E341" s="44">
        <v>0</v>
      </c>
      <c r="F341" s="44">
        <v>0</v>
      </c>
      <c r="G341" s="44">
        <v>0</v>
      </c>
      <c r="H341" s="44">
        <v>0</v>
      </c>
      <c r="I341" s="264">
        <v>48000</v>
      </c>
      <c r="J341" s="314">
        <f t="shared" si="270"/>
        <v>48000</v>
      </c>
      <c r="K341" s="264">
        <v>48000</v>
      </c>
      <c r="L341" s="264">
        <v>48000</v>
      </c>
      <c r="M341" s="264">
        <v>48000</v>
      </c>
      <c r="N341" s="264">
        <v>48000</v>
      </c>
      <c r="O341" s="264">
        <v>48000</v>
      </c>
      <c r="P341" s="314">
        <f t="shared" si="310"/>
        <v>240000</v>
      </c>
      <c r="Q341" s="15"/>
      <c r="R341" s="196">
        <v>0</v>
      </c>
    </row>
    <row r="342" spans="1:18" ht="15.75" hidden="1" customHeight="1" outlineLevel="3">
      <c r="A342" s="427"/>
      <c r="B342" s="429"/>
      <c r="C342" s="91" t="s">
        <v>94</v>
      </c>
      <c r="D342" s="91"/>
      <c r="E342" s="44">
        <v>0</v>
      </c>
      <c r="F342" s="44">
        <v>0</v>
      </c>
      <c r="G342" s="44">
        <v>0</v>
      </c>
      <c r="H342" s="44">
        <v>0</v>
      </c>
      <c r="I342" s="44">
        <v>0</v>
      </c>
      <c r="J342" s="314">
        <f t="shared" si="270"/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314">
        <f t="shared" si="310"/>
        <v>0</v>
      </c>
      <c r="Q342" s="15"/>
      <c r="R342" s="196">
        <v>0</v>
      </c>
    </row>
    <row r="343" spans="1:18" ht="15.75" hidden="1" customHeight="1" outlineLevel="3">
      <c r="A343" s="427"/>
      <c r="B343" s="429"/>
      <c r="C343" s="91" t="s">
        <v>16</v>
      </c>
      <c r="D343" s="91"/>
      <c r="E343" s="44">
        <v>0</v>
      </c>
      <c r="F343" s="44">
        <v>0</v>
      </c>
      <c r="G343" s="44">
        <v>0</v>
      </c>
      <c r="H343" s="44">
        <v>0</v>
      </c>
      <c r="I343" s="44">
        <v>0</v>
      </c>
      <c r="J343" s="314">
        <f t="shared" si="270"/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314">
        <f t="shared" si="310"/>
        <v>0</v>
      </c>
      <c r="Q343" s="15"/>
      <c r="R343" s="196">
        <v>0</v>
      </c>
    </row>
    <row r="344" spans="1:18" ht="15.75" hidden="1" customHeight="1" outlineLevel="3">
      <c r="A344" s="427"/>
      <c r="B344" s="429"/>
      <c r="C344" s="111" t="s">
        <v>95</v>
      </c>
      <c r="D344" s="111"/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314">
        <f t="shared" si="270"/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314">
        <f t="shared" si="310"/>
        <v>0</v>
      </c>
      <c r="Q344" s="15"/>
      <c r="R344" s="196">
        <v>0</v>
      </c>
    </row>
    <row r="345" spans="1:18" ht="15.75" hidden="1" customHeight="1" outlineLevel="3">
      <c r="A345" s="427"/>
      <c r="B345" s="430"/>
      <c r="C345" s="91" t="s">
        <v>96</v>
      </c>
      <c r="D345" s="91"/>
      <c r="E345" s="44">
        <v>0</v>
      </c>
      <c r="F345" s="44">
        <v>0</v>
      </c>
      <c r="G345" s="106"/>
      <c r="H345" s="106"/>
      <c r="I345" s="44">
        <v>0</v>
      </c>
      <c r="J345" s="314">
        <f t="shared" si="270"/>
        <v>0</v>
      </c>
      <c r="K345" s="112">
        <v>30000</v>
      </c>
      <c r="L345" s="44">
        <v>0</v>
      </c>
      <c r="M345" s="44">
        <v>0</v>
      </c>
      <c r="N345" s="44">
        <v>0</v>
      </c>
      <c r="O345" s="44">
        <v>0</v>
      </c>
      <c r="P345" s="314">
        <f t="shared" si="310"/>
        <v>30000</v>
      </c>
      <c r="Q345" s="15"/>
      <c r="R345" s="196">
        <v>0</v>
      </c>
    </row>
    <row r="346" spans="1:18" ht="28.5" hidden="1" customHeight="1" outlineLevel="2">
      <c r="A346" s="447" t="s">
        <v>336</v>
      </c>
      <c r="B346" s="448"/>
      <c r="C346" s="448"/>
      <c r="D346" s="314">
        <f t="shared" ref="D346:I346" si="315">D371+D395+D419+D443</f>
        <v>0</v>
      </c>
      <c r="E346" s="314">
        <f t="shared" si="315"/>
        <v>40000</v>
      </c>
      <c r="F346" s="356">
        <f>F371+F395+F419+F443+F347</f>
        <v>411000</v>
      </c>
      <c r="G346" s="314">
        <f t="shared" si="315"/>
        <v>0</v>
      </c>
      <c r="H346" s="354">
        <f t="shared" ref="H346" si="316">H371+H395+H419+H443</f>
        <v>0</v>
      </c>
      <c r="I346" s="314">
        <f t="shared" si="315"/>
        <v>108000</v>
      </c>
      <c r="J346" s="314">
        <f t="shared" si="270"/>
        <v>559000</v>
      </c>
      <c r="K346" s="356">
        <f t="shared" ref="K346:L346" si="317">K371+K395+K419+K443+K347</f>
        <v>505977</v>
      </c>
      <c r="L346" s="356">
        <f t="shared" si="317"/>
        <v>119000</v>
      </c>
      <c r="M346" s="356">
        <f t="shared" ref="M346" si="318">M371+M395+M419+M443+M347</f>
        <v>138000</v>
      </c>
      <c r="N346" s="356">
        <f t="shared" ref="N346" si="319">N371+N395+N419+N443+N347</f>
        <v>97500</v>
      </c>
      <c r="O346" s="356">
        <f t="shared" ref="O346" si="320">O371+O395+O419+O443+O347</f>
        <v>109000</v>
      </c>
      <c r="P346" s="314">
        <f t="shared" si="310"/>
        <v>969477</v>
      </c>
      <c r="Q346" s="67">
        <f>J346+P346</f>
        <v>1528477</v>
      </c>
      <c r="R346" s="196">
        <v>57000</v>
      </c>
    </row>
    <row r="347" spans="1:18" ht="33" hidden="1" customHeight="1" outlineLevel="3">
      <c r="A347" s="427">
        <v>9</v>
      </c>
      <c r="B347" s="428" t="s">
        <v>14</v>
      </c>
      <c r="C347" s="75" t="s">
        <v>11</v>
      </c>
      <c r="D347" s="75"/>
      <c r="E347" s="20">
        <f>SUM(E348:E370)</f>
        <v>0</v>
      </c>
      <c r="F347" s="20">
        <f>SUM(F348:F370)</f>
        <v>0</v>
      </c>
      <c r="G347" s="20">
        <f t="shared" ref="G347:I347" si="321">SUM(G348:G370)</f>
        <v>0</v>
      </c>
      <c r="H347" s="20">
        <f t="shared" ref="H347" si="322">SUM(H348:H370)</f>
        <v>0</v>
      </c>
      <c r="I347" s="20">
        <f t="shared" si="321"/>
        <v>0</v>
      </c>
      <c r="J347" s="314">
        <f t="shared" si="270"/>
        <v>0</v>
      </c>
      <c r="K347" s="20">
        <f t="shared" ref="K347" si="323">SUM(K348:K370)</f>
        <v>498477</v>
      </c>
      <c r="L347" s="357">
        <f>SUM(L348:L370)</f>
        <v>0</v>
      </c>
      <c r="M347" s="20">
        <f t="shared" ref="M347:O347" si="324">SUM(M348:M370)</f>
        <v>0</v>
      </c>
      <c r="N347" s="20">
        <f t="shared" si="324"/>
        <v>0</v>
      </c>
      <c r="O347" s="20">
        <f t="shared" si="324"/>
        <v>0</v>
      </c>
      <c r="P347" s="20">
        <f t="shared" si="310"/>
        <v>498477</v>
      </c>
      <c r="Q347" s="76">
        <f t="shared" ref="Q347:Q410" si="325">J347+P347</f>
        <v>498477</v>
      </c>
      <c r="R347" s="196">
        <v>0</v>
      </c>
    </row>
    <row r="348" spans="1:18" ht="16.5" hidden="1" customHeight="1" outlineLevel="4">
      <c r="A348" s="427"/>
      <c r="B348" s="429"/>
      <c r="C348" s="108" t="s">
        <v>97</v>
      </c>
      <c r="D348" s="108"/>
      <c r="E348" s="113"/>
      <c r="F348" s="359">
        <v>0</v>
      </c>
      <c r="G348" s="320">
        <v>0</v>
      </c>
      <c r="H348" s="349">
        <v>0</v>
      </c>
      <c r="I348" s="320">
        <v>0</v>
      </c>
      <c r="J348" s="314">
        <f t="shared" si="270"/>
        <v>0</v>
      </c>
      <c r="K348" s="320">
        <v>113115</v>
      </c>
      <c r="L348" s="359">
        <v>0</v>
      </c>
      <c r="M348" s="320">
        <v>0</v>
      </c>
      <c r="N348" s="320">
        <v>0</v>
      </c>
      <c r="O348" s="320">
        <v>0</v>
      </c>
      <c r="P348" s="87">
        <f t="shared" si="310"/>
        <v>113115</v>
      </c>
      <c r="Q348" s="66">
        <f t="shared" si="325"/>
        <v>113115</v>
      </c>
      <c r="R348" s="196">
        <v>0</v>
      </c>
    </row>
    <row r="349" spans="1:18" ht="16.5" hidden="1" customHeight="1" outlineLevel="4">
      <c r="A349" s="427"/>
      <c r="B349" s="429"/>
      <c r="C349" s="108" t="s">
        <v>98</v>
      </c>
      <c r="D349" s="108"/>
      <c r="E349" s="320"/>
      <c r="F349" s="359">
        <v>0</v>
      </c>
      <c r="G349" s="320">
        <v>0</v>
      </c>
      <c r="H349" s="349">
        <v>0</v>
      </c>
      <c r="I349" s="320">
        <v>0</v>
      </c>
      <c r="J349" s="314">
        <f t="shared" si="270"/>
        <v>0</v>
      </c>
      <c r="K349" s="320">
        <v>0</v>
      </c>
      <c r="L349" s="359">
        <v>0</v>
      </c>
      <c r="M349" s="320">
        <v>0</v>
      </c>
      <c r="N349" s="320">
        <v>0</v>
      </c>
      <c r="O349" s="320">
        <v>0</v>
      </c>
      <c r="P349" s="87">
        <f t="shared" si="310"/>
        <v>0</v>
      </c>
      <c r="Q349" s="66">
        <f t="shared" si="325"/>
        <v>0</v>
      </c>
      <c r="R349" s="196">
        <v>0</v>
      </c>
    </row>
    <row r="350" spans="1:18" ht="16.5" hidden="1" customHeight="1" outlineLevel="4">
      <c r="A350" s="427"/>
      <c r="B350" s="429"/>
      <c r="C350" s="108" t="s">
        <v>99</v>
      </c>
      <c r="D350" s="108"/>
      <c r="E350" s="113"/>
      <c r="F350" s="359">
        <v>0</v>
      </c>
      <c r="G350" s="320">
        <v>0</v>
      </c>
      <c r="H350" s="349">
        <v>0</v>
      </c>
      <c r="I350" s="320">
        <v>0</v>
      </c>
      <c r="J350" s="314">
        <f t="shared" si="270"/>
        <v>0</v>
      </c>
      <c r="K350" s="320">
        <v>66066</v>
      </c>
      <c r="L350" s="359">
        <v>0</v>
      </c>
      <c r="M350" s="320">
        <v>0</v>
      </c>
      <c r="N350" s="320">
        <v>0</v>
      </c>
      <c r="O350" s="320">
        <v>0</v>
      </c>
      <c r="P350" s="87">
        <f t="shared" si="310"/>
        <v>66066</v>
      </c>
      <c r="Q350" s="66">
        <f t="shared" si="325"/>
        <v>66066</v>
      </c>
      <c r="R350" s="196">
        <v>0</v>
      </c>
    </row>
    <row r="351" spans="1:18" ht="16.5" hidden="1" customHeight="1" outlineLevel="4">
      <c r="A351" s="427"/>
      <c r="B351" s="429"/>
      <c r="C351" s="108" t="s">
        <v>100</v>
      </c>
      <c r="D351" s="108"/>
      <c r="E351" s="320"/>
      <c r="F351" s="359">
        <v>0</v>
      </c>
      <c r="G351" s="320">
        <v>0</v>
      </c>
      <c r="H351" s="349">
        <v>0</v>
      </c>
      <c r="I351" s="320">
        <v>0</v>
      </c>
      <c r="J351" s="314">
        <f t="shared" si="270"/>
        <v>0</v>
      </c>
      <c r="K351" s="320">
        <v>0</v>
      </c>
      <c r="L351" s="359">
        <v>0</v>
      </c>
      <c r="M351" s="320">
        <v>0</v>
      </c>
      <c r="N351" s="320">
        <v>0</v>
      </c>
      <c r="O351" s="320">
        <v>0</v>
      </c>
      <c r="P351" s="87">
        <f t="shared" si="310"/>
        <v>0</v>
      </c>
      <c r="Q351" s="66">
        <f t="shared" si="325"/>
        <v>0</v>
      </c>
      <c r="R351" s="196">
        <v>0</v>
      </c>
    </row>
    <row r="352" spans="1:18" ht="16.5" hidden="1" customHeight="1" outlineLevel="4">
      <c r="A352" s="427"/>
      <c r="B352" s="429"/>
      <c r="C352" s="108" t="s">
        <v>101</v>
      </c>
      <c r="D352" s="108"/>
      <c r="E352" s="113"/>
      <c r="F352" s="359">
        <v>0</v>
      </c>
      <c r="G352" s="320">
        <v>0</v>
      </c>
      <c r="H352" s="349">
        <v>0</v>
      </c>
      <c r="I352" s="320">
        <v>0</v>
      </c>
      <c r="J352" s="314">
        <f t="shared" si="270"/>
        <v>0</v>
      </c>
      <c r="K352" s="320">
        <v>8476</v>
      </c>
      <c r="L352" s="359">
        <v>0</v>
      </c>
      <c r="M352" s="320">
        <v>0</v>
      </c>
      <c r="N352" s="320">
        <v>0</v>
      </c>
      <c r="O352" s="320">
        <v>0</v>
      </c>
      <c r="P352" s="87">
        <f t="shared" si="310"/>
        <v>8476</v>
      </c>
      <c r="Q352" s="66">
        <f t="shared" si="325"/>
        <v>8476</v>
      </c>
      <c r="R352" s="196">
        <v>0</v>
      </c>
    </row>
    <row r="353" spans="1:18" ht="16.5" hidden="1" customHeight="1" outlineLevel="4">
      <c r="A353" s="427"/>
      <c r="B353" s="429"/>
      <c r="C353" s="108" t="s">
        <v>102</v>
      </c>
      <c r="D353" s="108"/>
      <c r="E353" s="320"/>
      <c r="F353" s="359">
        <v>0</v>
      </c>
      <c r="G353" s="320">
        <v>0</v>
      </c>
      <c r="H353" s="349">
        <v>0</v>
      </c>
      <c r="I353" s="320">
        <v>0</v>
      </c>
      <c r="J353" s="314">
        <f t="shared" si="270"/>
        <v>0</v>
      </c>
      <c r="K353" s="320">
        <v>0</v>
      </c>
      <c r="L353" s="359">
        <v>0</v>
      </c>
      <c r="M353" s="320">
        <v>0</v>
      </c>
      <c r="N353" s="320">
        <v>0</v>
      </c>
      <c r="O353" s="320">
        <v>0</v>
      </c>
      <c r="P353" s="87">
        <f t="shared" si="310"/>
        <v>0</v>
      </c>
      <c r="Q353" s="66">
        <f t="shared" si="325"/>
        <v>0</v>
      </c>
      <c r="R353" s="196">
        <v>0</v>
      </c>
    </row>
    <row r="354" spans="1:18" ht="16.5" hidden="1" customHeight="1" outlineLevel="4">
      <c r="A354" s="427"/>
      <c r="B354" s="429"/>
      <c r="C354" s="108" t="s">
        <v>103</v>
      </c>
      <c r="D354" s="108"/>
      <c r="E354" s="320"/>
      <c r="F354" s="359">
        <v>0</v>
      </c>
      <c r="G354" s="320">
        <v>0</v>
      </c>
      <c r="H354" s="349">
        <v>0</v>
      </c>
      <c r="I354" s="320">
        <v>0</v>
      </c>
      <c r="J354" s="314">
        <f t="shared" si="270"/>
        <v>0</v>
      </c>
      <c r="K354" s="320">
        <v>0</v>
      </c>
      <c r="L354" s="359">
        <v>0</v>
      </c>
      <c r="M354" s="320">
        <v>0</v>
      </c>
      <c r="N354" s="320">
        <v>0</v>
      </c>
      <c r="O354" s="320">
        <v>0</v>
      </c>
      <c r="P354" s="87">
        <f t="shared" si="310"/>
        <v>0</v>
      </c>
      <c r="Q354" s="66">
        <f t="shared" si="325"/>
        <v>0</v>
      </c>
      <c r="R354" s="196">
        <v>0</v>
      </c>
    </row>
    <row r="355" spans="1:18" ht="16.5" hidden="1" customHeight="1" outlineLevel="4">
      <c r="A355" s="427"/>
      <c r="B355" s="429"/>
      <c r="C355" s="108" t="s">
        <v>104</v>
      </c>
      <c r="D355" s="108"/>
      <c r="E355" s="320"/>
      <c r="F355" s="359">
        <v>0</v>
      </c>
      <c r="G355" s="320">
        <v>0</v>
      </c>
      <c r="H355" s="349">
        <v>0</v>
      </c>
      <c r="I355" s="320">
        <v>0</v>
      </c>
      <c r="J355" s="314">
        <f t="shared" si="270"/>
        <v>0</v>
      </c>
      <c r="K355" s="320">
        <v>0</v>
      </c>
      <c r="L355" s="359">
        <v>0</v>
      </c>
      <c r="M355" s="320">
        <v>0</v>
      </c>
      <c r="N355" s="320">
        <v>0</v>
      </c>
      <c r="O355" s="320">
        <v>0</v>
      </c>
      <c r="P355" s="87">
        <f t="shared" si="310"/>
        <v>0</v>
      </c>
      <c r="Q355" s="66">
        <f t="shared" si="325"/>
        <v>0</v>
      </c>
      <c r="R355" s="196">
        <v>0</v>
      </c>
    </row>
    <row r="356" spans="1:18" ht="16.5" hidden="1" customHeight="1" outlineLevel="4">
      <c r="A356" s="427"/>
      <c r="B356" s="429"/>
      <c r="C356" s="108" t="s">
        <v>105</v>
      </c>
      <c r="D356" s="108"/>
      <c r="E356" s="113"/>
      <c r="F356" s="359">
        <v>0</v>
      </c>
      <c r="G356" s="320">
        <v>0</v>
      </c>
      <c r="H356" s="349">
        <v>0</v>
      </c>
      <c r="I356" s="320">
        <v>0</v>
      </c>
      <c r="J356" s="314">
        <f t="shared" si="270"/>
        <v>0</v>
      </c>
      <c r="K356" s="320">
        <v>35891</v>
      </c>
      <c r="L356" s="359">
        <v>0</v>
      </c>
      <c r="M356" s="320">
        <v>0</v>
      </c>
      <c r="N356" s="320">
        <v>0</v>
      </c>
      <c r="O356" s="320">
        <v>0</v>
      </c>
      <c r="P356" s="87">
        <f t="shared" si="310"/>
        <v>35891</v>
      </c>
      <c r="Q356" s="66">
        <f t="shared" si="325"/>
        <v>35891</v>
      </c>
      <c r="R356" s="196">
        <v>0</v>
      </c>
    </row>
    <row r="357" spans="1:18" ht="16.5" hidden="1" customHeight="1" outlineLevel="4">
      <c r="A357" s="427"/>
      <c r="B357" s="429"/>
      <c r="C357" s="108" t="s">
        <v>106</v>
      </c>
      <c r="D357" s="108"/>
      <c r="E357" s="113"/>
      <c r="F357" s="359">
        <v>0</v>
      </c>
      <c r="G357" s="320">
        <v>0</v>
      </c>
      <c r="H357" s="349">
        <v>0</v>
      </c>
      <c r="I357" s="320">
        <v>0</v>
      </c>
      <c r="J357" s="314">
        <f t="shared" ref="J357:J420" si="326">I357+H357+G357+F357+E357+D357</f>
        <v>0</v>
      </c>
      <c r="K357" s="320">
        <v>24217</v>
      </c>
      <c r="L357" s="359">
        <v>0</v>
      </c>
      <c r="M357" s="320">
        <v>0</v>
      </c>
      <c r="N357" s="320">
        <v>0</v>
      </c>
      <c r="O357" s="320">
        <v>0</v>
      </c>
      <c r="P357" s="87">
        <f t="shared" si="310"/>
        <v>24217</v>
      </c>
      <c r="Q357" s="66">
        <f t="shared" si="325"/>
        <v>24217</v>
      </c>
      <c r="R357" s="196">
        <v>0</v>
      </c>
    </row>
    <row r="358" spans="1:18" ht="16.5" hidden="1" customHeight="1" outlineLevel="4">
      <c r="A358" s="427"/>
      <c r="B358" s="429"/>
      <c r="C358" s="108" t="s">
        <v>107</v>
      </c>
      <c r="D358" s="108"/>
      <c r="E358" s="113"/>
      <c r="F358" s="359">
        <v>0</v>
      </c>
      <c r="G358" s="320">
        <v>0</v>
      </c>
      <c r="H358" s="349">
        <v>0</v>
      </c>
      <c r="I358" s="320">
        <v>0</v>
      </c>
      <c r="J358" s="314">
        <f t="shared" si="326"/>
        <v>0</v>
      </c>
      <c r="K358" s="320">
        <v>15567</v>
      </c>
      <c r="L358" s="359">
        <v>0</v>
      </c>
      <c r="M358" s="320">
        <v>0</v>
      </c>
      <c r="N358" s="320">
        <v>0</v>
      </c>
      <c r="O358" s="320">
        <v>0</v>
      </c>
      <c r="P358" s="87">
        <f t="shared" si="310"/>
        <v>15567</v>
      </c>
      <c r="Q358" s="66">
        <f t="shared" si="325"/>
        <v>15567</v>
      </c>
      <c r="R358" s="196">
        <v>0</v>
      </c>
    </row>
    <row r="359" spans="1:18" ht="16.5" hidden="1" customHeight="1" outlineLevel="4">
      <c r="A359" s="427"/>
      <c r="B359" s="429"/>
      <c r="C359" s="108" t="s">
        <v>108</v>
      </c>
      <c r="D359" s="108"/>
      <c r="E359" s="113"/>
      <c r="F359" s="359">
        <v>0</v>
      </c>
      <c r="G359" s="320">
        <v>0</v>
      </c>
      <c r="H359" s="349">
        <v>0</v>
      </c>
      <c r="I359" s="320">
        <v>0</v>
      </c>
      <c r="J359" s="314">
        <f t="shared" si="326"/>
        <v>0</v>
      </c>
      <c r="K359" s="320">
        <v>16395</v>
      </c>
      <c r="L359" s="359">
        <v>0</v>
      </c>
      <c r="M359" s="320">
        <v>0</v>
      </c>
      <c r="N359" s="320">
        <v>0</v>
      </c>
      <c r="O359" s="320">
        <v>0</v>
      </c>
      <c r="P359" s="87">
        <f t="shared" si="310"/>
        <v>16395</v>
      </c>
      <c r="Q359" s="66">
        <f t="shared" si="325"/>
        <v>16395</v>
      </c>
      <c r="R359" s="196">
        <v>0</v>
      </c>
    </row>
    <row r="360" spans="1:18" ht="16.5" hidden="1" customHeight="1" outlineLevel="4">
      <c r="A360" s="427"/>
      <c r="B360" s="429"/>
      <c r="C360" s="108" t="s">
        <v>109</v>
      </c>
      <c r="D360" s="108"/>
      <c r="E360" s="113"/>
      <c r="F360" s="359">
        <v>0</v>
      </c>
      <c r="G360" s="320">
        <v>0</v>
      </c>
      <c r="H360" s="349">
        <v>0</v>
      </c>
      <c r="I360" s="320">
        <v>0</v>
      </c>
      <c r="J360" s="314">
        <f t="shared" si="326"/>
        <v>0</v>
      </c>
      <c r="K360" s="320">
        <v>108630</v>
      </c>
      <c r="L360" s="359">
        <v>0</v>
      </c>
      <c r="M360" s="320">
        <v>0</v>
      </c>
      <c r="N360" s="320">
        <v>0</v>
      </c>
      <c r="O360" s="320">
        <v>0</v>
      </c>
      <c r="P360" s="87">
        <f t="shared" si="310"/>
        <v>108630</v>
      </c>
      <c r="Q360" s="66">
        <f t="shared" si="325"/>
        <v>108630</v>
      </c>
      <c r="R360" s="196">
        <v>0</v>
      </c>
    </row>
    <row r="361" spans="1:18" ht="16.5" hidden="1" customHeight="1" outlineLevel="4">
      <c r="A361" s="427"/>
      <c r="B361" s="429"/>
      <c r="C361" s="108" t="s">
        <v>110</v>
      </c>
      <c r="D361" s="108"/>
      <c r="E361" s="320"/>
      <c r="F361" s="359">
        <v>0</v>
      </c>
      <c r="G361" s="320">
        <v>0</v>
      </c>
      <c r="H361" s="349">
        <v>0</v>
      </c>
      <c r="I361" s="320">
        <v>0</v>
      </c>
      <c r="J361" s="314">
        <f t="shared" si="326"/>
        <v>0</v>
      </c>
      <c r="K361" s="320">
        <v>0</v>
      </c>
      <c r="L361" s="359">
        <v>0</v>
      </c>
      <c r="M361" s="320">
        <v>0</v>
      </c>
      <c r="N361" s="320">
        <v>0</v>
      </c>
      <c r="O361" s="320">
        <v>0</v>
      </c>
      <c r="P361" s="87">
        <f t="shared" si="310"/>
        <v>0</v>
      </c>
      <c r="Q361" s="66">
        <f t="shared" si="325"/>
        <v>0</v>
      </c>
      <c r="R361" s="196">
        <v>0</v>
      </c>
    </row>
    <row r="362" spans="1:18" ht="16.5" hidden="1" customHeight="1" outlineLevel="4">
      <c r="A362" s="427"/>
      <c r="B362" s="429"/>
      <c r="C362" s="108" t="s">
        <v>111</v>
      </c>
      <c r="D362" s="108"/>
      <c r="E362" s="320"/>
      <c r="F362" s="359">
        <v>0</v>
      </c>
      <c r="G362" s="320">
        <v>0</v>
      </c>
      <c r="H362" s="349">
        <v>0</v>
      </c>
      <c r="I362" s="320">
        <v>0</v>
      </c>
      <c r="J362" s="314">
        <f t="shared" si="326"/>
        <v>0</v>
      </c>
      <c r="K362" s="320">
        <v>0</v>
      </c>
      <c r="L362" s="359">
        <v>0</v>
      </c>
      <c r="M362" s="320">
        <v>0</v>
      </c>
      <c r="N362" s="320">
        <v>0</v>
      </c>
      <c r="O362" s="320">
        <v>0</v>
      </c>
      <c r="P362" s="87">
        <f t="shared" si="310"/>
        <v>0</v>
      </c>
      <c r="Q362" s="66">
        <f t="shared" si="325"/>
        <v>0</v>
      </c>
      <c r="R362" s="196">
        <v>0</v>
      </c>
    </row>
    <row r="363" spans="1:18" ht="16.5" hidden="1" customHeight="1" outlineLevel="4">
      <c r="A363" s="427"/>
      <c r="B363" s="429"/>
      <c r="C363" s="108" t="s">
        <v>112</v>
      </c>
      <c r="D363" s="108"/>
      <c r="E363" s="320"/>
      <c r="F363" s="359">
        <v>0</v>
      </c>
      <c r="G363" s="320">
        <v>0</v>
      </c>
      <c r="H363" s="349">
        <v>0</v>
      </c>
      <c r="I363" s="320">
        <v>0</v>
      </c>
      <c r="J363" s="314">
        <f t="shared" si="326"/>
        <v>0</v>
      </c>
      <c r="K363" s="320">
        <v>0</v>
      </c>
      <c r="L363" s="359">
        <v>0</v>
      </c>
      <c r="M363" s="320">
        <v>0</v>
      </c>
      <c r="N363" s="320">
        <v>0</v>
      </c>
      <c r="O363" s="320">
        <v>0</v>
      </c>
      <c r="P363" s="87">
        <f t="shared" si="310"/>
        <v>0</v>
      </c>
      <c r="Q363" s="66">
        <f t="shared" si="325"/>
        <v>0</v>
      </c>
      <c r="R363" s="196">
        <v>0</v>
      </c>
    </row>
    <row r="364" spans="1:18" ht="16.5" hidden="1" customHeight="1" outlineLevel="4">
      <c r="A364" s="427"/>
      <c r="B364" s="429"/>
      <c r="C364" s="108" t="s">
        <v>113</v>
      </c>
      <c r="D364" s="108"/>
      <c r="E364" s="320"/>
      <c r="F364" s="359">
        <v>0</v>
      </c>
      <c r="G364" s="320">
        <v>0</v>
      </c>
      <c r="H364" s="349">
        <v>0</v>
      </c>
      <c r="I364" s="320">
        <v>0</v>
      </c>
      <c r="J364" s="314">
        <f t="shared" si="326"/>
        <v>0</v>
      </c>
      <c r="K364" s="320">
        <v>0</v>
      </c>
      <c r="L364" s="359">
        <v>0</v>
      </c>
      <c r="M364" s="320">
        <v>0</v>
      </c>
      <c r="N364" s="320">
        <v>0</v>
      </c>
      <c r="O364" s="320">
        <v>0</v>
      </c>
      <c r="P364" s="87">
        <f t="shared" si="310"/>
        <v>0</v>
      </c>
      <c r="Q364" s="66">
        <f t="shared" si="325"/>
        <v>0</v>
      </c>
      <c r="R364" s="196">
        <v>0</v>
      </c>
    </row>
    <row r="365" spans="1:18" ht="16.5" hidden="1" customHeight="1" outlineLevel="4">
      <c r="A365" s="427"/>
      <c r="B365" s="429"/>
      <c r="C365" s="108" t="s">
        <v>114</v>
      </c>
      <c r="D365" s="108"/>
      <c r="E365" s="113"/>
      <c r="F365" s="359">
        <v>0</v>
      </c>
      <c r="G365" s="320">
        <v>0</v>
      </c>
      <c r="H365" s="349">
        <v>0</v>
      </c>
      <c r="I365" s="320">
        <v>0</v>
      </c>
      <c r="J365" s="314">
        <f t="shared" si="326"/>
        <v>0</v>
      </c>
      <c r="K365" s="320">
        <v>32747</v>
      </c>
      <c r="L365" s="359">
        <v>0</v>
      </c>
      <c r="M365" s="320">
        <v>0</v>
      </c>
      <c r="N365" s="320">
        <v>0</v>
      </c>
      <c r="O365" s="320">
        <v>0</v>
      </c>
      <c r="P365" s="87">
        <f t="shared" si="310"/>
        <v>32747</v>
      </c>
      <c r="Q365" s="66">
        <f t="shared" si="325"/>
        <v>32747</v>
      </c>
      <c r="R365" s="196">
        <v>0</v>
      </c>
    </row>
    <row r="366" spans="1:18" ht="16.5" hidden="1" customHeight="1" outlineLevel="4">
      <c r="A366" s="427"/>
      <c r="B366" s="429"/>
      <c r="C366" s="108" t="s">
        <v>115</v>
      </c>
      <c r="D366" s="108"/>
      <c r="E366" s="320"/>
      <c r="F366" s="359">
        <v>0</v>
      </c>
      <c r="G366" s="320">
        <v>0</v>
      </c>
      <c r="H366" s="349">
        <v>0</v>
      </c>
      <c r="I366" s="320">
        <v>0</v>
      </c>
      <c r="J366" s="314">
        <f t="shared" si="326"/>
        <v>0</v>
      </c>
      <c r="K366" s="320">
        <v>0</v>
      </c>
      <c r="L366" s="359">
        <v>0</v>
      </c>
      <c r="M366" s="320">
        <v>0</v>
      </c>
      <c r="N366" s="320">
        <v>0</v>
      </c>
      <c r="O366" s="320">
        <v>0</v>
      </c>
      <c r="P366" s="87">
        <f t="shared" si="310"/>
        <v>0</v>
      </c>
      <c r="Q366" s="66">
        <f t="shared" si="325"/>
        <v>0</v>
      </c>
      <c r="R366" s="196">
        <v>0</v>
      </c>
    </row>
    <row r="367" spans="1:18" ht="16.5" hidden="1" customHeight="1" outlineLevel="4">
      <c r="A367" s="427"/>
      <c r="B367" s="429"/>
      <c r="C367" s="108" t="s">
        <v>116</v>
      </c>
      <c r="D367" s="108"/>
      <c r="E367" s="113"/>
      <c r="F367" s="359">
        <v>0</v>
      </c>
      <c r="G367" s="320">
        <v>0</v>
      </c>
      <c r="H367" s="349">
        <v>0</v>
      </c>
      <c r="I367" s="320">
        <v>0</v>
      </c>
      <c r="J367" s="314">
        <f t="shared" si="326"/>
        <v>0</v>
      </c>
      <c r="K367" s="320">
        <v>5386</v>
      </c>
      <c r="L367" s="359">
        <v>0</v>
      </c>
      <c r="M367" s="320">
        <v>0</v>
      </c>
      <c r="N367" s="320">
        <v>0</v>
      </c>
      <c r="O367" s="320">
        <v>0</v>
      </c>
      <c r="P367" s="87">
        <f t="shared" si="310"/>
        <v>5386</v>
      </c>
      <c r="Q367" s="66">
        <f t="shared" si="325"/>
        <v>5386</v>
      </c>
      <c r="R367" s="196">
        <v>0</v>
      </c>
    </row>
    <row r="368" spans="1:18" ht="16.5" hidden="1" customHeight="1" outlineLevel="4">
      <c r="A368" s="427"/>
      <c r="B368" s="429"/>
      <c r="C368" s="108" t="s">
        <v>117</v>
      </c>
      <c r="D368" s="108"/>
      <c r="E368" s="113"/>
      <c r="F368" s="359">
        <v>0</v>
      </c>
      <c r="G368" s="320">
        <v>0</v>
      </c>
      <c r="H368" s="349">
        <v>0</v>
      </c>
      <c r="I368" s="320">
        <v>0</v>
      </c>
      <c r="J368" s="314">
        <f t="shared" si="326"/>
        <v>0</v>
      </c>
      <c r="K368" s="320">
        <v>62995</v>
      </c>
      <c r="L368" s="359">
        <v>0</v>
      </c>
      <c r="M368" s="320">
        <v>0</v>
      </c>
      <c r="N368" s="320">
        <v>0</v>
      </c>
      <c r="O368" s="320">
        <v>0</v>
      </c>
      <c r="P368" s="87">
        <f t="shared" si="310"/>
        <v>62995</v>
      </c>
      <c r="Q368" s="66">
        <f t="shared" si="325"/>
        <v>62995</v>
      </c>
      <c r="R368" s="196">
        <v>0</v>
      </c>
    </row>
    <row r="369" spans="1:18" ht="16.5" hidden="1" customHeight="1" outlineLevel="4">
      <c r="A369" s="427"/>
      <c r="B369" s="429"/>
      <c r="C369" s="108" t="s">
        <v>118</v>
      </c>
      <c r="D369" s="108"/>
      <c r="E369" s="320"/>
      <c r="F369" s="359">
        <v>0</v>
      </c>
      <c r="G369" s="320">
        <v>0</v>
      </c>
      <c r="H369" s="349">
        <v>0</v>
      </c>
      <c r="I369" s="320">
        <v>0</v>
      </c>
      <c r="J369" s="314">
        <f t="shared" si="326"/>
        <v>0</v>
      </c>
      <c r="K369" s="320">
        <v>0</v>
      </c>
      <c r="L369" s="359">
        <v>0</v>
      </c>
      <c r="M369" s="320">
        <v>0</v>
      </c>
      <c r="N369" s="320">
        <v>0</v>
      </c>
      <c r="O369" s="320">
        <v>0</v>
      </c>
      <c r="P369" s="87">
        <f t="shared" si="310"/>
        <v>0</v>
      </c>
      <c r="Q369" s="66">
        <f t="shared" si="325"/>
        <v>0</v>
      </c>
      <c r="R369" s="196">
        <v>0</v>
      </c>
    </row>
    <row r="370" spans="1:18" ht="16.5" hidden="1" customHeight="1" outlineLevel="4">
      <c r="A370" s="427"/>
      <c r="B370" s="429"/>
      <c r="C370" s="114" t="s">
        <v>119</v>
      </c>
      <c r="D370" s="114"/>
      <c r="E370" s="113"/>
      <c r="F370" s="359">
        <v>0</v>
      </c>
      <c r="G370" s="320">
        <v>0</v>
      </c>
      <c r="H370" s="349">
        <v>0</v>
      </c>
      <c r="I370" s="320">
        <v>0</v>
      </c>
      <c r="J370" s="314">
        <f t="shared" si="326"/>
        <v>0</v>
      </c>
      <c r="K370" s="320">
        <v>8992</v>
      </c>
      <c r="L370" s="359">
        <v>0</v>
      </c>
      <c r="M370" s="320">
        <v>0</v>
      </c>
      <c r="N370" s="320">
        <v>0</v>
      </c>
      <c r="O370" s="320">
        <v>0</v>
      </c>
      <c r="P370" s="87">
        <f t="shared" si="310"/>
        <v>8992</v>
      </c>
      <c r="Q370" s="66">
        <f t="shared" si="325"/>
        <v>8992</v>
      </c>
      <c r="R370" s="196">
        <v>0</v>
      </c>
    </row>
    <row r="371" spans="1:18" ht="28.5" hidden="1" customHeight="1" outlineLevel="3">
      <c r="A371" s="427"/>
      <c r="B371" s="429"/>
      <c r="C371" s="75" t="s">
        <v>12</v>
      </c>
      <c r="D371" s="27">
        <v>0</v>
      </c>
      <c r="E371" s="20">
        <f>SUM(E372:E394)</f>
        <v>18000</v>
      </c>
      <c r="F371" s="20">
        <f>SUM(F372:F394)</f>
        <v>345000</v>
      </c>
      <c r="G371" s="20">
        <f>SUM(G372:G394)</f>
        <v>0</v>
      </c>
      <c r="H371" s="20">
        <f>SUM(H372:H394)</f>
        <v>0</v>
      </c>
      <c r="I371" s="20">
        <f t="shared" ref="I371:O371" si="327">SUM(I372:I394)</f>
        <v>34500</v>
      </c>
      <c r="J371" s="314">
        <f t="shared" si="326"/>
        <v>397500</v>
      </c>
      <c r="K371" s="20">
        <f>SUM(K372:K394)</f>
        <v>0</v>
      </c>
      <c r="L371" s="357">
        <f t="shared" ref="L371" si="328">SUM(L372:L394)</f>
        <v>34500</v>
      </c>
      <c r="M371" s="20">
        <f t="shared" si="327"/>
        <v>34500</v>
      </c>
      <c r="N371" s="20">
        <f>SUM(N372:N394)</f>
        <v>0</v>
      </c>
      <c r="O371" s="20">
        <f t="shared" si="327"/>
        <v>34500</v>
      </c>
      <c r="P371" s="20">
        <f t="shared" si="310"/>
        <v>103500</v>
      </c>
      <c r="Q371" s="76">
        <f t="shared" si="325"/>
        <v>501000</v>
      </c>
      <c r="R371" s="196">
        <v>35000</v>
      </c>
    </row>
    <row r="372" spans="1:18" ht="16.5" hidden="1" customHeight="1" outlineLevel="4">
      <c r="A372" s="427"/>
      <c r="B372" s="429"/>
      <c r="C372" s="108" t="s">
        <v>97</v>
      </c>
      <c r="D372" s="108"/>
      <c r="E372" s="320">
        <v>1150</v>
      </c>
      <c r="F372" s="357">
        <v>70000</v>
      </c>
      <c r="G372" s="320">
        <v>0</v>
      </c>
      <c r="H372" s="349">
        <v>0</v>
      </c>
      <c r="I372" s="319">
        <f>F372*10%</f>
        <v>7000</v>
      </c>
      <c r="J372" s="314">
        <f t="shared" si="326"/>
        <v>78150</v>
      </c>
      <c r="K372" s="320">
        <v>0</v>
      </c>
      <c r="L372" s="357">
        <v>7000</v>
      </c>
      <c r="M372" s="319">
        <v>7000</v>
      </c>
      <c r="N372" s="320">
        <v>0</v>
      </c>
      <c r="O372" s="319">
        <v>7000</v>
      </c>
      <c r="P372" s="87">
        <f t="shared" si="310"/>
        <v>21000</v>
      </c>
      <c r="Q372" s="66">
        <f t="shared" si="325"/>
        <v>99150</v>
      </c>
      <c r="R372" s="196">
        <v>7000</v>
      </c>
    </row>
    <row r="373" spans="1:18" ht="16.5" hidden="1" customHeight="1" outlineLevel="4">
      <c r="A373" s="427"/>
      <c r="B373" s="429"/>
      <c r="C373" s="108" t="s">
        <v>98</v>
      </c>
      <c r="D373" s="108"/>
      <c r="E373" s="320">
        <v>2360</v>
      </c>
      <c r="F373" s="357">
        <v>15000</v>
      </c>
      <c r="G373" s="320">
        <v>0</v>
      </c>
      <c r="H373" s="349">
        <v>0</v>
      </c>
      <c r="I373" s="319">
        <f t="shared" ref="I373:I393" si="329">F373*10%</f>
        <v>1500</v>
      </c>
      <c r="J373" s="314">
        <f t="shared" si="326"/>
        <v>18860</v>
      </c>
      <c r="K373" s="320">
        <v>0</v>
      </c>
      <c r="L373" s="357">
        <v>1500</v>
      </c>
      <c r="M373" s="319">
        <v>1500</v>
      </c>
      <c r="N373" s="320">
        <v>0</v>
      </c>
      <c r="O373" s="319">
        <v>1500</v>
      </c>
      <c r="P373" s="87">
        <f t="shared" si="310"/>
        <v>4500</v>
      </c>
      <c r="Q373" s="66">
        <f t="shared" si="325"/>
        <v>23360</v>
      </c>
      <c r="R373" s="196">
        <v>2000</v>
      </c>
    </row>
    <row r="374" spans="1:18" ht="16.5" hidden="1" customHeight="1" outlineLevel="4">
      <c r="A374" s="427"/>
      <c r="B374" s="429"/>
      <c r="C374" s="108" t="s">
        <v>99</v>
      </c>
      <c r="D374" s="108"/>
      <c r="E374" s="320">
        <v>1150</v>
      </c>
      <c r="F374" s="357">
        <v>10000</v>
      </c>
      <c r="G374" s="320">
        <v>0</v>
      </c>
      <c r="H374" s="349">
        <v>0</v>
      </c>
      <c r="I374" s="319">
        <f t="shared" si="329"/>
        <v>1000</v>
      </c>
      <c r="J374" s="314">
        <f t="shared" si="326"/>
        <v>12150</v>
      </c>
      <c r="K374" s="320">
        <v>0</v>
      </c>
      <c r="L374" s="357">
        <v>1000</v>
      </c>
      <c r="M374" s="319">
        <v>1000</v>
      </c>
      <c r="N374" s="320">
        <v>0</v>
      </c>
      <c r="O374" s="319">
        <v>1000</v>
      </c>
      <c r="P374" s="87">
        <f t="shared" si="310"/>
        <v>3000</v>
      </c>
      <c r="Q374" s="66">
        <f t="shared" si="325"/>
        <v>15150</v>
      </c>
      <c r="R374" s="196">
        <v>1000</v>
      </c>
    </row>
    <row r="375" spans="1:18" ht="16.5" hidden="1" customHeight="1" outlineLevel="4">
      <c r="A375" s="427"/>
      <c r="B375" s="429"/>
      <c r="C375" s="108" t="s">
        <v>100</v>
      </c>
      <c r="D375" s="108"/>
      <c r="E375" s="320">
        <v>460</v>
      </c>
      <c r="F375" s="357">
        <v>5000</v>
      </c>
      <c r="G375" s="320">
        <v>0</v>
      </c>
      <c r="H375" s="349">
        <v>0</v>
      </c>
      <c r="I375" s="319">
        <f t="shared" si="329"/>
        <v>500</v>
      </c>
      <c r="J375" s="314">
        <f t="shared" si="326"/>
        <v>5960</v>
      </c>
      <c r="K375" s="320">
        <v>0</v>
      </c>
      <c r="L375" s="357">
        <v>500</v>
      </c>
      <c r="M375" s="319">
        <v>500</v>
      </c>
      <c r="N375" s="320">
        <v>0</v>
      </c>
      <c r="O375" s="319">
        <v>500</v>
      </c>
      <c r="P375" s="87">
        <f t="shared" si="310"/>
        <v>1500</v>
      </c>
      <c r="Q375" s="66">
        <f t="shared" si="325"/>
        <v>7460</v>
      </c>
      <c r="R375" s="196">
        <v>500</v>
      </c>
    </row>
    <row r="376" spans="1:18" ht="16.5" hidden="1" customHeight="1" outlineLevel="4">
      <c r="A376" s="427"/>
      <c r="B376" s="429"/>
      <c r="C376" s="108" t="s">
        <v>101</v>
      </c>
      <c r="D376" s="108"/>
      <c r="E376" s="320">
        <v>0</v>
      </c>
      <c r="F376" s="357">
        <v>3000</v>
      </c>
      <c r="G376" s="320">
        <v>0</v>
      </c>
      <c r="H376" s="349">
        <v>0</v>
      </c>
      <c r="I376" s="319">
        <f t="shared" si="329"/>
        <v>300</v>
      </c>
      <c r="J376" s="314">
        <f t="shared" si="326"/>
        <v>3300</v>
      </c>
      <c r="K376" s="320">
        <v>0</v>
      </c>
      <c r="L376" s="357">
        <v>300</v>
      </c>
      <c r="M376" s="319">
        <v>300</v>
      </c>
      <c r="N376" s="320">
        <v>0</v>
      </c>
      <c r="O376" s="319">
        <v>300</v>
      </c>
      <c r="P376" s="87">
        <f t="shared" si="310"/>
        <v>900</v>
      </c>
      <c r="Q376" s="66">
        <f t="shared" si="325"/>
        <v>4200</v>
      </c>
      <c r="R376" s="196">
        <v>300</v>
      </c>
    </row>
    <row r="377" spans="1:18" ht="16.5" hidden="1" customHeight="1" outlineLevel="4">
      <c r="A377" s="427"/>
      <c r="B377" s="429"/>
      <c r="C377" s="108" t="s">
        <v>102</v>
      </c>
      <c r="D377" s="108"/>
      <c r="E377" s="320">
        <v>690</v>
      </c>
      <c r="F377" s="357">
        <v>30000</v>
      </c>
      <c r="G377" s="320">
        <v>0</v>
      </c>
      <c r="H377" s="349">
        <v>0</v>
      </c>
      <c r="I377" s="319">
        <f t="shared" si="329"/>
        <v>3000</v>
      </c>
      <c r="J377" s="314">
        <f t="shared" si="326"/>
        <v>33690</v>
      </c>
      <c r="K377" s="320">
        <v>0</v>
      </c>
      <c r="L377" s="357">
        <v>3000</v>
      </c>
      <c r="M377" s="319">
        <v>3000</v>
      </c>
      <c r="N377" s="320">
        <v>0</v>
      </c>
      <c r="O377" s="319">
        <v>3000</v>
      </c>
      <c r="P377" s="87">
        <f t="shared" si="310"/>
        <v>9000</v>
      </c>
      <c r="Q377" s="66">
        <f t="shared" si="325"/>
        <v>42690</v>
      </c>
      <c r="R377" s="196">
        <v>3000</v>
      </c>
    </row>
    <row r="378" spans="1:18" ht="16.5" hidden="1" customHeight="1" outlineLevel="4">
      <c r="A378" s="427"/>
      <c r="B378" s="429"/>
      <c r="C378" s="108" t="s">
        <v>103</v>
      </c>
      <c r="D378" s="108"/>
      <c r="E378" s="320">
        <v>0</v>
      </c>
      <c r="F378" s="357">
        <v>3000</v>
      </c>
      <c r="G378" s="320">
        <v>0</v>
      </c>
      <c r="H378" s="349">
        <v>0</v>
      </c>
      <c r="I378" s="319">
        <f t="shared" si="329"/>
        <v>300</v>
      </c>
      <c r="J378" s="314">
        <f t="shared" si="326"/>
        <v>3300</v>
      </c>
      <c r="K378" s="320">
        <v>0</v>
      </c>
      <c r="L378" s="357">
        <v>300</v>
      </c>
      <c r="M378" s="319">
        <v>300</v>
      </c>
      <c r="N378" s="320">
        <v>0</v>
      </c>
      <c r="O378" s="319">
        <v>300</v>
      </c>
      <c r="P378" s="87">
        <f t="shared" si="310"/>
        <v>900</v>
      </c>
      <c r="Q378" s="66">
        <f t="shared" si="325"/>
        <v>4200</v>
      </c>
      <c r="R378" s="196">
        <v>300</v>
      </c>
    </row>
    <row r="379" spans="1:18" ht="16.5" hidden="1" customHeight="1" outlineLevel="4">
      <c r="A379" s="427"/>
      <c r="B379" s="429"/>
      <c r="C379" s="108" t="s">
        <v>104</v>
      </c>
      <c r="D379" s="108"/>
      <c r="E379" s="320">
        <v>0</v>
      </c>
      <c r="F379" s="357">
        <v>35000</v>
      </c>
      <c r="G379" s="320">
        <v>0</v>
      </c>
      <c r="H379" s="349">
        <v>0</v>
      </c>
      <c r="I379" s="319">
        <f t="shared" si="329"/>
        <v>3500</v>
      </c>
      <c r="J379" s="314">
        <f t="shared" si="326"/>
        <v>38500</v>
      </c>
      <c r="K379" s="320">
        <v>0</v>
      </c>
      <c r="L379" s="357">
        <v>3500</v>
      </c>
      <c r="M379" s="319">
        <v>3500</v>
      </c>
      <c r="N379" s="320">
        <v>0</v>
      </c>
      <c r="O379" s="319">
        <v>3500</v>
      </c>
      <c r="P379" s="87">
        <f t="shared" si="310"/>
        <v>10500</v>
      </c>
      <c r="Q379" s="66">
        <f t="shared" si="325"/>
        <v>49000</v>
      </c>
      <c r="R379" s="196">
        <v>3500</v>
      </c>
    </row>
    <row r="380" spans="1:18" ht="16.5" hidden="1" customHeight="1" outlineLevel="4">
      <c r="A380" s="427"/>
      <c r="B380" s="429"/>
      <c r="C380" s="108" t="s">
        <v>105</v>
      </c>
      <c r="D380" s="108"/>
      <c r="E380" s="320">
        <v>690</v>
      </c>
      <c r="F380" s="357">
        <v>20000</v>
      </c>
      <c r="G380" s="320">
        <v>0</v>
      </c>
      <c r="H380" s="349">
        <v>0</v>
      </c>
      <c r="I380" s="319">
        <f t="shared" si="329"/>
        <v>2000</v>
      </c>
      <c r="J380" s="314">
        <f t="shared" si="326"/>
        <v>22690</v>
      </c>
      <c r="K380" s="320">
        <v>0</v>
      </c>
      <c r="L380" s="357">
        <v>2000</v>
      </c>
      <c r="M380" s="319">
        <v>2000</v>
      </c>
      <c r="N380" s="320">
        <v>0</v>
      </c>
      <c r="O380" s="319">
        <v>2000</v>
      </c>
      <c r="P380" s="87">
        <f t="shared" si="310"/>
        <v>6000</v>
      </c>
      <c r="Q380" s="66">
        <f t="shared" si="325"/>
        <v>28690</v>
      </c>
      <c r="R380" s="196">
        <v>2000</v>
      </c>
    </row>
    <row r="381" spans="1:18" ht="16.5" hidden="1" customHeight="1" outlineLevel="4">
      <c r="A381" s="427"/>
      <c r="B381" s="429"/>
      <c r="C381" s="108" t="s">
        <v>106</v>
      </c>
      <c r="D381" s="108"/>
      <c r="E381" s="320">
        <v>920</v>
      </c>
      <c r="F381" s="357">
        <v>15000</v>
      </c>
      <c r="G381" s="320">
        <v>0</v>
      </c>
      <c r="H381" s="349">
        <v>0</v>
      </c>
      <c r="I381" s="319">
        <f t="shared" si="329"/>
        <v>1500</v>
      </c>
      <c r="J381" s="314">
        <f t="shared" si="326"/>
        <v>17420</v>
      </c>
      <c r="K381" s="320">
        <v>0</v>
      </c>
      <c r="L381" s="357">
        <v>1500</v>
      </c>
      <c r="M381" s="319">
        <v>1500</v>
      </c>
      <c r="N381" s="320">
        <v>0</v>
      </c>
      <c r="O381" s="319">
        <v>1500</v>
      </c>
      <c r="P381" s="87">
        <f t="shared" si="310"/>
        <v>4500</v>
      </c>
      <c r="Q381" s="66">
        <f t="shared" si="325"/>
        <v>21920</v>
      </c>
      <c r="R381" s="196">
        <v>1500</v>
      </c>
    </row>
    <row r="382" spans="1:18" ht="16.5" hidden="1" customHeight="1" outlineLevel="4">
      <c r="A382" s="427"/>
      <c r="B382" s="429"/>
      <c r="C382" s="108" t="s">
        <v>107</v>
      </c>
      <c r="D382" s="108"/>
      <c r="E382" s="320">
        <v>1150</v>
      </c>
      <c r="F382" s="359">
        <v>0</v>
      </c>
      <c r="G382" s="320">
        <v>0</v>
      </c>
      <c r="H382" s="349">
        <v>0</v>
      </c>
      <c r="I382" s="320">
        <v>0</v>
      </c>
      <c r="J382" s="314">
        <f t="shared" si="326"/>
        <v>1150</v>
      </c>
      <c r="K382" s="320">
        <v>0</v>
      </c>
      <c r="L382" s="359">
        <v>0</v>
      </c>
      <c r="M382" s="320">
        <v>0</v>
      </c>
      <c r="N382" s="320">
        <v>0</v>
      </c>
      <c r="O382" s="320">
        <v>0</v>
      </c>
      <c r="P382" s="87">
        <f t="shared" si="310"/>
        <v>0</v>
      </c>
      <c r="Q382" s="66">
        <f t="shared" si="325"/>
        <v>1150</v>
      </c>
      <c r="R382" s="196">
        <v>0</v>
      </c>
    </row>
    <row r="383" spans="1:18" ht="16.5" hidden="1" customHeight="1" outlineLevel="4">
      <c r="A383" s="427"/>
      <c r="B383" s="429"/>
      <c r="C383" s="108" t="s">
        <v>108</v>
      </c>
      <c r="D383" s="108"/>
      <c r="E383" s="320">
        <v>460</v>
      </c>
      <c r="F383" s="357">
        <v>3000</v>
      </c>
      <c r="G383" s="320">
        <v>0</v>
      </c>
      <c r="H383" s="349">
        <v>0</v>
      </c>
      <c r="I383" s="319">
        <f t="shared" si="329"/>
        <v>300</v>
      </c>
      <c r="J383" s="314">
        <f t="shared" si="326"/>
        <v>3760</v>
      </c>
      <c r="K383" s="320">
        <v>0</v>
      </c>
      <c r="L383" s="357">
        <v>300</v>
      </c>
      <c r="M383" s="319">
        <v>300</v>
      </c>
      <c r="N383" s="320">
        <v>0</v>
      </c>
      <c r="O383" s="319">
        <v>300</v>
      </c>
      <c r="P383" s="87">
        <f t="shared" si="310"/>
        <v>900</v>
      </c>
      <c r="Q383" s="66">
        <f t="shared" si="325"/>
        <v>4660</v>
      </c>
      <c r="R383" s="196">
        <v>300</v>
      </c>
    </row>
    <row r="384" spans="1:18" ht="16.5" hidden="1" customHeight="1" outlineLevel="4">
      <c r="A384" s="427"/>
      <c r="B384" s="429"/>
      <c r="C384" s="108" t="s">
        <v>109</v>
      </c>
      <c r="D384" s="108"/>
      <c r="E384" s="320">
        <v>0</v>
      </c>
      <c r="F384" s="357">
        <v>30000</v>
      </c>
      <c r="G384" s="320">
        <v>0</v>
      </c>
      <c r="H384" s="349">
        <v>0</v>
      </c>
      <c r="I384" s="319">
        <f t="shared" si="329"/>
        <v>3000</v>
      </c>
      <c r="J384" s="314">
        <f t="shared" si="326"/>
        <v>33000</v>
      </c>
      <c r="K384" s="320">
        <v>0</v>
      </c>
      <c r="L384" s="357">
        <v>3000</v>
      </c>
      <c r="M384" s="319">
        <v>3000</v>
      </c>
      <c r="N384" s="320">
        <v>0</v>
      </c>
      <c r="O384" s="319">
        <v>3000</v>
      </c>
      <c r="P384" s="87">
        <f t="shared" si="310"/>
        <v>9000</v>
      </c>
      <c r="Q384" s="66">
        <f t="shared" si="325"/>
        <v>42000</v>
      </c>
      <c r="R384" s="196">
        <v>3000</v>
      </c>
    </row>
    <row r="385" spans="1:18" ht="16.5" hidden="1" customHeight="1" outlineLevel="4">
      <c r="A385" s="427"/>
      <c r="B385" s="429"/>
      <c r="C385" s="108" t="s">
        <v>110</v>
      </c>
      <c r="D385" s="108"/>
      <c r="E385" s="320">
        <v>0</v>
      </c>
      <c r="F385" s="357">
        <v>5000</v>
      </c>
      <c r="G385" s="320">
        <v>0</v>
      </c>
      <c r="H385" s="349">
        <v>0</v>
      </c>
      <c r="I385" s="319">
        <f t="shared" si="329"/>
        <v>500</v>
      </c>
      <c r="J385" s="314">
        <f t="shared" si="326"/>
        <v>5500</v>
      </c>
      <c r="K385" s="320">
        <v>0</v>
      </c>
      <c r="L385" s="357">
        <v>500</v>
      </c>
      <c r="M385" s="319">
        <v>500</v>
      </c>
      <c r="N385" s="320">
        <v>0</v>
      </c>
      <c r="O385" s="319">
        <v>500</v>
      </c>
      <c r="P385" s="87">
        <f t="shared" si="310"/>
        <v>1500</v>
      </c>
      <c r="Q385" s="66">
        <f t="shared" si="325"/>
        <v>7000</v>
      </c>
      <c r="R385" s="196">
        <v>500</v>
      </c>
    </row>
    <row r="386" spans="1:18" ht="16.5" hidden="1" customHeight="1" outlineLevel="4">
      <c r="A386" s="427"/>
      <c r="B386" s="429"/>
      <c r="C386" s="108" t="s">
        <v>111</v>
      </c>
      <c r="D386" s="108"/>
      <c r="E386" s="320">
        <v>1150</v>
      </c>
      <c r="F386" s="357">
        <v>5000</v>
      </c>
      <c r="G386" s="320">
        <v>0</v>
      </c>
      <c r="H386" s="349">
        <v>0</v>
      </c>
      <c r="I386" s="319">
        <f t="shared" si="329"/>
        <v>500</v>
      </c>
      <c r="J386" s="314">
        <f t="shared" si="326"/>
        <v>6650</v>
      </c>
      <c r="K386" s="320">
        <v>0</v>
      </c>
      <c r="L386" s="357">
        <v>500</v>
      </c>
      <c r="M386" s="319">
        <v>500</v>
      </c>
      <c r="N386" s="320">
        <v>0</v>
      </c>
      <c r="O386" s="319">
        <v>500</v>
      </c>
      <c r="P386" s="87">
        <f t="shared" si="310"/>
        <v>1500</v>
      </c>
      <c r="Q386" s="66">
        <f t="shared" si="325"/>
        <v>8150</v>
      </c>
      <c r="R386" s="196">
        <v>500</v>
      </c>
    </row>
    <row r="387" spans="1:18" ht="16.5" hidden="1" customHeight="1" outlineLevel="4">
      <c r="A387" s="427"/>
      <c r="B387" s="429"/>
      <c r="C387" s="108" t="s">
        <v>112</v>
      </c>
      <c r="D387" s="108"/>
      <c r="E387" s="320">
        <v>1150</v>
      </c>
      <c r="F387" s="357">
        <v>10000</v>
      </c>
      <c r="G387" s="320">
        <v>0</v>
      </c>
      <c r="H387" s="349">
        <v>0</v>
      </c>
      <c r="I387" s="319">
        <f t="shared" si="329"/>
        <v>1000</v>
      </c>
      <c r="J387" s="314">
        <f t="shared" si="326"/>
        <v>12150</v>
      </c>
      <c r="K387" s="320">
        <v>0</v>
      </c>
      <c r="L387" s="357">
        <v>1000</v>
      </c>
      <c r="M387" s="319">
        <v>1000</v>
      </c>
      <c r="N387" s="320">
        <v>0</v>
      </c>
      <c r="O387" s="319">
        <v>1000</v>
      </c>
      <c r="P387" s="87">
        <f t="shared" si="310"/>
        <v>3000</v>
      </c>
      <c r="Q387" s="66">
        <f t="shared" si="325"/>
        <v>15150</v>
      </c>
      <c r="R387" s="196">
        <v>1000</v>
      </c>
    </row>
    <row r="388" spans="1:18" ht="16.5" hidden="1" customHeight="1" outlineLevel="4">
      <c r="A388" s="427"/>
      <c r="B388" s="429"/>
      <c r="C388" s="108" t="s">
        <v>113</v>
      </c>
      <c r="D388" s="108"/>
      <c r="E388" s="320">
        <v>1150</v>
      </c>
      <c r="F388" s="357">
        <v>25000</v>
      </c>
      <c r="G388" s="320">
        <v>0</v>
      </c>
      <c r="H388" s="349">
        <v>0</v>
      </c>
      <c r="I388" s="319">
        <f t="shared" si="329"/>
        <v>2500</v>
      </c>
      <c r="J388" s="314">
        <f t="shared" si="326"/>
        <v>28650</v>
      </c>
      <c r="K388" s="320">
        <v>0</v>
      </c>
      <c r="L388" s="357">
        <v>2500</v>
      </c>
      <c r="M388" s="319">
        <v>2500</v>
      </c>
      <c r="N388" s="320">
        <v>0</v>
      </c>
      <c r="O388" s="319">
        <v>2500</v>
      </c>
      <c r="P388" s="87">
        <f t="shared" si="310"/>
        <v>7500</v>
      </c>
      <c r="Q388" s="66">
        <f t="shared" si="325"/>
        <v>36150</v>
      </c>
      <c r="R388" s="196">
        <v>2500</v>
      </c>
    </row>
    <row r="389" spans="1:18" ht="16.5" hidden="1" customHeight="1" outlineLevel="4">
      <c r="A389" s="427"/>
      <c r="B389" s="429"/>
      <c r="C389" s="108" t="s">
        <v>114</v>
      </c>
      <c r="D389" s="108"/>
      <c r="E389" s="320">
        <v>0</v>
      </c>
      <c r="F389" s="357">
        <v>15000</v>
      </c>
      <c r="G389" s="320">
        <v>0</v>
      </c>
      <c r="H389" s="349">
        <v>0</v>
      </c>
      <c r="I389" s="319">
        <f t="shared" si="329"/>
        <v>1500</v>
      </c>
      <c r="J389" s="314">
        <f t="shared" si="326"/>
        <v>16500</v>
      </c>
      <c r="K389" s="320">
        <v>0</v>
      </c>
      <c r="L389" s="357">
        <v>1500</v>
      </c>
      <c r="M389" s="319">
        <v>1500</v>
      </c>
      <c r="N389" s="320">
        <v>0</v>
      </c>
      <c r="O389" s="319">
        <v>1500</v>
      </c>
      <c r="P389" s="87">
        <f t="shared" si="310"/>
        <v>4500</v>
      </c>
      <c r="Q389" s="66">
        <f t="shared" si="325"/>
        <v>21000</v>
      </c>
      <c r="R389" s="196">
        <v>1500</v>
      </c>
    </row>
    <row r="390" spans="1:18" ht="16.5" hidden="1" customHeight="1" outlineLevel="4">
      <c r="A390" s="427"/>
      <c r="B390" s="429"/>
      <c r="C390" s="108" t="s">
        <v>115</v>
      </c>
      <c r="D390" s="108"/>
      <c r="E390" s="320">
        <v>460</v>
      </c>
      <c r="F390" s="357">
        <v>3000</v>
      </c>
      <c r="G390" s="320">
        <v>0</v>
      </c>
      <c r="H390" s="349">
        <v>0</v>
      </c>
      <c r="I390" s="319">
        <f t="shared" si="329"/>
        <v>300</v>
      </c>
      <c r="J390" s="314">
        <f t="shared" si="326"/>
        <v>3760</v>
      </c>
      <c r="K390" s="320">
        <v>0</v>
      </c>
      <c r="L390" s="357">
        <v>300</v>
      </c>
      <c r="M390" s="319">
        <v>300</v>
      </c>
      <c r="N390" s="320">
        <v>0</v>
      </c>
      <c r="O390" s="319">
        <v>300</v>
      </c>
      <c r="P390" s="87">
        <f t="shared" si="310"/>
        <v>900</v>
      </c>
      <c r="Q390" s="66">
        <f t="shared" si="325"/>
        <v>4660</v>
      </c>
      <c r="R390" s="196">
        <v>300</v>
      </c>
    </row>
    <row r="391" spans="1:18" ht="16.5" hidden="1" customHeight="1" outlineLevel="4">
      <c r="A391" s="427"/>
      <c r="B391" s="429"/>
      <c r="C391" s="108" t="s">
        <v>116</v>
      </c>
      <c r="D391" s="108"/>
      <c r="E391" s="320">
        <v>460</v>
      </c>
      <c r="F391" s="357">
        <v>3000</v>
      </c>
      <c r="G391" s="320">
        <v>0</v>
      </c>
      <c r="H391" s="349">
        <v>0</v>
      </c>
      <c r="I391" s="319">
        <f t="shared" si="329"/>
        <v>300</v>
      </c>
      <c r="J391" s="314">
        <f t="shared" si="326"/>
        <v>3760</v>
      </c>
      <c r="K391" s="320">
        <v>0</v>
      </c>
      <c r="L391" s="357">
        <v>300</v>
      </c>
      <c r="M391" s="319">
        <v>300</v>
      </c>
      <c r="N391" s="320">
        <v>0</v>
      </c>
      <c r="O391" s="319">
        <v>300</v>
      </c>
      <c r="P391" s="87">
        <f t="shared" si="310"/>
        <v>900</v>
      </c>
      <c r="Q391" s="66">
        <f t="shared" si="325"/>
        <v>4660</v>
      </c>
      <c r="R391" s="196">
        <v>300</v>
      </c>
    </row>
    <row r="392" spans="1:18" ht="16.5" hidden="1" customHeight="1" outlineLevel="4">
      <c r="A392" s="427"/>
      <c r="B392" s="429"/>
      <c r="C392" s="108" t="s">
        <v>117</v>
      </c>
      <c r="D392" s="108"/>
      <c r="E392" s="320">
        <v>2300</v>
      </c>
      <c r="F392" s="357">
        <v>25000</v>
      </c>
      <c r="G392" s="320">
        <v>0</v>
      </c>
      <c r="H392" s="349">
        <v>0</v>
      </c>
      <c r="I392" s="319">
        <f t="shared" si="329"/>
        <v>2500</v>
      </c>
      <c r="J392" s="314">
        <f t="shared" si="326"/>
        <v>29800</v>
      </c>
      <c r="K392" s="320">
        <v>0</v>
      </c>
      <c r="L392" s="357">
        <v>2500</v>
      </c>
      <c r="M392" s="319">
        <v>2500</v>
      </c>
      <c r="N392" s="320">
        <v>0</v>
      </c>
      <c r="O392" s="319">
        <v>2500</v>
      </c>
      <c r="P392" s="87">
        <f t="shared" si="310"/>
        <v>7500</v>
      </c>
      <c r="Q392" s="66">
        <f t="shared" si="325"/>
        <v>37300</v>
      </c>
      <c r="R392" s="196">
        <v>2500</v>
      </c>
    </row>
    <row r="393" spans="1:18" ht="16.5" hidden="1" customHeight="1" outlineLevel="4">
      <c r="A393" s="427"/>
      <c r="B393" s="429"/>
      <c r="C393" s="108" t="s">
        <v>118</v>
      </c>
      <c r="D393" s="108"/>
      <c r="E393" s="320">
        <v>2300</v>
      </c>
      <c r="F393" s="357">
        <v>15000</v>
      </c>
      <c r="G393" s="320">
        <v>0</v>
      </c>
      <c r="H393" s="349">
        <v>0</v>
      </c>
      <c r="I393" s="319">
        <f t="shared" si="329"/>
        <v>1500</v>
      </c>
      <c r="J393" s="314">
        <f t="shared" si="326"/>
        <v>18800</v>
      </c>
      <c r="K393" s="320">
        <v>0</v>
      </c>
      <c r="L393" s="357">
        <v>1500</v>
      </c>
      <c r="M393" s="319">
        <v>1500</v>
      </c>
      <c r="N393" s="320">
        <v>0</v>
      </c>
      <c r="O393" s="319">
        <v>1500</v>
      </c>
      <c r="P393" s="87">
        <f t="shared" si="310"/>
        <v>4500</v>
      </c>
      <c r="Q393" s="66">
        <f t="shared" si="325"/>
        <v>23300</v>
      </c>
      <c r="R393" s="196">
        <v>1500</v>
      </c>
    </row>
    <row r="394" spans="1:18" ht="16.5" hidden="1" customHeight="1" outlineLevel="4">
      <c r="A394" s="427"/>
      <c r="B394" s="429"/>
      <c r="C394" s="114" t="s">
        <v>119</v>
      </c>
      <c r="D394" s="114"/>
      <c r="E394" s="320">
        <v>0</v>
      </c>
      <c r="F394" s="359">
        <v>0</v>
      </c>
      <c r="G394" s="320">
        <v>0</v>
      </c>
      <c r="H394" s="349">
        <v>0</v>
      </c>
      <c r="I394" s="320">
        <v>0</v>
      </c>
      <c r="J394" s="314">
        <f t="shared" si="326"/>
        <v>0</v>
      </c>
      <c r="K394" s="320">
        <v>0</v>
      </c>
      <c r="L394" s="359">
        <v>0</v>
      </c>
      <c r="M394" s="320">
        <v>0</v>
      </c>
      <c r="N394" s="320">
        <v>0</v>
      </c>
      <c r="O394" s="320">
        <v>0</v>
      </c>
      <c r="P394" s="87">
        <f t="shared" ref="P394:P457" si="330">K394+L394+M394+N394+O394</f>
        <v>0</v>
      </c>
      <c r="Q394" s="66">
        <f t="shared" si="325"/>
        <v>0</v>
      </c>
      <c r="R394" s="196">
        <v>0</v>
      </c>
    </row>
    <row r="395" spans="1:18" ht="28.5" hidden="1" customHeight="1" outlineLevel="3">
      <c r="A395" s="427"/>
      <c r="B395" s="429"/>
      <c r="C395" s="75" t="s">
        <v>13</v>
      </c>
      <c r="D395" s="27">
        <v>0</v>
      </c>
      <c r="E395" s="20">
        <f>SUM(E396:E418)</f>
        <v>22000</v>
      </c>
      <c r="F395" s="20">
        <f t="shared" ref="F395:O395" si="331">SUM(F396:F418)</f>
        <v>66000</v>
      </c>
      <c r="G395" s="20">
        <f>SUM(G396:G418)</f>
        <v>0</v>
      </c>
      <c r="H395" s="20">
        <f>SUM(H396:H418)</f>
        <v>0</v>
      </c>
      <c r="I395" s="20">
        <f t="shared" si="331"/>
        <v>66000</v>
      </c>
      <c r="J395" s="314">
        <f t="shared" si="326"/>
        <v>154000</v>
      </c>
      <c r="K395" s="20">
        <f>SUM(K396:K418)</f>
        <v>0</v>
      </c>
      <c r="L395" s="357">
        <f t="shared" ref="L395" si="332">SUM(L396:L418)</f>
        <v>22000</v>
      </c>
      <c r="M395" s="20">
        <f t="shared" si="331"/>
        <v>66000</v>
      </c>
      <c r="N395" s="20">
        <f>SUM(N396:N418)</f>
        <v>0</v>
      </c>
      <c r="O395" s="20">
        <f t="shared" si="331"/>
        <v>22000</v>
      </c>
      <c r="P395" s="20">
        <f t="shared" si="330"/>
        <v>110000</v>
      </c>
      <c r="Q395" s="76">
        <f t="shared" si="325"/>
        <v>264000</v>
      </c>
      <c r="R395" s="196">
        <v>22000</v>
      </c>
    </row>
    <row r="396" spans="1:18" ht="16.5" hidden="1" customHeight="1" outlineLevel="4">
      <c r="A396" s="427"/>
      <c r="B396" s="429"/>
      <c r="C396" s="108" t="s">
        <v>97</v>
      </c>
      <c r="D396" s="108"/>
      <c r="E396" s="320">
        <v>22000</v>
      </c>
      <c r="F396" s="359">
        <v>0</v>
      </c>
      <c r="G396" s="320">
        <v>0</v>
      </c>
      <c r="H396" s="349">
        <v>0</v>
      </c>
      <c r="I396" s="320">
        <v>0</v>
      </c>
      <c r="J396" s="314">
        <f t="shared" si="326"/>
        <v>22000</v>
      </c>
      <c r="K396" s="320">
        <v>0</v>
      </c>
      <c r="L396" s="359">
        <v>22000</v>
      </c>
      <c r="M396" s="320">
        <v>0</v>
      </c>
      <c r="N396" s="320">
        <v>0</v>
      </c>
      <c r="O396" s="320">
        <v>22000</v>
      </c>
      <c r="P396" s="87">
        <f t="shared" si="330"/>
        <v>44000</v>
      </c>
      <c r="Q396" s="66">
        <f t="shared" si="325"/>
        <v>66000</v>
      </c>
      <c r="R396" s="196">
        <v>22000</v>
      </c>
    </row>
    <row r="397" spans="1:18" ht="16.5" hidden="1" customHeight="1" outlineLevel="4">
      <c r="A397" s="427"/>
      <c r="B397" s="429"/>
      <c r="C397" s="108" t="s">
        <v>98</v>
      </c>
      <c r="D397" s="108"/>
      <c r="E397" s="320">
        <v>0</v>
      </c>
      <c r="F397" s="359">
        <v>0</v>
      </c>
      <c r="G397" s="320">
        <v>0</v>
      </c>
      <c r="H397" s="349">
        <v>0</v>
      </c>
      <c r="I397" s="320">
        <v>0</v>
      </c>
      <c r="J397" s="314">
        <f t="shared" si="326"/>
        <v>0</v>
      </c>
      <c r="K397" s="320">
        <v>0</v>
      </c>
      <c r="L397" s="359">
        <v>0</v>
      </c>
      <c r="M397" s="320">
        <v>0</v>
      </c>
      <c r="N397" s="320">
        <v>0</v>
      </c>
      <c r="O397" s="320">
        <v>0</v>
      </c>
      <c r="P397" s="87">
        <f t="shared" si="330"/>
        <v>0</v>
      </c>
      <c r="Q397" s="66">
        <f t="shared" si="325"/>
        <v>0</v>
      </c>
      <c r="R397" s="196">
        <v>0</v>
      </c>
    </row>
    <row r="398" spans="1:18" ht="16.5" hidden="1" customHeight="1" outlineLevel="4">
      <c r="A398" s="427"/>
      <c r="B398" s="429"/>
      <c r="C398" s="108" t="s">
        <v>99</v>
      </c>
      <c r="D398" s="108"/>
      <c r="E398" s="320">
        <v>0</v>
      </c>
      <c r="F398" s="359">
        <v>0</v>
      </c>
      <c r="G398" s="320">
        <v>0</v>
      </c>
      <c r="H398" s="349">
        <v>0</v>
      </c>
      <c r="I398" s="320">
        <v>0</v>
      </c>
      <c r="J398" s="314">
        <f t="shared" si="326"/>
        <v>0</v>
      </c>
      <c r="K398" s="320">
        <v>0</v>
      </c>
      <c r="L398" s="359">
        <v>0</v>
      </c>
      <c r="M398" s="320">
        <v>0</v>
      </c>
      <c r="N398" s="320">
        <v>0</v>
      </c>
      <c r="O398" s="320">
        <v>0</v>
      </c>
      <c r="P398" s="87">
        <f t="shared" si="330"/>
        <v>0</v>
      </c>
      <c r="Q398" s="66">
        <f t="shared" si="325"/>
        <v>0</v>
      </c>
      <c r="R398" s="196">
        <v>0</v>
      </c>
    </row>
    <row r="399" spans="1:18" ht="16.5" hidden="1" customHeight="1" outlineLevel="4">
      <c r="A399" s="427"/>
      <c r="B399" s="429"/>
      <c r="C399" s="108" t="s">
        <v>100</v>
      </c>
      <c r="D399" s="108"/>
      <c r="E399" s="320">
        <v>0</v>
      </c>
      <c r="F399" s="359">
        <v>0</v>
      </c>
      <c r="G399" s="320">
        <v>0</v>
      </c>
      <c r="H399" s="349">
        <v>0</v>
      </c>
      <c r="I399" s="320">
        <v>0</v>
      </c>
      <c r="J399" s="314">
        <f t="shared" si="326"/>
        <v>0</v>
      </c>
      <c r="K399" s="320">
        <v>0</v>
      </c>
      <c r="L399" s="359">
        <v>0</v>
      </c>
      <c r="M399" s="320">
        <v>0</v>
      </c>
      <c r="N399" s="320">
        <v>0</v>
      </c>
      <c r="O399" s="320">
        <v>0</v>
      </c>
      <c r="P399" s="87">
        <f t="shared" si="330"/>
        <v>0</v>
      </c>
      <c r="Q399" s="66">
        <f t="shared" si="325"/>
        <v>0</v>
      </c>
      <c r="R399" s="196">
        <v>0</v>
      </c>
    </row>
    <row r="400" spans="1:18" ht="16.5" hidden="1" customHeight="1" outlineLevel="4">
      <c r="A400" s="427"/>
      <c r="B400" s="429"/>
      <c r="C400" s="108" t="s">
        <v>101</v>
      </c>
      <c r="D400" s="108"/>
      <c r="E400" s="320">
        <v>0</v>
      </c>
      <c r="F400" s="359">
        <v>0</v>
      </c>
      <c r="G400" s="320">
        <v>0</v>
      </c>
      <c r="H400" s="349">
        <v>0</v>
      </c>
      <c r="I400" s="320">
        <v>0</v>
      </c>
      <c r="J400" s="314">
        <f t="shared" si="326"/>
        <v>0</v>
      </c>
      <c r="K400" s="320">
        <v>0</v>
      </c>
      <c r="L400" s="359">
        <v>0</v>
      </c>
      <c r="M400" s="320">
        <v>0</v>
      </c>
      <c r="N400" s="320">
        <v>0</v>
      </c>
      <c r="O400" s="320">
        <v>0</v>
      </c>
      <c r="P400" s="87">
        <f t="shared" si="330"/>
        <v>0</v>
      </c>
      <c r="Q400" s="66">
        <f t="shared" si="325"/>
        <v>0</v>
      </c>
      <c r="R400" s="196">
        <v>0</v>
      </c>
    </row>
    <row r="401" spans="1:18" ht="16.5" hidden="1" customHeight="1" outlineLevel="4">
      <c r="A401" s="427"/>
      <c r="B401" s="429"/>
      <c r="C401" s="108" t="s">
        <v>102</v>
      </c>
      <c r="D401" s="108"/>
      <c r="E401" s="320">
        <v>0</v>
      </c>
      <c r="F401" s="359">
        <v>0</v>
      </c>
      <c r="G401" s="320">
        <v>0</v>
      </c>
      <c r="H401" s="349">
        <v>0</v>
      </c>
      <c r="I401" s="320">
        <v>0</v>
      </c>
      <c r="J401" s="314">
        <f t="shared" si="326"/>
        <v>0</v>
      </c>
      <c r="K401" s="320">
        <v>0</v>
      </c>
      <c r="L401" s="359">
        <v>0</v>
      </c>
      <c r="M401" s="320">
        <v>0</v>
      </c>
      <c r="N401" s="320">
        <v>0</v>
      </c>
      <c r="O401" s="320">
        <v>0</v>
      </c>
      <c r="P401" s="87">
        <f t="shared" si="330"/>
        <v>0</v>
      </c>
      <c r="Q401" s="66">
        <f t="shared" si="325"/>
        <v>0</v>
      </c>
      <c r="R401" s="196">
        <v>0</v>
      </c>
    </row>
    <row r="402" spans="1:18" ht="16.5" hidden="1" customHeight="1" outlineLevel="4">
      <c r="A402" s="427"/>
      <c r="B402" s="429"/>
      <c r="C402" s="108" t="s">
        <v>103</v>
      </c>
      <c r="D402" s="108"/>
      <c r="E402" s="320">
        <v>0</v>
      </c>
      <c r="F402" s="359">
        <v>0</v>
      </c>
      <c r="G402" s="320">
        <v>0</v>
      </c>
      <c r="H402" s="349">
        <v>0</v>
      </c>
      <c r="I402" s="320">
        <v>0</v>
      </c>
      <c r="J402" s="314">
        <f t="shared" si="326"/>
        <v>0</v>
      </c>
      <c r="K402" s="320">
        <v>0</v>
      </c>
      <c r="L402" s="359">
        <v>0</v>
      </c>
      <c r="M402" s="320">
        <v>0</v>
      </c>
      <c r="N402" s="320">
        <v>0</v>
      </c>
      <c r="O402" s="320">
        <v>0</v>
      </c>
      <c r="P402" s="87">
        <f t="shared" si="330"/>
        <v>0</v>
      </c>
      <c r="Q402" s="66">
        <f t="shared" si="325"/>
        <v>0</v>
      </c>
      <c r="R402" s="196">
        <v>0</v>
      </c>
    </row>
    <row r="403" spans="1:18" ht="16.5" hidden="1" customHeight="1" outlineLevel="4">
      <c r="A403" s="427"/>
      <c r="B403" s="429"/>
      <c r="C403" s="108" t="s">
        <v>104</v>
      </c>
      <c r="D403" s="108"/>
      <c r="E403" s="320">
        <v>0</v>
      </c>
      <c r="F403" s="359">
        <v>0</v>
      </c>
      <c r="G403" s="320">
        <v>0</v>
      </c>
      <c r="H403" s="349">
        <v>0</v>
      </c>
      <c r="I403" s="320">
        <v>0</v>
      </c>
      <c r="J403" s="314">
        <f t="shared" si="326"/>
        <v>0</v>
      </c>
      <c r="K403" s="320">
        <v>0</v>
      </c>
      <c r="L403" s="359">
        <v>0</v>
      </c>
      <c r="M403" s="320">
        <v>0</v>
      </c>
      <c r="N403" s="320">
        <v>0</v>
      </c>
      <c r="O403" s="320">
        <v>0</v>
      </c>
      <c r="P403" s="87">
        <f t="shared" si="330"/>
        <v>0</v>
      </c>
      <c r="Q403" s="66">
        <f t="shared" si="325"/>
        <v>0</v>
      </c>
      <c r="R403" s="196">
        <v>0</v>
      </c>
    </row>
    <row r="404" spans="1:18" ht="16.5" hidden="1" customHeight="1" outlineLevel="4">
      <c r="A404" s="427"/>
      <c r="B404" s="429"/>
      <c r="C404" s="108" t="s">
        <v>105</v>
      </c>
      <c r="D404" s="108"/>
      <c r="E404" s="320">
        <v>0</v>
      </c>
      <c r="F404" s="359">
        <v>0</v>
      </c>
      <c r="G404" s="320">
        <v>0</v>
      </c>
      <c r="H404" s="349">
        <v>0</v>
      </c>
      <c r="I404" s="320">
        <v>0</v>
      </c>
      <c r="J404" s="314">
        <f t="shared" si="326"/>
        <v>0</v>
      </c>
      <c r="K404" s="320">
        <v>0</v>
      </c>
      <c r="L404" s="359">
        <v>0</v>
      </c>
      <c r="M404" s="320">
        <v>0</v>
      </c>
      <c r="N404" s="320">
        <v>0</v>
      </c>
      <c r="O404" s="320">
        <v>0</v>
      </c>
      <c r="P404" s="87">
        <f t="shared" si="330"/>
        <v>0</v>
      </c>
      <c r="Q404" s="66">
        <f t="shared" si="325"/>
        <v>0</v>
      </c>
      <c r="R404" s="196">
        <v>0</v>
      </c>
    </row>
    <row r="405" spans="1:18" ht="16.5" hidden="1" customHeight="1" outlineLevel="4">
      <c r="A405" s="427"/>
      <c r="B405" s="429"/>
      <c r="C405" s="108" t="s">
        <v>106</v>
      </c>
      <c r="D405" s="108"/>
      <c r="E405" s="320">
        <v>0</v>
      </c>
      <c r="F405" s="359">
        <v>0</v>
      </c>
      <c r="G405" s="320">
        <v>0</v>
      </c>
      <c r="H405" s="349">
        <v>0</v>
      </c>
      <c r="I405" s="320">
        <v>0</v>
      </c>
      <c r="J405" s="314">
        <f t="shared" si="326"/>
        <v>0</v>
      </c>
      <c r="K405" s="320">
        <v>0</v>
      </c>
      <c r="L405" s="359">
        <v>0</v>
      </c>
      <c r="M405" s="320">
        <v>0</v>
      </c>
      <c r="N405" s="320">
        <v>0</v>
      </c>
      <c r="O405" s="320">
        <v>0</v>
      </c>
      <c r="P405" s="87">
        <f t="shared" si="330"/>
        <v>0</v>
      </c>
      <c r="Q405" s="66">
        <f t="shared" si="325"/>
        <v>0</v>
      </c>
      <c r="R405" s="196">
        <v>0</v>
      </c>
    </row>
    <row r="406" spans="1:18" ht="16.5" hidden="1" customHeight="1" outlineLevel="4">
      <c r="A406" s="427"/>
      <c r="B406" s="429"/>
      <c r="C406" s="108" t="s">
        <v>107</v>
      </c>
      <c r="D406" s="108"/>
      <c r="E406" s="320">
        <v>0</v>
      </c>
      <c r="F406" s="359">
        <v>0</v>
      </c>
      <c r="G406" s="320">
        <v>0</v>
      </c>
      <c r="H406" s="349">
        <v>0</v>
      </c>
      <c r="I406" s="320">
        <v>0</v>
      </c>
      <c r="J406" s="314">
        <f t="shared" si="326"/>
        <v>0</v>
      </c>
      <c r="K406" s="320">
        <v>0</v>
      </c>
      <c r="L406" s="359">
        <v>0</v>
      </c>
      <c r="M406" s="320">
        <v>0</v>
      </c>
      <c r="N406" s="320">
        <v>0</v>
      </c>
      <c r="O406" s="320">
        <v>0</v>
      </c>
      <c r="P406" s="87">
        <f t="shared" si="330"/>
        <v>0</v>
      </c>
      <c r="Q406" s="66">
        <f t="shared" si="325"/>
        <v>0</v>
      </c>
      <c r="R406" s="196">
        <v>0</v>
      </c>
    </row>
    <row r="407" spans="1:18" ht="16.5" hidden="1" customHeight="1" outlineLevel="4">
      <c r="A407" s="427"/>
      <c r="B407" s="429"/>
      <c r="C407" s="108" t="s">
        <v>108</v>
      </c>
      <c r="D407" s="108"/>
      <c r="E407" s="320">
        <v>0</v>
      </c>
      <c r="F407" s="359">
        <v>0</v>
      </c>
      <c r="G407" s="320">
        <v>0</v>
      </c>
      <c r="H407" s="349">
        <v>0</v>
      </c>
      <c r="I407" s="320">
        <v>0</v>
      </c>
      <c r="J407" s="314">
        <f t="shared" si="326"/>
        <v>0</v>
      </c>
      <c r="K407" s="320">
        <v>0</v>
      </c>
      <c r="L407" s="359">
        <v>0</v>
      </c>
      <c r="M407" s="320">
        <v>0</v>
      </c>
      <c r="N407" s="320">
        <v>0</v>
      </c>
      <c r="O407" s="320">
        <v>0</v>
      </c>
      <c r="P407" s="87">
        <f t="shared" si="330"/>
        <v>0</v>
      </c>
      <c r="Q407" s="66">
        <f t="shared" si="325"/>
        <v>0</v>
      </c>
      <c r="R407" s="196">
        <v>0</v>
      </c>
    </row>
    <row r="408" spans="1:18" ht="16.5" hidden="1" customHeight="1" outlineLevel="4">
      <c r="A408" s="427"/>
      <c r="B408" s="429"/>
      <c r="C408" s="108" t="s">
        <v>109</v>
      </c>
      <c r="D408" s="108"/>
      <c r="E408" s="320">
        <v>0</v>
      </c>
      <c r="F408" s="357">
        <v>22000</v>
      </c>
      <c r="G408" s="320">
        <v>0</v>
      </c>
      <c r="H408" s="349">
        <v>0</v>
      </c>
      <c r="I408" s="319">
        <v>22000</v>
      </c>
      <c r="J408" s="314">
        <f t="shared" si="326"/>
        <v>44000</v>
      </c>
      <c r="K408" s="320">
        <v>0</v>
      </c>
      <c r="L408" s="359">
        <v>0</v>
      </c>
      <c r="M408" s="319">
        <v>22000</v>
      </c>
      <c r="N408" s="320">
        <v>0</v>
      </c>
      <c r="O408" s="320">
        <v>0</v>
      </c>
      <c r="P408" s="87">
        <f t="shared" si="330"/>
        <v>22000</v>
      </c>
      <c r="Q408" s="66">
        <f t="shared" si="325"/>
        <v>66000</v>
      </c>
      <c r="R408" s="196">
        <v>0</v>
      </c>
    </row>
    <row r="409" spans="1:18" ht="16.5" hidden="1" customHeight="1" outlineLevel="4">
      <c r="A409" s="427"/>
      <c r="B409" s="429"/>
      <c r="C409" s="108" t="s">
        <v>110</v>
      </c>
      <c r="D409" s="108"/>
      <c r="E409" s="320">
        <v>0</v>
      </c>
      <c r="F409" s="359">
        <v>0</v>
      </c>
      <c r="G409" s="320">
        <v>0</v>
      </c>
      <c r="H409" s="349">
        <v>0</v>
      </c>
      <c r="I409" s="320">
        <v>0</v>
      </c>
      <c r="J409" s="314">
        <f t="shared" si="326"/>
        <v>0</v>
      </c>
      <c r="K409" s="320">
        <v>0</v>
      </c>
      <c r="L409" s="359">
        <v>0</v>
      </c>
      <c r="M409" s="320">
        <v>0</v>
      </c>
      <c r="N409" s="320">
        <v>0</v>
      </c>
      <c r="O409" s="320">
        <v>0</v>
      </c>
      <c r="P409" s="87">
        <f t="shared" si="330"/>
        <v>0</v>
      </c>
      <c r="Q409" s="66">
        <f t="shared" si="325"/>
        <v>0</v>
      </c>
      <c r="R409" s="196">
        <v>0</v>
      </c>
    </row>
    <row r="410" spans="1:18" ht="16.5" hidden="1" customHeight="1" outlineLevel="4">
      <c r="A410" s="427"/>
      <c r="B410" s="429"/>
      <c r="C410" s="108" t="s">
        <v>111</v>
      </c>
      <c r="D410" s="108"/>
      <c r="E410" s="320">
        <v>0</v>
      </c>
      <c r="F410" s="359">
        <v>0</v>
      </c>
      <c r="G410" s="320">
        <v>0</v>
      </c>
      <c r="H410" s="349">
        <v>0</v>
      </c>
      <c r="I410" s="320">
        <v>0</v>
      </c>
      <c r="J410" s="314">
        <f t="shared" si="326"/>
        <v>0</v>
      </c>
      <c r="K410" s="320">
        <v>0</v>
      </c>
      <c r="L410" s="359">
        <v>0</v>
      </c>
      <c r="M410" s="320">
        <v>0</v>
      </c>
      <c r="N410" s="320">
        <v>0</v>
      </c>
      <c r="O410" s="320">
        <v>0</v>
      </c>
      <c r="P410" s="87">
        <f t="shared" si="330"/>
        <v>0</v>
      </c>
      <c r="Q410" s="66">
        <f t="shared" si="325"/>
        <v>0</v>
      </c>
      <c r="R410" s="196">
        <v>0</v>
      </c>
    </row>
    <row r="411" spans="1:18" ht="16.5" hidden="1" customHeight="1" outlineLevel="4">
      <c r="A411" s="427"/>
      <c r="B411" s="429"/>
      <c r="C411" s="108" t="s">
        <v>112</v>
      </c>
      <c r="D411" s="108"/>
      <c r="E411" s="320">
        <v>0</v>
      </c>
      <c r="F411" s="359">
        <v>0</v>
      </c>
      <c r="G411" s="320">
        <v>0</v>
      </c>
      <c r="H411" s="349">
        <v>0</v>
      </c>
      <c r="I411" s="320">
        <v>0</v>
      </c>
      <c r="J411" s="314">
        <f t="shared" si="326"/>
        <v>0</v>
      </c>
      <c r="K411" s="320">
        <v>0</v>
      </c>
      <c r="L411" s="359">
        <v>0</v>
      </c>
      <c r="M411" s="320">
        <v>0</v>
      </c>
      <c r="N411" s="320">
        <v>0</v>
      </c>
      <c r="O411" s="320">
        <v>0</v>
      </c>
      <c r="P411" s="87">
        <f t="shared" si="330"/>
        <v>0</v>
      </c>
      <c r="Q411" s="66">
        <f t="shared" ref="Q411:Q443" si="333">J411+P411</f>
        <v>0</v>
      </c>
      <c r="R411" s="196">
        <v>0</v>
      </c>
    </row>
    <row r="412" spans="1:18" ht="16.5" hidden="1" customHeight="1" outlineLevel="4">
      <c r="A412" s="427"/>
      <c r="B412" s="429"/>
      <c r="C412" s="108" t="s">
        <v>113</v>
      </c>
      <c r="D412" s="108"/>
      <c r="E412" s="320">
        <v>0</v>
      </c>
      <c r="F412" s="357">
        <v>22000</v>
      </c>
      <c r="G412" s="320">
        <v>0</v>
      </c>
      <c r="H412" s="349">
        <v>0</v>
      </c>
      <c r="I412" s="319">
        <v>22000</v>
      </c>
      <c r="J412" s="314">
        <f t="shared" si="326"/>
        <v>44000</v>
      </c>
      <c r="K412" s="320">
        <v>0</v>
      </c>
      <c r="L412" s="359">
        <v>0</v>
      </c>
      <c r="M412" s="319">
        <v>22000</v>
      </c>
      <c r="N412" s="320">
        <v>0</v>
      </c>
      <c r="O412" s="320">
        <v>0</v>
      </c>
      <c r="P412" s="87">
        <f t="shared" si="330"/>
        <v>22000</v>
      </c>
      <c r="Q412" s="66">
        <f t="shared" si="333"/>
        <v>66000</v>
      </c>
      <c r="R412" s="196">
        <v>0</v>
      </c>
    </row>
    <row r="413" spans="1:18" ht="16.5" hidden="1" customHeight="1" outlineLevel="4">
      <c r="A413" s="427"/>
      <c r="B413" s="429"/>
      <c r="C413" s="108" t="s">
        <v>114</v>
      </c>
      <c r="D413" s="108"/>
      <c r="E413" s="320">
        <v>0</v>
      </c>
      <c r="F413" s="359">
        <v>0</v>
      </c>
      <c r="G413" s="320">
        <v>0</v>
      </c>
      <c r="H413" s="349">
        <v>0</v>
      </c>
      <c r="I413" s="320">
        <v>0</v>
      </c>
      <c r="J413" s="314">
        <f t="shared" si="326"/>
        <v>0</v>
      </c>
      <c r="K413" s="320">
        <v>0</v>
      </c>
      <c r="L413" s="359">
        <v>0</v>
      </c>
      <c r="M413" s="320">
        <v>0</v>
      </c>
      <c r="N413" s="320">
        <v>0</v>
      </c>
      <c r="O413" s="320">
        <v>0</v>
      </c>
      <c r="P413" s="87">
        <f t="shared" si="330"/>
        <v>0</v>
      </c>
      <c r="Q413" s="66">
        <f t="shared" si="333"/>
        <v>0</v>
      </c>
      <c r="R413" s="196">
        <v>0</v>
      </c>
    </row>
    <row r="414" spans="1:18" ht="16.5" hidden="1" customHeight="1" outlineLevel="4">
      <c r="A414" s="427"/>
      <c r="B414" s="429"/>
      <c r="C414" s="108" t="s">
        <v>115</v>
      </c>
      <c r="D414" s="108"/>
      <c r="E414" s="320">
        <v>0</v>
      </c>
      <c r="F414" s="359">
        <v>0</v>
      </c>
      <c r="G414" s="320">
        <v>0</v>
      </c>
      <c r="H414" s="349">
        <v>0</v>
      </c>
      <c r="I414" s="320">
        <v>0</v>
      </c>
      <c r="J414" s="314">
        <f t="shared" si="326"/>
        <v>0</v>
      </c>
      <c r="K414" s="320">
        <v>0</v>
      </c>
      <c r="L414" s="359">
        <v>0</v>
      </c>
      <c r="M414" s="320">
        <v>0</v>
      </c>
      <c r="N414" s="320">
        <v>0</v>
      </c>
      <c r="O414" s="320">
        <v>0</v>
      </c>
      <c r="P414" s="87">
        <f t="shared" si="330"/>
        <v>0</v>
      </c>
      <c r="Q414" s="66">
        <f t="shared" si="333"/>
        <v>0</v>
      </c>
      <c r="R414" s="196">
        <v>0</v>
      </c>
    </row>
    <row r="415" spans="1:18" ht="16.5" hidden="1" customHeight="1" outlineLevel="4">
      <c r="A415" s="427"/>
      <c r="B415" s="429"/>
      <c r="C415" s="108" t="s">
        <v>116</v>
      </c>
      <c r="D415" s="108"/>
      <c r="E415" s="320">
        <v>0</v>
      </c>
      <c r="F415" s="359">
        <v>0</v>
      </c>
      <c r="G415" s="320">
        <v>0</v>
      </c>
      <c r="H415" s="349">
        <v>0</v>
      </c>
      <c r="I415" s="320">
        <v>0</v>
      </c>
      <c r="J415" s="314">
        <f t="shared" si="326"/>
        <v>0</v>
      </c>
      <c r="K415" s="320">
        <v>0</v>
      </c>
      <c r="L415" s="359">
        <v>0</v>
      </c>
      <c r="M415" s="320">
        <v>0</v>
      </c>
      <c r="N415" s="320">
        <v>0</v>
      </c>
      <c r="O415" s="320">
        <v>0</v>
      </c>
      <c r="P415" s="87">
        <f t="shared" si="330"/>
        <v>0</v>
      </c>
      <c r="Q415" s="66">
        <f t="shared" si="333"/>
        <v>0</v>
      </c>
      <c r="R415" s="196">
        <v>0</v>
      </c>
    </row>
    <row r="416" spans="1:18" ht="16.5" hidden="1" customHeight="1" outlineLevel="4">
      <c r="A416" s="427"/>
      <c r="B416" s="429"/>
      <c r="C416" s="108" t="s">
        <v>117</v>
      </c>
      <c r="D416" s="108"/>
      <c r="E416" s="320">
        <v>0</v>
      </c>
      <c r="F416" s="357">
        <v>22000</v>
      </c>
      <c r="G416" s="320">
        <v>0</v>
      </c>
      <c r="H416" s="349">
        <v>0</v>
      </c>
      <c r="I416" s="319">
        <v>22000</v>
      </c>
      <c r="J416" s="314">
        <f t="shared" si="326"/>
        <v>44000</v>
      </c>
      <c r="K416" s="320">
        <v>0</v>
      </c>
      <c r="L416" s="359">
        <v>0</v>
      </c>
      <c r="M416" s="319">
        <v>22000</v>
      </c>
      <c r="N416" s="320">
        <v>0</v>
      </c>
      <c r="O416" s="320">
        <v>0</v>
      </c>
      <c r="P416" s="87">
        <f t="shared" si="330"/>
        <v>22000</v>
      </c>
      <c r="Q416" s="66">
        <f t="shared" si="333"/>
        <v>66000</v>
      </c>
      <c r="R416" s="196">
        <v>0</v>
      </c>
    </row>
    <row r="417" spans="1:18" ht="16.5" hidden="1" customHeight="1" outlineLevel="4">
      <c r="A417" s="427"/>
      <c r="B417" s="429"/>
      <c r="C417" s="108" t="s">
        <v>118</v>
      </c>
      <c r="D417" s="108"/>
      <c r="E417" s="320">
        <v>0</v>
      </c>
      <c r="F417" s="359">
        <v>0</v>
      </c>
      <c r="G417" s="320">
        <v>0</v>
      </c>
      <c r="H417" s="349">
        <v>0</v>
      </c>
      <c r="I417" s="320">
        <v>0</v>
      </c>
      <c r="J417" s="314">
        <f t="shared" si="326"/>
        <v>0</v>
      </c>
      <c r="K417" s="320">
        <v>0</v>
      </c>
      <c r="L417" s="359">
        <v>0</v>
      </c>
      <c r="M417" s="320">
        <v>0</v>
      </c>
      <c r="N417" s="320">
        <v>0</v>
      </c>
      <c r="O417" s="320">
        <v>0</v>
      </c>
      <c r="P417" s="87">
        <f t="shared" si="330"/>
        <v>0</v>
      </c>
      <c r="Q417" s="66">
        <f t="shared" si="333"/>
        <v>0</v>
      </c>
      <c r="R417" s="196">
        <v>0</v>
      </c>
    </row>
    <row r="418" spans="1:18" ht="16.5" hidden="1" customHeight="1" outlineLevel="4">
      <c r="A418" s="427"/>
      <c r="B418" s="429"/>
      <c r="C418" s="114" t="s">
        <v>119</v>
      </c>
      <c r="D418" s="114"/>
      <c r="E418" s="320">
        <v>0</v>
      </c>
      <c r="F418" s="359">
        <v>0</v>
      </c>
      <c r="G418" s="320">
        <v>0</v>
      </c>
      <c r="H418" s="349">
        <v>0</v>
      </c>
      <c r="I418" s="320">
        <v>0</v>
      </c>
      <c r="J418" s="314">
        <f t="shared" si="326"/>
        <v>0</v>
      </c>
      <c r="K418" s="320">
        <v>0</v>
      </c>
      <c r="L418" s="359">
        <v>0</v>
      </c>
      <c r="M418" s="320">
        <v>0</v>
      </c>
      <c r="N418" s="320">
        <v>0</v>
      </c>
      <c r="O418" s="320">
        <v>0</v>
      </c>
      <c r="P418" s="87">
        <f t="shared" si="330"/>
        <v>0</v>
      </c>
      <c r="Q418" s="66">
        <f t="shared" si="333"/>
        <v>0</v>
      </c>
      <c r="R418" s="196">
        <v>0</v>
      </c>
    </row>
    <row r="419" spans="1:18" ht="28.5" hidden="1" customHeight="1" outlineLevel="3">
      <c r="A419" s="427"/>
      <c r="B419" s="429"/>
      <c r="C419" s="75" t="s">
        <v>277</v>
      </c>
      <c r="D419" s="27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314">
        <f t="shared" si="326"/>
        <v>0</v>
      </c>
      <c r="K419" s="20">
        <f>SUM(K420:K442)</f>
        <v>0</v>
      </c>
      <c r="L419" s="357">
        <f t="shared" ref="L419" si="334">SUM(L420:L442)</f>
        <v>0</v>
      </c>
      <c r="M419" s="20">
        <f>SUM(M420:M442)</f>
        <v>0</v>
      </c>
      <c r="N419" s="20">
        <f t="shared" ref="N419" si="335">SUM(N420:N442)</f>
        <v>0</v>
      </c>
      <c r="O419" s="20">
        <f>SUM(O420:O442)</f>
        <v>0</v>
      </c>
      <c r="P419" s="27">
        <f>O419+N419+M419+L419+K419</f>
        <v>0</v>
      </c>
      <c r="Q419" s="76">
        <f t="shared" si="333"/>
        <v>0</v>
      </c>
      <c r="R419" s="196">
        <v>0</v>
      </c>
    </row>
    <row r="420" spans="1:18" ht="16.5" hidden="1" customHeight="1" outlineLevel="4">
      <c r="A420" s="427"/>
      <c r="B420" s="429"/>
      <c r="C420" s="108" t="s">
        <v>97</v>
      </c>
      <c r="D420" s="108"/>
      <c r="E420" s="320">
        <v>4252000</v>
      </c>
      <c r="F420" s="359">
        <v>0</v>
      </c>
      <c r="G420" s="319">
        <v>1500000</v>
      </c>
      <c r="H420" s="351">
        <v>1500000</v>
      </c>
      <c r="I420" s="320">
        <v>0</v>
      </c>
      <c r="J420" s="314">
        <f t="shared" si="326"/>
        <v>7252000</v>
      </c>
      <c r="K420" s="320">
        <v>0</v>
      </c>
      <c r="L420" s="359">
        <v>0</v>
      </c>
      <c r="M420" s="320">
        <v>0</v>
      </c>
      <c r="N420" s="320">
        <v>0</v>
      </c>
      <c r="O420" s="320">
        <v>0</v>
      </c>
      <c r="P420" s="87">
        <f t="shared" si="330"/>
        <v>0</v>
      </c>
      <c r="Q420" s="66">
        <f t="shared" si="333"/>
        <v>7252000</v>
      </c>
      <c r="R420" s="196">
        <v>-1500000</v>
      </c>
    </row>
    <row r="421" spans="1:18" ht="16.5" hidden="1" customHeight="1" outlineLevel="4">
      <c r="A421" s="427"/>
      <c r="B421" s="429"/>
      <c r="C421" s="108" t="s">
        <v>98</v>
      </c>
      <c r="D421" s="108"/>
      <c r="E421" s="320">
        <v>0</v>
      </c>
      <c r="F421" s="359">
        <v>0</v>
      </c>
      <c r="G421" s="320">
        <v>0</v>
      </c>
      <c r="H421" s="349">
        <v>0</v>
      </c>
      <c r="I421" s="320">
        <v>0</v>
      </c>
      <c r="J421" s="314">
        <f t="shared" ref="J421:J484" si="336">I421+H421+G421+F421+E421+D421</f>
        <v>0</v>
      </c>
      <c r="K421" s="320">
        <v>0</v>
      </c>
      <c r="L421" s="359">
        <v>0</v>
      </c>
      <c r="M421" s="320">
        <v>0</v>
      </c>
      <c r="N421" s="320">
        <v>0</v>
      </c>
      <c r="O421" s="320">
        <v>0</v>
      </c>
      <c r="P421" s="87">
        <f t="shared" si="330"/>
        <v>0</v>
      </c>
      <c r="Q421" s="66">
        <f t="shared" si="333"/>
        <v>0</v>
      </c>
      <c r="R421" s="196">
        <v>1500000</v>
      </c>
    </row>
    <row r="422" spans="1:18" ht="16.5" hidden="1" customHeight="1" outlineLevel="4">
      <c r="A422" s="427"/>
      <c r="B422" s="429"/>
      <c r="C422" s="108" t="s">
        <v>99</v>
      </c>
      <c r="D422" s="108"/>
      <c r="E422" s="320">
        <v>0</v>
      </c>
      <c r="F422" s="359">
        <v>0</v>
      </c>
      <c r="G422" s="320">
        <v>0</v>
      </c>
      <c r="H422" s="349">
        <v>0</v>
      </c>
      <c r="I422" s="320">
        <v>0</v>
      </c>
      <c r="J422" s="314">
        <f t="shared" si="336"/>
        <v>0</v>
      </c>
      <c r="K422" s="320">
        <v>0</v>
      </c>
      <c r="L422" s="359">
        <v>0</v>
      </c>
      <c r="M422" s="320">
        <v>0</v>
      </c>
      <c r="N422" s="320">
        <v>0</v>
      </c>
      <c r="O422" s="320">
        <v>0</v>
      </c>
      <c r="P422" s="87">
        <f t="shared" si="330"/>
        <v>0</v>
      </c>
      <c r="Q422" s="66">
        <f t="shared" si="333"/>
        <v>0</v>
      </c>
      <c r="R422" s="196">
        <v>1500000</v>
      </c>
    </row>
    <row r="423" spans="1:18" ht="16.5" hidden="1" customHeight="1" outlineLevel="4">
      <c r="A423" s="427"/>
      <c r="B423" s="429"/>
      <c r="C423" s="108" t="s">
        <v>100</v>
      </c>
      <c r="D423" s="108"/>
      <c r="E423" s="320">
        <v>0</v>
      </c>
      <c r="F423" s="359">
        <v>0</v>
      </c>
      <c r="G423" s="320">
        <v>0</v>
      </c>
      <c r="H423" s="349">
        <v>0</v>
      </c>
      <c r="I423" s="320">
        <v>0</v>
      </c>
      <c r="J423" s="314">
        <f t="shared" si="336"/>
        <v>0</v>
      </c>
      <c r="K423" s="320">
        <v>0</v>
      </c>
      <c r="L423" s="359">
        <v>0</v>
      </c>
      <c r="M423" s="320">
        <v>0</v>
      </c>
      <c r="N423" s="320">
        <v>0</v>
      </c>
      <c r="O423" s="320">
        <v>0</v>
      </c>
      <c r="P423" s="87">
        <f t="shared" si="330"/>
        <v>0</v>
      </c>
      <c r="Q423" s="66">
        <f t="shared" si="333"/>
        <v>0</v>
      </c>
      <c r="R423" s="196">
        <v>0</v>
      </c>
    </row>
    <row r="424" spans="1:18" ht="16.5" hidden="1" customHeight="1" outlineLevel="4">
      <c r="A424" s="427"/>
      <c r="B424" s="429"/>
      <c r="C424" s="108" t="s">
        <v>101</v>
      </c>
      <c r="D424" s="108"/>
      <c r="E424" s="320">
        <v>0</v>
      </c>
      <c r="F424" s="359">
        <v>0</v>
      </c>
      <c r="G424" s="320">
        <v>0</v>
      </c>
      <c r="H424" s="349">
        <v>0</v>
      </c>
      <c r="I424" s="320">
        <v>0</v>
      </c>
      <c r="J424" s="314">
        <f t="shared" si="336"/>
        <v>0</v>
      </c>
      <c r="K424" s="320">
        <v>0</v>
      </c>
      <c r="L424" s="359">
        <v>0</v>
      </c>
      <c r="M424" s="320">
        <v>0</v>
      </c>
      <c r="N424" s="320">
        <v>0</v>
      </c>
      <c r="O424" s="320">
        <v>0</v>
      </c>
      <c r="P424" s="87">
        <f t="shared" si="330"/>
        <v>0</v>
      </c>
      <c r="Q424" s="66">
        <f t="shared" si="333"/>
        <v>0</v>
      </c>
      <c r="R424" s="196">
        <v>0</v>
      </c>
    </row>
    <row r="425" spans="1:18" ht="16.5" hidden="1" customHeight="1" outlineLevel="4">
      <c r="A425" s="427"/>
      <c r="B425" s="429"/>
      <c r="C425" s="108" t="s">
        <v>102</v>
      </c>
      <c r="D425" s="108"/>
      <c r="E425" s="320">
        <v>0</v>
      </c>
      <c r="F425" s="359">
        <v>0</v>
      </c>
      <c r="G425" s="320">
        <v>0</v>
      </c>
      <c r="H425" s="349">
        <v>0</v>
      </c>
      <c r="I425" s="319">
        <v>2500000</v>
      </c>
      <c r="J425" s="314">
        <f t="shared" si="336"/>
        <v>2500000</v>
      </c>
      <c r="K425" s="320">
        <v>0</v>
      </c>
      <c r="L425" s="359">
        <v>0</v>
      </c>
      <c r="M425" s="320">
        <v>0</v>
      </c>
      <c r="N425" s="320">
        <v>0</v>
      </c>
      <c r="O425" s="320">
        <v>0</v>
      </c>
      <c r="P425" s="87">
        <f t="shared" si="330"/>
        <v>0</v>
      </c>
      <c r="Q425" s="66">
        <f t="shared" si="333"/>
        <v>2500000</v>
      </c>
      <c r="R425" s="196">
        <v>0</v>
      </c>
    </row>
    <row r="426" spans="1:18" ht="16.5" hidden="1" customHeight="1" outlineLevel="4">
      <c r="A426" s="427"/>
      <c r="B426" s="429"/>
      <c r="C426" s="108" t="s">
        <v>103</v>
      </c>
      <c r="D426" s="108"/>
      <c r="E426" s="320">
        <v>0</v>
      </c>
      <c r="F426" s="359">
        <v>0</v>
      </c>
      <c r="G426" s="320">
        <v>0</v>
      </c>
      <c r="H426" s="349">
        <v>0</v>
      </c>
      <c r="I426" s="320">
        <v>0</v>
      </c>
      <c r="J426" s="314">
        <f t="shared" si="336"/>
        <v>0</v>
      </c>
      <c r="K426" s="320">
        <v>0</v>
      </c>
      <c r="L426" s="359">
        <v>0</v>
      </c>
      <c r="M426" s="320">
        <v>0</v>
      </c>
      <c r="N426" s="320">
        <v>0</v>
      </c>
      <c r="O426" s="320">
        <v>0</v>
      </c>
      <c r="P426" s="87">
        <f t="shared" si="330"/>
        <v>0</v>
      </c>
      <c r="Q426" s="66">
        <f t="shared" si="333"/>
        <v>0</v>
      </c>
      <c r="R426" s="196">
        <v>0</v>
      </c>
    </row>
    <row r="427" spans="1:18" ht="16.5" hidden="1" customHeight="1" outlineLevel="4">
      <c r="A427" s="427"/>
      <c r="B427" s="429"/>
      <c r="C427" s="108" t="s">
        <v>104</v>
      </c>
      <c r="D427" s="108"/>
      <c r="E427" s="320">
        <v>0</v>
      </c>
      <c r="F427" s="359">
        <v>0</v>
      </c>
      <c r="G427" s="320">
        <v>0</v>
      </c>
      <c r="H427" s="349">
        <v>0</v>
      </c>
      <c r="I427" s="320">
        <v>0</v>
      </c>
      <c r="J427" s="314">
        <f t="shared" si="336"/>
        <v>0</v>
      </c>
      <c r="K427" s="320">
        <v>0</v>
      </c>
      <c r="L427" s="359">
        <v>0</v>
      </c>
      <c r="M427" s="320">
        <v>0</v>
      </c>
      <c r="N427" s="320">
        <v>0</v>
      </c>
      <c r="O427" s="320">
        <v>0</v>
      </c>
      <c r="P427" s="87">
        <f t="shared" si="330"/>
        <v>0</v>
      </c>
      <c r="Q427" s="66">
        <f t="shared" si="333"/>
        <v>0</v>
      </c>
      <c r="R427" s="196">
        <v>0</v>
      </c>
    </row>
    <row r="428" spans="1:18" ht="16.5" hidden="1" customHeight="1" outlineLevel="4">
      <c r="A428" s="427"/>
      <c r="B428" s="429"/>
      <c r="C428" s="108" t="s">
        <v>105</v>
      </c>
      <c r="D428" s="108"/>
      <c r="E428" s="320">
        <v>0</v>
      </c>
      <c r="F428" s="359">
        <v>0</v>
      </c>
      <c r="G428" s="320">
        <v>0</v>
      </c>
      <c r="H428" s="349">
        <v>0</v>
      </c>
      <c r="I428" s="320">
        <v>0</v>
      </c>
      <c r="J428" s="314">
        <f t="shared" si="336"/>
        <v>0</v>
      </c>
      <c r="K428" s="320">
        <v>0</v>
      </c>
      <c r="L428" s="359">
        <v>0</v>
      </c>
      <c r="M428" s="320">
        <v>0</v>
      </c>
      <c r="N428" s="320">
        <v>0</v>
      </c>
      <c r="O428" s="320">
        <v>0</v>
      </c>
      <c r="P428" s="87">
        <f t="shared" si="330"/>
        <v>0</v>
      </c>
      <c r="Q428" s="66">
        <f t="shared" si="333"/>
        <v>0</v>
      </c>
      <c r="R428" s="196">
        <v>0</v>
      </c>
    </row>
    <row r="429" spans="1:18" ht="16.5" hidden="1" customHeight="1" outlineLevel="4">
      <c r="A429" s="427"/>
      <c r="B429" s="429"/>
      <c r="C429" s="108" t="s">
        <v>106</v>
      </c>
      <c r="D429" s="108"/>
      <c r="E429" s="320">
        <v>748000</v>
      </c>
      <c r="F429" s="359">
        <v>0</v>
      </c>
      <c r="G429" s="320">
        <v>0</v>
      </c>
      <c r="H429" s="349">
        <v>0</v>
      </c>
      <c r="I429" s="320">
        <v>0</v>
      </c>
      <c r="J429" s="314">
        <f t="shared" si="336"/>
        <v>748000</v>
      </c>
      <c r="K429" s="320">
        <v>0</v>
      </c>
      <c r="L429" s="359">
        <v>0</v>
      </c>
      <c r="M429" s="320">
        <v>0</v>
      </c>
      <c r="N429" s="320">
        <v>0</v>
      </c>
      <c r="O429" s="320">
        <v>0</v>
      </c>
      <c r="P429" s="87">
        <f t="shared" si="330"/>
        <v>0</v>
      </c>
      <c r="Q429" s="66">
        <f t="shared" si="333"/>
        <v>748000</v>
      </c>
      <c r="R429" s="196">
        <v>0</v>
      </c>
    </row>
    <row r="430" spans="1:18" ht="16.5" hidden="1" customHeight="1" outlineLevel="4">
      <c r="A430" s="427"/>
      <c r="B430" s="429"/>
      <c r="C430" s="108" t="s">
        <v>107</v>
      </c>
      <c r="D430" s="108"/>
      <c r="E430" s="320">
        <v>0</v>
      </c>
      <c r="F430" s="359">
        <v>0</v>
      </c>
      <c r="G430" s="320">
        <v>0</v>
      </c>
      <c r="H430" s="349">
        <v>0</v>
      </c>
      <c r="I430" s="320">
        <v>0</v>
      </c>
      <c r="J430" s="314">
        <f t="shared" si="336"/>
        <v>0</v>
      </c>
      <c r="K430" s="320">
        <v>0</v>
      </c>
      <c r="L430" s="359">
        <v>0</v>
      </c>
      <c r="M430" s="320">
        <v>0</v>
      </c>
      <c r="N430" s="320">
        <v>0</v>
      </c>
      <c r="O430" s="320">
        <v>0</v>
      </c>
      <c r="P430" s="87">
        <f t="shared" si="330"/>
        <v>0</v>
      </c>
      <c r="Q430" s="66">
        <f t="shared" si="333"/>
        <v>0</v>
      </c>
      <c r="R430" s="196">
        <v>2500000</v>
      </c>
    </row>
    <row r="431" spans="1:18" ht="16.5" hidden="1" customHeight="1" outlineLevel="4">
      <c r="A431" s="427"/>
      <c r="B431" s="429"/>
      <c r="C431" s="108" t="s">
        <v>108</v>
      </c>
      <c r="D431" s="108"/>
      <c r="E431" s="320">
        <v>0</v>
      </c>
      <c r="F431" s="359">
        <v>0</v>
      </c>
      <c r="G431" s="320">
        <v>0</v>
      </c>
      <c r="H431" s="349">
        <v>0</v>
      </c>
      <c r="I431" s="320">
        <v>0</v>
      </c>
      <c r="J431" s="314">
        <f t="shared" si="336"/>
        <v>0</v>
      </c>
      <c r="K431" s="320">
        <v>0</v>
      </c>
      <c r="L431" s="359">
        <v>0</v>
      </c>
      <c r="M431" s="320">
        <v>0</v>
      </c>
      <c r="N431" s="320">
        <v>0</v>
      </c>
      <c r="O431" s="320">
        <v>0</v>
      </c>
      <c r="P431" s="87">
        <f t="shared" si="330"/>
        <v>0</v>
      </c>
      <c r="Q431" s="66">
        <f t="shared" si="333"/>
        <v>0</v>
      </c>
      <c r="R431" s="196">
        <v>0</v>
      </c>
    </row>
    <row r="432" spans="1:18" ht="16.5" hidden="1" customHeight="1" outlineLevel="4">
      <c r="A432" s="427"/>
      <c r="B432" s="429"/>
      <c r="C432" s="108" t="s">
        <v>109</v>
      </c>
      <c r="D432" s="108"/>
      <c r="E432" s="320">
        <v>0</v>
      </c>
      <c r="F432" s="359">
        <v>0</v>
      </c>
      <c r="G432" s="320">
        <v>0</v>
      </c>
      <c r="H432" s="349">
        <v>0</v>
      </c>
      <c r="I432" s="320">
        <v>0</v>
      </c>
      <c r="J432" s="314">
        <f t="shared" si="336"/>
        <v>0</v>
      </c>
      <c r="K432" s="320">
        <v>0</v>
      </c>
      <c r="L432" s="359">
        <v>0</v>
      </c>
      <c r="M432" s="320">
        <v>0</v>
      </c>
      <c r="N432" s="320">
        <v>0</v>
      </c>
      <c r="O432" s="320">
        <v>0</v>
      </c>
      <c r="P432" s="87">
        <f t="shared" si="330"/>
        <v>0</v>
      </c>
      <c r="Q432" s="66">
        <f t="shared" si="333"/>
        <v>0</v>
      </c>
      <c r="R432" s="196">
        <v>0</v>
      </c>
    </row>
    <row r="433" spans="1:18" ht="16.5" hidden="1" customHeight="1" outlineLevel="4">
      <c r="A433" s="427"/>
      <c r="B433" s="429"/>
      <c r="C433" s="108" t="s">
        <v>110</v>
      </c>
      <c r="D433" s="108"/>
      <c r="E433" s="320">
        <v>0</v>
      </c>
      <c r="F433" s="359">
        <v>0</v>
      </c>
      <c r="G433" s="320">
        <v>0</v>
      </c>
      <c r="H433" s="349">
        <v>0</v>
      </c>
      <c r="I433" s="320">
        <v>0</v>
      </c>
      <c r="J433" s="314">
        <f t="shared" si="336"/>
        <v>0</v>
      </c>
      <c r="K433" s="320">
        <v>0</v>
      </c>
      <c r="L433" s="359">
        <v>0</v>
      </c>
      <c r="M433" s="320">
        <v>0</v>
      </c>
      <c r="N433" s="320">
        <v>0</v>
      </c>
      <c r="O433" s="320">
        <v>0</v>
      </c>
      <c r="P433" s="87">
        <f t="shared" si="330"/>
        <v>0</v>
      </c>
      <c r="Q433" s="66">
        <f t="shared" si="333"/>
        <v>0</v>
      </c>
      <c r="R433" s="196">
        <v>0</v>
      </c>
    </row>
    <row r="434" spans="1:18" ht="16.5" hidden="1" customHeight="1" outlineLevel="4">
      <c r="A434" s="427"/>
      <c r="B434" s="429"/>
      <c r="C434" s="108" t="s">
        <v>111</v>
      </c>
      <c r="D434" s="108"/>
      <c r="E434" s="320">
        <v>0</v>
      </c>
      <c r="F434" s="359">
        <v>0</v>
      </c>
      <c r="G434" s="320">
        <v>0</v>
      </c>
      <c r="H434" s="349">
        <v>0</v>
      </c>
      <c r="I434" s="320">
        <v>0</v>
      </c>
      <c r="J434" s="314">
        <f t="shared" si="336"/>
        <v>0</v>
      </c>
      <c r="K434" s="320">
        <v>0</v>
      </c>
      <c r="L434" s="359">
        <v>0</v>
      </c>
      <c r="M434" s="320">
        <v>0</v>
      </c>
      <c r="N434" s="320">
        <v>0</v>
      </c>
      <c r="O434" s="320">
        <v>0</v>
      </c>
      <c r="P434" s="87">
        <f t="shared" si="330"/>
        <v>0</v>
      </c>
      <c r="Q434" s="66">
        <f t="shared" si="333"/>
        <v>0</v>
      </c>
      <c r="R434" s="196">
        <v>0</v>
      </c>
    </row>
    <row r="435" spans="1:18" ht="16.5" hidden="1" customHeight="1" outlineLevel="4">
      <c r="A435" s="427"/>
      <c r="B435" s="429"/>
      <c r="C435" s="108" t="s">
        <v>112</v>
      </c>
      <c r="D435" s="108"/>
      <c r="E435" s="320">
        <v>0</v>
      </c>
      <c r="F435" s="359">
        <v>0</v>
      </c>
      <c r="G435" s="320">
        <v>0</v>
      </c>
      <c r="H435" s="349">
        <v>0</v>
      </c>
      <c r="I435" s="319">
        <v>600000</v>
      </c>
      <c r="J435" s="314">
        <f t="shared" si="336"/>
        <v>600000</v>
      </c>
      <c r="K435" s="320">
        <v>0</v>
      </c>
      <c r="L435" s="359">
        <v>0</v>
      </c>
      <c r="M435" s="320">
        <v>0</v>
      </c>
      <c r="N435" s="320">
        <v>0</v>
      </c>
      <c r="O435" s="320">
        <v>0</v>
      </c>
      <c r="P435" s="87">
        <f t="shared" si="330"/>
        <v>0</v>
      </c>
      <c r="Q435" s="66">
        <f t="shared" si="333"/>
        <v>600000</v>
      </c>
      <c r="R435" s="196">
        <v>0</v>
      </c>
    </row>
    <row r="436" spans="1:18" ht="16.5" hidden="1" customHeight="1" outlineLevel="4">
      <c r="A436" s="427"/>
      <c r="B436" s="429"/>
      <c r="C436" s="108" t="s">
        <v>113</v>
      </c>
      <c r="D436" s="108"/>
      <c r="E436" s="320">
        <v>0</v>
      </c>
      <c r="F436" s="359">
        <v>0</v>
      </c>
      <c r="G436" s="319">
        <v>2500000</v>
      </c>
      <c r="H436" s="351">
        <v>2500000</v>
      </c>
      <c r="I436" s="320">
        <v>0</v>
      </c>
      <c r="J436" s="314">
        <f t="shared" si="336"/>
        <v>5000000</v>
      </c>
      <c r="K436" s="320">
        <v>0</v>
      </c>
      <c r="L436" s="359">
        <v>0</v>
      </c>
      <c r="M436" s="320">
        <v>0</v>
      </c>
      <c r="N436" s="320">
        <v>0</v>
      </c>
      <c r="O436" s="320">
        <v>0</v>
      </c>
      <c r="P436" s="87">
        <f t="shared" si="330"/>
        <v>0</v>
      </c>
      <c r="Q436" s="66">
        <f t="shared" si="333"/>
        <v>5000000</v>
      </c>
      <c r="R436" s="196">
        <v>-2500000</v>
      </c>
    </row>
    <row r="437" spans="1:18" ht="16.5" hidden="1" customHeight="1" outlineLevel="4">
      <c r="A437" s="427"/>
      <c r="B437" s="429"/>
      <c r="C437" s="108" t="s">
        <v>114</v>
      </c>
      <c r="D437" s="108"/>
      <c r="E437" s="320">
        <v>0</v>
      </c>
      <c r="F437" s="359">
        <v>0</v>
      </c>
      <c r="G437" s="320">
        <v>0</v>
      </c>
      <c r="H437" s="349">
        <v>0</v>
      </c>
      <c r="I437" s="320">
        <v>0</v>
      </c>
      <c r="J437" s="314">
        <f t="shared" si="336"/>
        <v>0</v>
      </c>
      <c r="K437" s="320">
        <v>0</v>
      </c>
      <c r="L437" s="359">
        <v>0</v>
      </c>
      <c r="M437" s="320">
        <v>0</v>
      </c>
      <c r="N437" s="320">
        <v>0</v>
      </c>
      <c r="O437" s="320">
        <v>0</v>
      </c>
      <c r="P437" s="87">
        <f t="shared" si="330"/>
        <v>0</v>
      </c>
      <c r="Q437" s="66">
        <f t="shared" si="333"/>
        <v>0</v>
      </c>
      <c r="R437" s="196">
        <v>0</v>
      </c>
    </row>
    <row r="438" spans="1:18" ht="16.5" hidden="1" customHeight="1" outlineLevel="4">
      <c r="A438" s="427"/>
      <c r="B438" s="429"/>
      <c r="C438" s="108" t="s">
        <v>115</v>
      </c>
      <c r="D438" s="108"/>
      <c r="E438" s="320">
        <v>0</v>
      </c>
      <c r="F438" s="359">
        <v>0</v>
      </c>
      <c r="G438" s="320">
        <v>0</v>
      </c>
      <c r="H438" s="349">
        <v>0</v>
      </c>
      <c r="I438" s="320">
        <v>0</v>
      </c>
      <c r="J438" s="314">
        <f t="shared" si="336"/>
        <v>0</v>
      </c>
      <c r="K438" s="320">
        <v>0</v>
      </c>
      <c r="L438" s="359">
        <v>0</v>
      </c>
      <c r="M438" s="320">
        <v>0</v>
      </c>
      <c r="N438" s="320">
        <v>0</v>
      </c>
      <c r="O438" s="320">
        <v>0</v>
      </c>
      <c r="P438" s="87">
        <f t="shared" si="330"/>
        <v>0</v>
      </c>
      <c r="Q438" s="66">
        <f t="shared" si="333"/>
        <v>0</v>
      </c>
      <c r="R438" s="196">
        <v>0</v>
      </c>
    </row>
    <row r="439" spans="1:18" ht="16.5" hidden="1" customHeight="1" outlineLevel="4">
      <c r="A439" s="427"/>
      <c r="B439" s="429"/>
      <c r="C439" s="108" t="s">
        <v>116</v>
      </c>
      <c r="D439" s="108"/>
      <c r="E439" s="320">
        <v>0</v>
      </c>
      <c r="F439" s="359">
        <v>0</v>
      </c>
      <c r="G439" s="320">
        <v>0</v>
      </c>
      <c r="H439" s="349">
        <v>0</v>
      </c>
      <c r="I439" s="320">
        <v>0</v>
      </c>
      <c r="J439" s="314">
        <f t="shared" si="336"/>
        <v>0</v>
      </c>
      <c r="K439" s="320">
        <v>0</v>
      </c>
      <c r="L439" s="359">
        <v>0</v>
      </c>
      <c r="M439" s="320">
        <v>0</v>
      </c>
      <c r="N439" s="320">
        <v>0</v>
      </c>
      <c r="O439" s="320">
        <v>0</v>
      </c>
      <c r="P439" s="87">
        <f t="shared" si="330"/>
        <v>0</v>
      </c>
      <c r="Q439" s="66">
        <f t="shared" si="333"/>
        <v>0</v>
      </c>
      <c r="R439" s="196">
        <v>0</v>
      </c>
    </row>
    <row r="440" spans="1:18" ht="16.5" hidden="1" customHeight="1" outlineLevel="4">
      <c r="A440" s="427"/>
      <c r="B440" s="429"/>
      <c r="C440" s="108" t="s">
        <v>117</v>
      </c>
      <c r="D440" s="108"/>
      <c r="E440" s="320">
        <v>0</v>
      </c>
      <c r="F440" s="359">
        <v>0</v>
      </c>
      <c r="G440" s="319">
        <v>2000000</v>
      </c>
      <c r="H440" s="351">
        <v>2000000</v>
      </c>
      <c r="I440" s="320">
        <v>0</v>
      </c>
      <c r="J440" s="314">
        <f t="shared" si="336"/>
        <v>4000000</v>
      </c>
      <c r="K440" s="320">
        <v>0</v>
      </c>
      <c r="L440" s="359">
        <v>0</v>
      </c>
      <c r="M440" s="320">
        <v>0</v>
      </c>
      <c r="N440" s="320">
        <v>0</v>
      </c>
      <c r="O440" s="320">
        <v>0</v>
      </c>
      <c r="P440" s="87">
        <f t="shared" si="330"/>
        <v>0</v>
      </c>
      <c r="Q440" s="66">
        <f t="shared" si="333"/>
        <v>4000000</v>
      </c>
      <c r="R440" s="196">
        <v>-2000000</v>
      </c>
    </row>
    <row r="441" spans="1:18" ht="16.5" hidden="1" customHeight="1" outlineLevel="4">
      <c r="A441" s="427"/>
      <c r="B441" s="429"/>
      <c r="C441" s="108" t="s">
        <v>118</v>
      </c>
      <c r="D441" s="108"/>
      <c r="E441" s="320">
        <v>0</v>
      </c>
      <c r="F441" s="359">
        <v>0</v>
      </c>
      <c r="G441" s="320">
        <v>0</v>
      </c>
      <c r="H441" s="349">
        <v>0</v>
      </c>
      <c r="I441" s="320">
        <v>0</v>
      </c>
      <c r="J441" s="314">
        <f t="shared" si="336"/>
        <v>0</v>
      </c>
      <c r="K441" s="320">
        <v>0</v>
      </c>
      <c r="L441" s="359">
        <v>0</v>
      </c>
      <c r="M441" s="320">
        <v>0</v>
      </c>
      <c r="N441" s="320">
        <v>0</v>
      </c>
      <c r="O441" s="320">
        <v>0</v>
      </c>
      <c r="P441" s="87">
        <f t="shared" si="330"/>
        <v>0</v>
      </c>
      <c r="Q441" s="66">
        <f t="shared" si="333"/>
        <v>0</v>
      </c>
      <c r="R441" s="196">
        <v>0</v>
      </c>
    </row>
    <row r="442" spans="1:18" ht="16.5" hidden="1" customHeight="1" outlineLevel="4">
      <c r="A442" s="427"/>
      <c r="B442" s="429"/>
      <c r="C442" s="114" t="s">
        <v>119</v>
      </c>
      <c r="D442" s="114"/>
      <c r="E442" s="320">
        <v>0</v>
      </c>
      <c r="F442" s="359">
        <v>0</v>
      </c>
      <c r="G442" s="320">
        <v>0</v>
      </c>
      <c r="H442" s="349">
        <v>0</v>
      </c>
      <c r="I442" s="320">
        <v>0</v>
      </c>
      <c r="J442" s="314">
        <f t="shared" si="336"/>
        <v>0</v>
      </c>
      <c r="K442" s="320">
        <v>0</v>
      </c>
      <c r="L442" s="359">
        <v>0</v>
      </c>
      <c r="M442" s="320">
        <v>0</v>
      </c>
      <c r="N442" s="320">
        <v>0</v>
      </c>
      <c r="O442" s="320">
        <v>0</v>
      </c>
      <c r="P442" s="87">
        <f t="shared" si="330"/>
        <v>0</v>
      </c>
      <c r="Q442" s="66">
        <f t="shared" si="333"/>
        <v>0</v>
      </c>
      <c r="R442" s="196">
        <v>0</v>
      </c>
    </row>
    <row r="443" spans="1:18" ht="28.5" hidden="1" customHeight="1" outlineLevel="3">
      <c r="A443" s="427"/>
      <c r="B443" s="429"/>
      <c r="C443" s="75" t="s">
        <v>22</v>
      </c>
      <c r="D443" s="27">
        <v>0</v>
      </c>
      <c r="E443" s="20">
        <f t="shared" ref="E443:O443" si="337">SUM(E444:E466)</f>
        <v>0</v>
      </c>
      <c r="F443" s="20">
        <f t="shared" si="337"/>
        <v>0</v>
      </c>
      <c r="G443" s="20">
        <f t="shared" si="337"/>
        <v>0</v>
      </c>
      <c r="H443" s="20">
        <f t="shared" ref="H443" si="338">SUM(H444:H466)</f>
        <v>0</v>
      </c>
      <c r="I443" s="20">
        <f t="shared" si="337"/>
        <v>7500</v>
      </c>
      <c r="J443" s="314">
        <f t="shared" si="336"/>
        <v>7500</v>
      </c>
      <c r="K443" s="20">
        <f t="shared" si="337"/>
        <v>7500</v>
      </c>
      <c r="L443" s="357">
        <f t="shared" si="337"/>
        <v>62500</v>
      </c>
      <c r="M443" s="20">
        <f t="shared" si="337"/>
        <v>37500</v>
      </c>
      <c r="N443" s="20">
        <f t="shared" si="337"/>
        <v>97500</v>
      </c>
      <c r="O443" s="20">
        <f t="shared" si="337"/>
        <v>52500</v>
      </c>
      <c r="P443" s="20">
        <f t="shared" si="330"/>
        <v>257500</v>
      </c>
      <c r="Q443" s="76">
        <f t="shared" si="333"/>
        <v>265000</v>
      </c>
      <c r="R443" s="196">
        <v>0</v>
      </c>
    </row>
    <row r="444" spans="1:18" ht="15.75" hidden="1" customHeight="1" outlineLevel="3">
      <c r="A444" s="427"/>
      <c r="B444" s="429"/>
      <c r="C444" s="111" t="s">
        <v>97</v>
      </c>
      <c r="D444" s="111"/>
      <c r="E444" s="12">
        <v>0</v>
      </c>
      <c r="F444" s="12">
        <v>0</v>
      </c>
      <c r="G444" s="12">
        <v>0</v>
      </c>
      <c r="H444" s="12">
        <v>0</v>
      </c>
      <c r="I444" s="115">
        <v>7500</v>
      </c>
      <c r="J444" s="314">
        <f t="shared" si="336"/>
        <v>7500</v>
      </c>
      <c r="K444" s="12">
        <v>7500</v>
      </c>
      <c r="L444" s="12">
        <v>7500</v>
      </c>
      <c r="M444" s="115">
        <v>7500</v>
      </c>
      <c r="N444" s="12">
        <v>7500</v>
      </c>
      <c r="O444" s="12">
        <v>7500</v>
      </c>
      <c r="P444" s="314">
        <f t="shared" si="330"/>
        <v>37500</v>
      </c>
      <c r="Q444" s="15"/>
      <c r="R444" s="196">
        <v>0</v>
      </c>
    </row>
    <row r="445" spans="1:18" ht="15.75" hidden="1" customHeight="1" outlineLevel="3">
      <c r="A445" s="427"/>
      <c r="B445" s="429"/>
      <c r="C445" s="111" t="s">
        <v>98</v>
      </c>
      <c r="D445" s="111"/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314">
        <f t="shared" si="336"/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314">
        <f t="shared" si="330"/>
        <v>0</v>
      </c>
      <c r="Q445" s="15"/>
      <c r="R445" s="196">
        <v>0</v>
      </c>
    </row>
    <row r="446" spans="1:18" ht="15.75" hidden="1" customHeight="1" outlineLevel="3">
      <c r="A446" s="427"/>
      <c r="B446" s="429"/>
      <c r="C446" s="111" t="s">
        <v>99</v>
      </c>
      <c r="D446" s="111"/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314">
        <f t="shared" si="336"/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314">
        <f t="shared" si="330"/>
        <v>0</v>
      </c>
      <c r="Q446" s="15"/>
      <c r="R446" s="196">
        <v>0</v>
      </c>
    </row>
    <row r="447" spans="1:18" ht="15.75" hidden="1" customHeight="1" outlineLevel="3">
      <c r="A447" s="427"/>
      <c r="B447" s="429"/>
      <c r="C447" s="111" t="s">
        <v>100</v>
      </c>
      <c r="D447" s="111"/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314">
        <f t="shared" si="336"/>
        <v>0</v>
      </c>
      <c r="K447" s="12">
        <v>0</v>
      </c>
      <c r="L447" s="115">
        <v>10000</v>
      </c>
      <c r="M447" s="12">
        <v>0</v>
      </c>
      <c r="N447" s="12">
        <v>0</v>
      </c>
      <c r="O447" s="12">
        <v>0</v>
      </c>
      <c r="P447" s="314">
        <f t="shared" si="330"/>
        <v>10000</v>
      </c>
      <c r="Q447" s="15"/>
      <c r="R447" s="196">
        <v>0</v>
      </c>
    </row>
    <row r="448" spans="1:18" ht="15.75" hidden="1" customHeight="1" outlineLevel="3">
      <c r="A448" s="427"/>
      <c r="B448" s="429"/>
      <c r="C448" s="111" t="s">
        <v>101</v>
      </c>
      <c r="D448" s="111"/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314">
        <f t="shared" si="336"/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314">
        <f t="shared" si="330"/>
        <v>0</v>
      </c>
      <c r="Q448" s="15"/>
      <c r="R448" s="196">
        <v>0</v>
      </c>
    </row>
    <row r="449" spans="1:18" ht="15.75" hidden="1" customHeight="1" outlineLevel="3">
      <c r="A449" s="427"/>
      <c r="B449" s="429"/>
      <c r="C449" s="111" t="s">
        <v>102</v>
      </c>
      <c r="D449" s="111"/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314">
        <f t="shared" si="336"/>
        <v>0</v>
      </c>
      <c r="K449" s="12">
        <v>0</v>
      </c>
      <c r="L449" s="12">
        <v>45000</v>
      </c>
      <c r="M449" s="12">
        <v>0</v>
      </c>
      <c r="N449" s="12">
        <v>0</v>
      </c>
      <c r="O449" s="12">
        <v>0</v>
      </c>
      <c r="P449" s="314">
        <f t="shared" si="330"/>
        <v>45000</v>
      </c>
      <c r="Q449" s="15"/>
      <c r="R449" s="196">
        <v>0</v>
      </c>
    </row>
    <row r="450" spans="1:18" ht="15.75" hidden="1" customHeight="1" outlineLevel="3">
      <c r="A450" s="427"/>
      <c r="B450" s="429"/>
      <c r="C450" s="111" t="s">
        <v>103</v>
      </c>
      <c r="D450" s="111"/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314">
        <f t="shared" si="336"/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314">
        <f t="shared" si="330"/>
        <v>0</v>
      </c>
      <c r="Q450" s="15"/>
      <c r="R450" s="196">
        <v>0</v>
      </c>
    </row>
    <row r="451" spans="1:18" ht="15.75" hidden="1" customHeight="1" outlineLevel="3">
      <c r="A451" s="427"/>
      <c r="B451" s="429"/>
      <c r="C451" s="111" t="s">
        <v>104</v>
      </c>
      <c r="D451" s="111"/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314">
        <f t="shared" si="336"/>
        <v>0</v>
      </c>
      <c r="K451" s="12">
        <v>0</v>
      </c>
      <c r="L451" s="12">
        <v>0</v>
      </c>
      <c r="M451" s="12">
        <v>0</v>
      </c>
      <c r="N451" s="115">
        <v>60000</v>
      </c>
      <c r="O451" s="12">
        <v>0</v>
      </c>
      <c r="P451" s="314">
        <f t="shared" si="330"/>
        <v>60000</v>
      </c>
      <c r="Q451" s="15"/>
      <c r="R451" s="196">
        <v>0</v>
      </c>
    </row>
    <row r="452" spans="1:18" ht="15.75" hidden="1" customHeight="1" outlineLevel="3">
      <c r="A452" s="427"/>
      <c r="B452" s="429"/>
      <c r="C452" s="111" t="s">
        <v>105</v>
      </c>
      <c r="D452" s="111"/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314">
        <f t="shared" si="336"/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314">
        <f t="shared" si="330"/>
        <v>0</v>
      </c>
      <c r="Q452" s="15"/>
      <c r="R452" s="196">
        <v>0</v>
      </c>
    </row>
    <row r="453" spans="1:18" ht="15.75" hidden="1" customHeight="1" outlineLevel="3">
      <c r="A453" s="427"/>
      <c r="B453" s="429"/>
      <c r="C453" s="111" t="s">
        <v>106</v>
      </c>
      <c r="D453" s="111"/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314">
        <f t="shared" si="336"/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314">
        <f t="shared" si="330"/>
        <v>0</v>
      </c>
      <c r="Q453" s="15"/>
      <c r="R453" s="196">
        <v>0</v>
      </c>
    </row>
    <row r="454" spans="1:18" ht="15.75" hidden="1" customHeight="1" outlineLevel="3">
      <c r="A454" s="427"/>
      <c r="B454" s="429"/>
      <c r="C454" s="111" t="s">
        <v>107</v>
      </c>
      <c r="D454" s="111"/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314">
        <f t="shared" si="336"/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314">
        <f t="shared" si="330"/>
        <v>0</v>
      </c>
      <c r="Q454" s="15"/>
      <c r="R454" s="196">
        <v>0</v>
      </c>
    </row>
    <row r="455" spans="1:18" ht="15.75" hidden="1" customHeight="1" outlineLevel="3">
      <c r="A455" s="427"/>
      <c r="B455" s="429"/>
      <c r="C455" s="111" t="s">
        <v>108</v>
      </c>
      <c r="D455" s="111"/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314">
        <f t="shared" si="336"/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314">
        <f t="shared" si="330"/>
        <v>0</v>
      </c>
      <c r="Q455" s="15"/>
      <c r="R455" s="196">
        <v>0</v>
      </c>
    </row>
    <row r="456" spans="1:18" ht="15.75" hidden="1" customHeight="1" outlineLevel="3">
      <c r="A456" s="427"/>
      <c r="B456" s="429"/>
      <c r="C456" s="111" t="s">
        <v>109</v>
      </c>
      <c r="D456" s="111"/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314">
        <f t="shared" si="336"/>
        <v>0</v>
      </c>
      <c r="K456" s="12">
        <v>0</v>
      </c>
      <c r="L456" s="12">
        <v>0</v>
      </c>
      <c r="M456" s="12">
        <v>0</v>
      </c>
      <c r="N456" s="12">
        <v>0</v>
      </c>
      <c r="O456" s="115">
        <v>45000</v>
      </c>
      <c r="P456" s="314">
        <f t="shared" si="330"/>
        <v>45000</v>
      </c>
      <c r="Q456" s="15"/>
      <c r="R456" s="196">
        <v>0</v>
      </c>
    </row>
    <row r="457" spans="1:18" ht="15.75" hidden="1" customHeight="1" outlineLevel="3">
      <c r="A457" s="427"/>
      <c r="B457" s="429"/>
      <c r="C457" s="111" t="s">
        <v>110</v>
      </c>
      <c r="D457" s="111"/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314">
        <f t="shared" si="336"/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314">
        <f t="shared" si="330"/>
        <v>0</v>
      </c>
      <c r="Q457" s="15"/>
      <c r="R457" s="196">
        <v>0</v>
      </c>
    </row>
    <row r="458" spans="1:18" ht="15.75" hidden="1" customHeight="1" outlineLevel="3">
      <c r="A458" s="427"/>
      <c r="B458" s="429"/>
      <c r="C458" s="111" t="s">
        <v>111</v>
      </c>
      <c r="D458" s="111"/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314">
        <f t="shared" si="336"/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314">
        <f t="shared" ref="P458:P521" si="339">K458+L458+M458+N458+O458</f>
        <v>0</v>
      </c>
      <c r="Q458" s="15"/>
      <c r="R458" s="196">
        <v>0</v>
      </c>
    </row>
    <row r="459" spans="1:18" ht="15.75" hidden="1" customHeight="1" outlineLevel="3">
      <c r="A459" s="427"/>
      <c r="B459" s="429"/>
      <c r="C459" s="111" t="s">
        <v>112</v>
      </c>
      <c r="D459" s="111"/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314">
        <f t="shared" si="336"/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314">
        <f t="shared" si="339"/>
        <v>0</v>
      </c>
      <c r="Q459" s="15"/>
      <c r="R459" s="196">
        <v>0</v>
      </c>
    </row>
    <row r="460" spans="1:18" ht="15.75" hidden="1" customHeight="1" outlineLevel="3">
      <c r="A460" s="427"/>
      <c r="B460" s="429"/>
      <c r="C460" s="111" t="s">
        <v>113</v>
      </c>
      <c r="D460" s="111"/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314">
        <f t="shared" si="336"/>
        <v>0</v>
      </c>
      <c r="K460" s="12">
        <v>0</v>
      </c>
      <c r="L460" s="12">
        <v>0</v>
      </c>
      <c r="M460" s="12">
        <v>0</v>
      </c>
      <c r="N460" s="115">
        <v>30000</v>
      </c>
      <c r="O460" s="12">
        <v>0</v>
      </c>
      <c r="P460" s="314">
        <f t="shared" si="339"/>
        <v>30000</v>
      </c>
      <c r="Q460" s="15"/>
      <c r="R460" s="196">
        <v>0</v>
      </c>
    </row>
    <row r="461" spans="1:18" ht="15.75" hidden="1" customHeight="1" outlineLevel="3">
      <c r="A461" s="427"/>
      <c r="B461" s="429"/>
      <c r="C461" s="111" t="s">
        <v>114</v>
      </c>
      <c r="D461" s="111"/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314">
        <f t="shared" si="336"/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314">
        <f t="shared" si="339"/>
        <v>0</v>
      </c>
      <c r="Q461" s="15"/>
      <c r="R461" s="196">
        <v>0</v>
      </c>
    </row>
    <row r="462" spans="1:18" ht="15.75" hidden="1" customHeight="1" outlineLevel="3">
      <c r="A462" s="427"/>
      <c r="B462" s="429"/>
      <c r="C462" s="111" t="s">
        <v>115</v>
      </c>
      <c r="D462" s="111"/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314">
        <f t="shared" si="336"/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314">
        <f t="shared" si="339"/>
        <v>0</v>
      </c>
      <c r="Q462" s="15"/>
      <c r="R462" s="196">
        <v>0</v>
      </c>
    </row>
    <row r="463" spans="1:18" ht="15.75" hidden="1" customHeight="1" outlineLevel="3">
      <c r="A463" s="427"/>
      <c r="B463" s="429"/>
      <c r="C463" s="111" t="s">
        <v>116</v>
      </c>
      <c r="D463" s="111"/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314">
        <f t="shared" si="336"/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314">
        <f t="shared" si="339"/>
        <v>0</v>
      </c>
      <c r="Q463" s="15"/>
      <c r="R463" s="196">
        <v>0</v>
      </c>
    </row>
    <row r="464" spans="1:18" ht="15.75" hidden="1" customHeight="1" outlineLevel="3">
      <c r="A464" s="427"/>
      <c r="B464" s="429"/>
      <c r="C464" s="111" t="s">
        <v>117</v>
      </c>
      <c r="D464" s="111"/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314">
        <f t="shared" si="336"/>
        <v>0</v>
      </c>
      <c r="K464" s="12">
        <v>0</v>
      </c>
      <c r="L464" s="12">
        <v>0</v>
      </c>
      <c r="M464" s="115">
        <v>30000</v>
      </c>
      <c r="N464" s="12">
        <v>0</v>
      </c>
      <c r="O464" s="12">
        <v>0</v>
      </c>
      <c r="P464" s="314">
        <f t="shared" si="339"/>
        <v>30000</v>
      </c>
      <c r="Q464" s="15"/>
      <c r="R464" s="196">
        <v>0</v>
      </c>
    </row>
    <row r="465" spans="1:18" ht="15.75" hidden="1" customHeight="1" outlineLevel="3">
      <c r="A465" s="427"/>
      <c r="B465" s="429"/>
      <c r="C465" s="111" t="s">
        <v>118</v>
      </c>
      <c r="D465" s="111"/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314">
        <f t="shared" si="336"/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314">
        <f t="shared" si="339"/>
        <v>0</v>
      </c>
      <c r="Q465" s="15"/>
      <c r="R465" s="196">
        <v>0</v>
      </c>
    </row>
    <row r="466" spans="1:18" ht="15.75" hidden="1" customHeight="1" outlineLevel="3">
      <c r="A466" s="427"/>
      <c r="B466" s="430"/>
      <c r="C466" s="116" t="s">
        <v>119</v>
      </c>
      <c r="D466" s="116"/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314">
        <f t="shared" si="336"/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314">
        <f t="shared" si="339"/>
        <v>0</v>
      </c>
      <c r="Q466" s="15"/>
      <c r="R466" s="196">
        <v>0</v>
      </c>
    </row>
    <row r="467" spans="1:18" ht="36.75" hidden="1" customHeight="1" outlineLevel="2">
      <c r="A467" s="472" t="s">
        <v>120</v>
      </c>
      <c r="B467" s="473"/>
      <c r="C467" s="473"/>
      <c r="D467" s="314">
        <f t="shared" ref="D467:I467" si="340">D470+D472+D474+D476</f>
        <v>0</v>
      </c>
      <c r="E467" s="117">
        <f t="shared" si="340"/>
        <v>0</v>
      </c>
      <c r="F467" s="356">
        <f>F470+F472+F474+F476+F468</f>
        <v>2544000</v>
      </c>
      <c r="G467" s="117">
        <f t="shared" si="340"/>
        <v>1250000</v>
      </c>
      <c r="H467" s="117">
        <f t="shared" ref="H467" si="341">H470+H472+H474+H476</f>
        <v>1250000</v>
      </c>
      <c r="I467" s="314">
        <f t="shared" si="340"/>
        <v>44000</v>
      </c>
      <c r="J467" s="314">
        <f t="shared" si="336"/>
        <v>5088000</v>
      </c>
      <c r="K467" s="356">
        <f t="shared" ref="K467" si="342">K470+K472+K474+K476+K468</f>
        <v>798204</v>
      </c>
      <c r="L467" s="117">
        <f>L470+L472+L474+L476</f>
        <v>0</v>
      </c>
      <c r="M467" s="356">
        <f t="shared" ref="M467" si="343">M470+M472+M474+M476+M468</f>
        <v>44000</v>
      </c>
      <c r="N467" s="356">
        <f t="shared" ref="N467" si="344">N470+N472+N474+N476+N468</f>
        <v>0</v>
      </c>
      <c r="O467" s="356">
        <f t="shared" ref="O467" si="345">O470+O472+O474+O476+O468</f>
        <v>0</v>
      </c>
      <c r="P467" s="314">
        <f t="shared" si="339"/>
        <v>842204</v>
      </c>
      <c r="Q467" s="67">
        <f>J467+P467</f>
        <v>5930204</v>
      </c>
      <c r="R467" s="196">
        <v>-1250000</v>
      </c>
    </row>
    <row r="468" spans="1:18" ht="33" hidden="1" customHeight="1" outlineLevel="3">
      <c r="A468" s="427">
        <v>10</v>
      </c>
      <c r="B468" s="428" t="s">
        <v>14</v>
      </c>
      <c r="C468" s="75" t="s">
        <v>11</v>
      </c>
      <c r="D468" s="75"/>
      <c r="E468" s="20">
        <f>E469</f>
        <v>0</v>
      </c>
      <c r="F468" s="20">
        <f>F469</f>
        <v>1500000</v>
      </c>
      <c r="G468" s="20">
        <f t="shared" ref="G468:I468" si="346">G469</f>
        <v>0</v>
      </c>
      <c r="H468" s="20">
        <f t="shared" si="346"/>
        <v>0</v>
      </c>
      <c r="I468" s="20">
        <f t="shared" si="346"/>
        <v>0</v>
      </c>
      <c r="J468" s="314">
        <f t="shared" si="336"/>
        <v>1500000</v>
      </c>
      <c r="K468" s="20">
        <f t="shared" ref="K468:O468" si="347">K469</f>
        <v>798204</v>
      </c>
      <c r="L468" s="357">
        <f t="shared" si="347"/>
        <v>0</v>
      </c>
      <c r="M468" s="20">
        <f t="shared" si="347"/>
        <v>0</v>
      </c>
      <c r="N468" s="20">
        <f t="shared" si="347"/>
        <v>0</v>
      </c>
      <c r="O468" s="20">
        <f t="shared" si="347"/>
        <v>0</v>
      </c>
      <c r="P468" s="20">
        <f t="shared" si="339"/>
        <v>798204</v>
      </c>
      <c r="Q468" s="76">
        <f t="shared" ref="Q468:Q476" si="348">J468+P468</f>
        <v>2298204</v>
      </c>
      <c r="R468" s="196">
        <v>0</v>
      </c>
    </row>
    <row r="469" spans="1:18" ht="16.5" hidden="1" customHeight="1" outlineLevel="4">
      <c r="A469" s="427"/>
      <c r="B469" s="429"/>
      <c r="C469" s="108" t="s">
        <v>121</v>
      </c>
      <c r="D469" s="108"/>
      <c r="E469" s="113">
        <v>0</v>
      </c>
      <c r="F469" s="359">
        <v>1500000</v>
      </c>
      <c r="G469" s="320">
        <v>0</v>
      </c>
      <c r="H469" s="349">
        <v>0</v>
      </c>
      <c r="I469" s="320">
        <v>0</v>
      </c>
      <c r="J469" s="314">
        <f t="shared" si="336"/>
        <v>1500000</v>
      </c>
      <c r="K469" s="320">
        <v>798204</v>
      </c>
      <c r="L469" s="359">
        <v>0</v>
      </c>
      <c r="M469" s="320">
        <v>0</v>
      </c>
      <c r="N469" s="320">
        <v>0</v>
      </c>
      <c r="O469" s="320">
        <v>0</v>
      </c>
      <c r="P469" s="87">
        <f t="shared" si="339"/>
        <v>798204</v>
      </c>
      <c r="Q469" s="66">
        <f t="shared" si="348"/>
        <v>2298204</v>
      </c>
      <c r="R469" s="196">
        <v>0</v>
      </c>
    </row>
    <row r="470" spans="1:18" ht="28.5" hidden="1" customHeight="1" outlineLevel="3">
      <c r="A470" s="427"/>
      <c r="B470" s="429"/>
      <c r="C470" s="75" t="s">
        <v>12</v>
      </c>
      <c r="D470" s="27">
        <v>0</v>
      </c>
      <c r="E470" s="20">
        <f>E471</f>
        <v>0</v>
      </c>
      <c r="F470" s="20">
        <f t="shared" ref="F470:O472" si="349">F471</f>
        <v>1000000</v>
      </c>
      <c r="G470" s="20">
        <f t="shared" si="349"/>
        <v>1250000</v>
      </c>
      <c r="H470" s="20">
        <f t="shared" si="349"/>
        <v>1250000</v>
      </c>
      <c r="I470" s="20">
        <f t="shared" si="349"/>
        <v>0</v>
      </c>
      <c r="J470" s="314">
        <f t="shared" si="336"/>
        <v>3500000</v>
      </c>
      <c r="K470" s="20">
        <f t="shared" si="349"/>
        <v>0</v>
      </c>
      <c r="L470" s="357">
        <f t="shared" si="349"/>
        <v>0</v>
      </c>
      <c r="M470" s="20">
        <f t="shared" si="349"/>
        <v>0</v>
      </c>
      <c r="N470" s="20">
        <f t="shared" si="349"/>
        <v>0</v>
      </c>
      <c r="O470" s="20">
        <f t="shared" si="349"/>
        <v>0</v>
      </c>
      <c r="P470" s="27">
        <f>O470+N470+M470+L470+K470</f>
        <v>0</v>
      </c>
      <c r="Q470" s="76">
        <f t="shared" si="348"/>
        <v>3500000</v>
      </c>
      <c r="R470" s="196">
        <v>-1250000</v>
      </c>
    </row>
    <row r="471" spans="1:18" ht="16.5" hidden="1" customHeight="1" outlineLevel="4">
      <c r="A471" s="427"/>
      <c r="B471" s="429"/>
      <c r="C471" s="108" t="s">
        <v>121</v>
      </c>
      <c r="D471" s="108"/>
      <c r="E471" s="320">
        <v>0</v>
      </c>
      <c r="F471" s="357">
        <v>1000000</v>
      </c>
      <c r="G471" s="320">
        <v>1250000</v>
      </c>
      <c r="H471" s="349">
        <v>1250000</v>
      </c>
      <c r="I471" s="320">
        <v>0</v>
      </c>
      <c r="J471" s="314">
        <f t="shared" si="336"/>
        <v>3500000</v>
      </c>
      <c r="K471" s="320">
        <v>0</v>
      </c>
      <c r="L471" s="359">
        <v>0</v>
      </c>
      <c r="M471" s="320">
        <v>0</v>
      </c>
      <c r="N471" s="320">
        <v>0</v>
      </c>
      <c r="O471" s="320">
        <v>0</v>
      </c>
      <c r="P471" s="87">
        <f t="shared" si="339"/>
        <v>0</v>
      </c>
      <c r="Q471" s="66">
        <f t="shared" si="348"/>
        <v>3500000</v>
      </c>
      <c r="R471" s="196">
        <v>-1250000</v>
      </c>
    </row>
    <row r="472" spans="1:18" ht="28.5" hidden="1" customHeight="1" outlineLevel="3">
      <c r="A472" s="427"/>
      <c r="B472" s="429"/>
      <c r="C472" s="75" t="s">
        <v>13</v>
      </c>
      <c r="D472" s="27">
        <v>0</v>
      </c>
      <c r="E472" s="20">
        <f>E473</f>
        <v>0</v>
      </c>
      <c r="F472" s="20">
        <f t="shared" ref="F472" si="350">F473</f>
        <v>44000</v>
      </c>
      <c r="G472" s="20">
        <f t="shared" si="349"/>
        <v>0</v>
      </c>
      <c r="H472" s="20">
        <f t="shared" si="349"/>
        <v>0</v>
      </c>
      <c r="I472" s="20">
        <f t="shared" si="349"/>
        <v>44000</v>
      </c>
      <c r="J472" s="314">
        <f t="shared" si="336"/>
        <v>88000</v>
      </c>
      <c r="K472" s="20">
        <f t="shared" si="349"/>
        <v>0</v>
      </c>
      <c r="L472" s="357">
        <f t="shared" si="349"/>
        <v>0</v>
      </c>
      <c r="M472" s="20">
        <f t="shared" si="349"/>
        <v>44000</v>
      </c>
      <c r="N472" s="20">
        <f t="shared" si="349"/>
        <v>0</v>
      </c>
      <c r="O472" s="20">
        <f t="shared" si="349"/>
        <v>0</v>
      </c>
      <c r="P472" s="20">
        <f t="shared" si="339"/>
        <v>44000</v>
      </c>
      <c r="Q472" s="76">
        <f t="shared" si="348"/>
        <v>132000</v>
      </c>
      <c r="R472" s="196">
        <v>0</v>
      </c>
    </row>
    <row r="473" spans="1:18" ht="16.5" hidden="1" customHeight="1" outlineLevel="4">
      <c r="A473" s="427"/>
      <c r="B473" s="429"/>
      <c r="C473" s="108" t="s">
        <v>121</v>
      </c>
      <c r="D473" s="108"/>
      <c r="E473" s="320">
        <v>0</v>
      </c>
      <c r="F473" s="357">
        <v>44000</v>
      </c>
      <c r="G473" s="320">
        <v>0</v>
      </c>
      <c r="H473" s="349">
        <v>0</v>
      </c>
      <c r="I473" s="319">
        <v>44000</v>
      </c>
      <c r="J473" s="314">
        <f t="shared" si="336"/>
        <v>88000</v>
      </c>
      <c r="K473" s="320">
        <v>0</v>
      </c>
      <c r="L473" s="359">
        <v>0</v>
      </c>
      <c r="M473" s="319">
        <v>44000</v>
      </c>
      <c r="N473" s="320">
        <v>0</v>
      </c>
      <c r="O473" s="320">
        <v>0</v>
      </c>
      <c r="P473" s="87">
        <f t="shared" si="339"/>
        <v>44000</v>
      </c>
      <c r="Q473" s="66">
        <f t="shared" si="348"/>
        <v>132000</v>
      </c>
      <c r="R473" s="196">
        <v>0</v>
      </c>
    </row>
    <row r="474" spans="1:18" ht="28.5" hidden="1" customHeight="1" outlineLevel="3">
      <c r="A474" s="427"/>
      <c r="B474" s="429"/>
      <c r="C474" s="75" t="s">
        <v>277</v>
      </c>
      <c r="D474" s="27">
        <v>0</v>
      </c>
      <c r="E474" s="20">
        <f>E475</f>
        <v>0</v>
      </c>
      <c r="F474" s="20">
        <f t="shared" ref="F474:O474" si="351">F475</f>
        <v>0</v>
      </c>
      <c r="G474" s="20">
        <f t="shared" si="351"/>
        <v>0</v>
      </c>
      <c r="H474" s="20">
        <f t="shared" si="351"/>
        <v>0</v>
      </c>
      <c r="I474" s="20">
        <f t="shared" si="351"/>
        <v>0</v>
      </c>
      <c r="J474" s="314">
        <f t="shared" si="336"/>
        <v>0</v>
      </c>
      <c r="K474" s="20">
        <f t="shared" si="351"/>
        <v>0</v>
      </c>
      <c r="L474" s="357">
        <f t="shared" si="351"/>
        <v>0</v>
      </c>
      <c r="M474" s="20">
        <f t="shared" si="351"/>
        <v>0</v>
      </c>
      <c r="N474" s="20">
        <f t="shared" si="351"/>
        <v>0</v>
      </c>
      <c r="O474" s="20">
        <f t="shared" si="351"/>
        <v>0</v>
      </c>
      <c r="P474" s="27">
        <f t="shared" ref="P474:P476" si="352">O474+N474+M474+L474+K474</f>
        <v>0</v>
      </c>
      <c r="Q474" s="103">
        <f t="shared" si="348"/>
        <v>0</v>
      </c>
      <c r="R474" s="196">
        <v>0</v>
      </c>
    </row>
    <row r="475" spans="1:18" ht="16.5" hidden="1" customHeight="1" outlineLevel="4">
      <c r="A475" s="427"/>
      <c r="B475" s="429"/>
      <c r="C475" s="108" t="s">
        <v>121</v>
      </c>
      <c r="D475" s="108"/>
      <c r="E475" s="320">
        <v>0</v>
      </c>
      <c r="F475" s="359">
        <v>0</v>
      </c>
      <c r="G475" s="320">
        <v>0</v>
      </c>
      <c r="H475" s="349">
        <v>0</v>
      </c>
      <c r="I475" s="320">
        <v>0</v>
      </c>
      <c r="J475" s="314">
        <f t="shared" si="336"/>
        <v>0</v>
      </c>
      <c r="K475" s="320">
        <v>0</v>
      </c>
      <c r="L475" s="359">
        <v>0</v>
      </c>
      <c r="M475" s="320">
        <v>0</v>
      </c>
      <c r="N475" s="320">
        <v>0</v>
      </c>
      <c r="O475" s="320">
        <v>0</v>
      </c>
      <c r="P475" s="102">
        <f t="shared" si="352"/>
        <v>0</v>
      </c>
      <c r="Q475" s="118">
        <f t="shared" si="348"/>
        <v>0</v>
      </c>
      <c r="R475" s="196">
        <v>0</v>
      </c>
    </row>
    <row r="476" spans="1:18" ht="28.5" hidden="1" customHeight="1" outlineLevel="3">
      <c r="A476" s="427"/>
      <c r="B476" s="429"/>
      <c r="C476" s="75" t="s">
        <v>22</v>
      </c>
      <c r="D476" s="27">
        <v>0</v>
      </c>
      <c r="E476" s="20">
        <f>E477</f>
        <v>0</v>
      </c>
      <c r="F476" s="20">
        <f>F477</f>
        <v>0</v>
      </c>
      <c r="G476" s="20">
        <f t="shared" ref="G476:I476" si="353">G477</f>
        <v>0</v>
      </c>
      <c r="H476" s="20">
        <f t="shared" si="353"/>
        <v>0</v>
      </c>
      <c r="I476" s="20">
        <f t="shared" si="353"/>
        <v>0</v>
      </c>
      <c r="J476" s="314">
        <f t="shared" si="336"/>
        <v>0</v>
      </c>
      <c r="K476" s="20">
        <f t="shared" ref="K476:O476" si="354">K477</f>
        <v>0</v>
      </c>
      <c r="L476" s="357">
        <f t="shared" si="354"/>
        <v>0</v>
      </c>
      <c r="M476" s="20">
        <f t="shared" si="354"/>
        <v>0</v>
      </c>
      <c r="N476" s="20">
        <f t="shared" si="354"/>
        <v>0</v>
      </c>
      <c r="O476" s="20">
        <f t="shared" si="354"/>
        <v>0</v>
      </c>
      <c r="P476" s="27">
        <f t="shared" si="352"/>
        <v>0</v>
      </c>
      <c r="Q476" s="103">
        <f t="shared" si="348"/>
        <v>0</v>
      </c>
      <c r="R476" s="196">
        <v>0</v>
      </c>
    </row>
    <row r="477" spans="1:18" ht="15.75" hidden="1" customHeight="1" outlineLevel="3">
      <c r="A477" s="427"/>
      <c r="B477" s="430"/>
      <c r="C477" s="119" t="s">
        <v>121</v>
      </c>
      <c r="D477" s="119"/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314">
        <f t="shared" si="336"/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314">
        <f t="shared" si="339"/>
        <v>0</v>
      </c>
      <c r="Q477" s="15"/>
      <c r="R477" s="196">
        <v>0</v>
      </c>
    </row>
    <row r="478" spans="1:18" ht="33.75" hidden="1" customHeight="1" outlineLevel="2">
      <c r="A478" s="474" t="s">
        <v>285</v>
      </c>
      <c r="B478" s="475"/>
      <c r="C478" s="475"/>
      <c r="D478" s="314">
        <f t="shared" ref="D478:I478" si="355">D481+D483+D485+D487</f>
        <v>0</v>
      </c>
      <c r="E478" s="117">
        <f t="shared" si="355"/>
        <v>0</v>
      </c>
      <c r="F478" s="117">
        <f>F481+F483+F485+F487+F479</f>
        <v>72000</v>
      </c>
      <c r="G478" s="117">
        <f t="shared" si="355"/>
        <v>0</v>
      </c>
      <c r="H478" s="117">
        <f t="shared" ref="H478" si="356">H481+H483+H485+H487</f>
        <v>0</v>
      </c>
      <c r="I478" s="117">
        <f t="shared" si="355"/>
        <v>211480</v>
      </c>
      <c r="J478" s="314">
        <f t="shared" si="336"/>
        <v>283480</v>
      </c>
      <c r="K478" s="117">
        <f t="shared" ref="K478" si="357">K481+K483+K485+K487+K479</f>
        <v>135000</v>
      </c>
      <c r="L478" s="117">
        <f>L481+L483+L485+L487+L479</f>
        <v>150902</v>
      </c>
      <c r="M478" s="117">
        <f t="shared" ref="M478" si="358">M481+M483+M485+M487+M479</f>
        <v>216628</v>
      </c>
      <c r="N478" s="117">
        <f t="shared" ref="N478" si="359">N481+N483+N485+N487+N479</f>
        <v>135000</v>
      </c>
      <c r="O478" s="117">
        <f t="shared" ref="O478" si="360">O481+O483+O485+O487+O479</f>
        <v>135000</v>
      </c>
      <c r="P478" s="314">
        <f t="shared" si="339"/>
        <v>772530</v>
      </c>
      <c r="Q478" s="67">
        <f>J478+P478</f>
        <v>1056010</v>
      </c>
      <c r="R478" s="196">
        <v>0</v>
      </c>
    </row>
    <row r="479" spans="1:18" ht="33" hidden="1" customHeight="1" outlineLevel="3">
      <c r="A479" s="476">
        <v>11</v>
      </c>
      <c r="B479" s="490" t="s">
        <v>14</v>
      </c>
      <c r="C479" s="120" t="s">
        <v>11</v>
      </c>
      <c r="D479" s="120"/>
      <c r="E479" s="121">
        <f>SUM(E480:E480)</f>
        <v>0</v>
      </c>
      <c r="F479" s="121">
        <f>SUM(F480:F480)</f>
        <v>0</v>
      </c>
      <c r="G479" s="121">
        <f t="shared" ref="G479:O479" si="361">SUM(G480:G480)</f>
        <v>0</v>
      </c>
      <c r="H479" s="121">
        <f t="shared" si="361"/>
        <v>0</v>
      </c>
      <c r="I479" s="121">
        <f t="shared" si="361"/>
        <v>0</v>
      </c>
      <c r="J479" s="314">
        <f t="shared" si="336"/>
        <v>0</v>
      </c>
      <c r="K479" s="121">
        <f t="shared" si="361"/>
        <v>0</v>
      </c>
      <c r="L479" s="360">
        <v>15902</v>
      </c>
      <c r="M479" s="121">
        <f t="shared" si="361"/>
        <v>0</v>
      </c>
      <c r="N479" s="121">
        <f t="shared" si="361"/>
        <v>0</v>
      </c>
      <c r="O479" s="121">
        <f t="shared" si="361"/>
        <v>0</v>
      </c>
      <c r="P479" s="20">
        <f t="shared" si="339"/>
        <v>15902</v>
      </c>
      <c r="Q479" s="76">
        <f t="shared" ref="Q479:Q487" si="362">J479+P479</f>
        <v>15902</v>
      </c>
      <c r="R479" s="196">
        <v>0</v>
      </c>
    </row>
    <row r="480" spans="1:18" ht="16.5" hidden="1" customHeight="1" outlineLevel="4">
      <c r="A480" s="476"/>
      <c r="B480" s="491"/>
      <c r="C480" s="86" t="s">
        <v>243</v>
      </c>
      <c r="D480" s="86"/>
      <c r="E480" s="321">
        <v>0</v>
      </c>
      <c r="F480" s="360"/>
      <c r="G480" s="321">
        <v>0</v>
      </c>
      <c r="H480" s="350">
        <v>0</v>
      </c>
      <c r="I480" s="321">
        <v>0</v>
      </c>
      <c r="J480" s="314">
        <f t="shared" si="336"/>
        <v>0</v>
      </c>
      <c r="K480" s="321">
        <v>0</v>
      </c>
      <c r="L480" s="360">
        <f>F480</f>
        <v>0</v>
      </c>
      <c r="M480" s="321">
        <v>0</v>
      </c>
      <c r="N480" s="321">
        <v>0</v>
      </c>
      <c r="O480" s="321">
        <v>0</v>
      </c>
      <c r="P480" s="87">
        <f t="shared" si="339"/>
        <v>0</v>
      </c>
      <c r="Q480" s="66">
        <f t="shared" si="362"/>
        <v>0</v>
      </c>
      <c r="R480" s="196">
        <v>0</v>
      </c>
    </row>
    <row r="481" spans="1:18" ht="28.5" hidden="1" customHeight="1" outlineLevel="3">
      <c r="A481" s="476"/>
      <c r="B481" s="491"/>
      <c r="C481" s="120" t="s">
        <v>12</v>
      </c>
      <c r="D481" s="27">
        <v>0</v>
      </c>
      <c r="E481" s="121">
        <f>SUM(E482:E482)</f>
        <v>0</v>
      </c>
      <c r="F481" s="121">
        <f t="shared" ref="F481:O481" si="363">SUM(F482:F482)</f>
        <v>47000</v>
      </c>
      <c r="G481" s="121">
        <f t="shared" si="363"/>
        <v>0</v>
      </c>
      <c r="H481" s="121">
        <f t="shared" si="363"/>
        <v>0</v>
      </c>
      <c r="I481" s="121">
        <f t="shared" si="363"/>
        <v>51480</v>
      </c>
      <c r="J481" s="314">
        <f t="shared" si="336"/>
        <v>98480</v>
      </c>
      <c r="K481" s="121">
        <f t="shared" si="363"/>
        <v>0</v>
      </c>
      <c r="L481" s="360">
        <f t="shared" si="363"/>
        <v>0</v>
      </c>
      <c r="M481" s="121">
        <f t="shared" si="363"/>
        <v>56628</v>
      </c>
      <c r="N481" s="121">
        <f t="shared" si="363"/>
        <v>0</v>
      </c>
      <c r="O481" s="121">
        <f t="shared" si="363"/>
        <v>0</v>
      </c>
      <c r="P481" s="20">
        <f t="shared" si="339"/>
        <v>56628</v>
      </c>
      <c r="Q481" s="76">
        <f t="shared" si="362"/>
        <v>155108</v>
      </c>
      <c r="R481" s="196">
        <v>0</v>
      </c>
    </row>
    <row r="482" spans="1:18" ht="16.5" hidden="1" customHeight="1" outlineLevel="4">
      <c r="A482" s="476"/>
      <c r="B482" s="491"/>
      <c r="C482" s="86" t="s">
        <v>243</v>
      </c>
      <c r="D482" s="86"/>
      <c r="E482" s="321">
        <v>0</v>
      </c>
      <c r="F482" s="360">
        <v>47000</v>
      </c>
      <c r="G482" s="321">
        <v>0</v>
      </c>
      <c r="H482" s="350">
        <v>0</v>
      </c>
      <c r="I482" s="321">
        <v>51480</v>
      </c>
      <c r="J482" s="314">
        <f t="shared" si="336"/>
        <v>98480</v>
      </c>
      <c r="K482" s="321">
        <v>0</v>
      </c>
      <c r="L482" s="360">
        <v>0</v>
      </c>
      <c r="M482" s="321">
        <v>56628</v>
      </c>
      <c r="N482" s="321">
        <v>0</v>
      </c>
      <c r="O482" s="321">
        <v>0</v>
      </c>
      <c r="P482" s="87">
        <f t="shared" si="339"/>
        <v>56628</v>
      </c>
      <c r="Q482" s="66">
        <f t="shared" si="362"/>
        <v>155108</v>
      </c>
      <c r="R482" s="196">
        <v>0</v>
      </c>
    </row>
    <row r="483" spans="1:18" ht="28.5" hidden="1" customHeight="1" outlineLevel="3">
      <c r="A483" s="476"/>
      <c r="B483" s="491"/>
      <c r="C483" s="120" t="s">
        <v>13</v>
      </c>
      <c r="D483" s="27">
        <v>0</v>
      </c>
      <c r="E483" s="121">
        <f>SUM(E484:E484)</f>
        <v>0</v>
      </c>
      <c r="F483" s="121">
        <f t="shared" ref="F483:O483" si="364">SUM(F484:F484)</f>
        <v>25000</v>
      </c>
      <c r="G483" s="121">
        <f t="shared" si="364"/>
        <v>0</v>
      </c>
      <c r="H483" s="121">
        <f t="shared" si="364"/>
        <v>0</v>
      </c>
      <c r="I483" s="121">
        <f t="shared" si="364"/>
        <v>25000</v>
      </c>
      <c r="J483" s="314">
        <f t="shared" si="336"/>
        <v>50000</v>
      </c>
      <c r="K483" s="121">
        <f t="shared" si="364"/>
        <v>0</v>
      </c>
      <c r="L483" s="360">
        <f t="shared" si="364"/>
        <v>0</v>
      </c>
      <c r="M483" s="121">
        <f t="shared" si="364"/>
        <v>25000</v>
      </c>
      <c r="N483" s="121">
        <f t="shared" si="364"/>
        <v>0</v>
      </c>
      <c r="O483" s="121">
        <f t="shared" si="364"/>
        <v>0</v>
      </c>
      <c r="P483" s="20">
        <f t="shared" si="339"/>
        <v>25000</v>
      </c>
      <c r="Q483" s="76">
        <f t="shared" si="362"/>
        <v>75000</v>
      </c>
      <c r="R483" s="196">
        <v>0</v>
      </c>
    </row>
    <row r="484" spans="1:18" ht="16.5" hidden="1" customHeight="1" outlineLevel="4">
      <c r="A484" s="476"/>
      <c r="B484" s="491"/>
      <c r="C484" s="86" t="s">
        <v>243</v>
      </c>
      <c r="D484" s="86"/>
      <c r="E484" s="321">
        <v>0</v>
      </c>
      <c r="F484" s="360">
        <v>25000</v>
      </c>
      <c r="G484" s="321">
        <v>0</v>
      </c>
      <c r="H484" s="350">
        <v>0</v>
      </c>
      <c r="I484" s="321">
        <v>25000</v>
      </c>
      <c r="J484" s="314">
        <f t="shared" si="336"/>
        <v>50000</v>
      </c>
      <c r="K484" s="321">
        <v>0</v>
      </c>
      <c r="L484" s="360">
        <v>0</v>
      </c>
      <c r="M484" s="321">
        <v>25000</v>
      </c>
      <c r="N484" s="321">
        <v>0</v>
      </c>
      <c r="O484" s="321">
        <v>0</v>
      </c>
      <c r="P484" s="87">
        <f t="shared" si="339"/>
        <v>25000</v>
      </c>
      <c r="Q484" s="66">
        <f t="shared" si="362"/>
        <v>75000</v>
      </c>
      <c r="R484" s="196">
        <v>0</v>
      </c>
    </row>
    <row r="485" spans="1:18" ht="28.5" hidden="1" customHeight="1" outlineLevel="3">
      <c r="A485" s="476"/>
      <c r="B485" s="491"/>
      <c r="C485" s="120" t="s">
        <v>277</v>
      </c>
      <c r="D485" s="27">
        <v>0</v>
      </c>
      <c r="E485" s="121">
        <f>SUM(E486:E486)</f>
        <v>0</v>
      </c>
      <c r="F485" s="121">
        <f t="shared" ref="F485:O485" si="365">SUM(F486:F486)</f>
        <v>0</v>
      </c>
      <c r="G485" s="121">
        <f t="shared" si="365"/>
        <v>0</v>
      </c>
      <c r="H485" s="121">
        <f t="shared" si="365"/>
        <v>0</v>
      </c>
      <c r="I485" s="121">
        <f t="shared" si="365"/>
        <v>0</v>
      </c>
      <c r="J485" s="314">
        <f t="shared" ref="J485:J576" si="366">I485+H485+G485+F485+E485+D485</f>
        <v>0</v>
      </c>
      <c r="K485" s="121">
        <f t="shared" si="365"/>
        <v>0</v>
      </c>
      <c r="L485" s="360">
        <f t="shared" si="365"/>
        <v>0</v>
      </c>
      <c r="M485" s="121">
        <f t="shared" si="365"/>
        <v>0</v>
      </c>
      <c r="N485" s="121">
        <f t="shared" si="365"/>
        <v>0</v>
      </c>
      <c r="O485" s="121">
        <f t="shared" si="365"/>
        <v>0</v>
      </c>
      <c r="P485" s="27">
        <f t="shared" ref="P485" si="367">O485+N485+M485+L485+K485</f>
        <v>0</v>
      </c>
      <c r="Q485" s="103">
        <f t="shared" si="362"/>
        <v>0</v>
      </c>
      <c r="R485" s="196">
        <v>0</v>
      </c>
    </row>
    <row r="486" spans="1:18" ht="16.5" hidden="1" customHeight="1" outlineLevel="4">
      <c r="A486" s="476"/>
      <c r="B486" s="491"/>
      <c r="C486" s="86" t="s">
        <v>243</v>
      </c>
      <c r="D486" s="86"/>
      <c r="E486" s="321">
        <v>0</v>
      </c>
      <c r="F486" s="360">
        <v>0</v>
      </c>
      <c r="G486" s="321">
        <v>0</v>
      </c>
      <c r="H486" s="350">
        <v>0</v>
      </c>
      <c r="I486" s="321">
        <v>0</v>
      </c>
      <c r="J486" s="314">
        <f t="shared" si="366"/>
        <v>0</v>
      </c>
      <c r="K486" s="321">
        <v>0</v>
      </c>
      <c r="L486" s="360">
        <v>0</v>
      </c>
      <c r="M486" s="321">
        <v>0</v>
      </c>
      <c r="N486" s="321">
        <v>0</v>
      </c>
      <c r="O486" s="321">
        <v>0</v>
      </c>
      <c r="P486" s="87">
        <f t="shared" si="339"/>
        <v>0</v>
      </c>
      <c r="Q486" s="66">
        <f t="shared" si="362"/>
        <v>0</v>
      </c>
      <c r="R486" s="196">
        <v>0</v>
      </c>
    </row>
    <row r="487" spans="1:18" ht="28.5" hidden="1" customHeight="1" outlineLevel="3">
      <c r="A487" s="476"/>
      <c r="B487" s="491"/>
      <c r="C487" s="120" t="s">
        <v>22</v>
      </c>
      <c r="D487" s="27">
        <v>0</v>
      </c>
      <c r="E487" s="121">
        <f>SUM(E488:E488)</f>
        <v>0</v>
      </c>
      <c r="F487" s="121">
        <f t="shared" ref="F487:O487" si="368">SUM(F488:F488)</f>
        <v>0</v>
      </c>
      <c r="G487" s="121">
        <f t="shared" si="368"/>
        <v>0</v>
      </c>
      <c r="H487" s="121">
        <f t="shared" si="368"/>
        <v>0</v>
      </c>
      <c r="I487" s="121">
        <f t="shared" si="368"/>
        <v>135000</v>
      </c>
      <c r="J487" s="314">
        <f t="shared" si="366"/>
        <v>135000</v>
      </c>
      <c r="K487" s="121">
        <f t="shared" si="368"/>
        <v>135000</v>
      </c>
      <c r="L487" s="360">
        <f t="shared" si="368"/>
        <v>135000</v>
      </c>
      <c r="M487" s="121">
        <f t="shared" si="368"/>
        <v>135000</v>
      </c>
      <c r="N487" s="121">
        <f t="shared" si="368"/>
        <v>135000</v>
      </c>
      <c r="O487" s="121">
        <f t="shared" si="368"/>
        <v>135000</v>
      </c>
      <c r="P487" s="20">
        <f t="shared" si="339"/>
        <v>675000</v>
      </c>
      <c r="Q487" s="76">
        <f t="shared" si="362"/>
        <v>810000</v>
      </c>
      <c r="R487" s="196">
        <v>0</v>
      </c>
    </row>
    <row r="488" spans="1:18" ht="15.75" hidden="1" customHeight="1" outlineLevel="3">
      <c r="A488" s="476"/>
      <c r="B488" s="492"/>
      <c r="C488" s="90" t="s">
        <v>243</v>
      </c>
      <c r="D488" s="90"/>
      <c r="E488" s="89">
        <v>0</v>
      </c>
      <c r="F488" s="89">
        <v>0</v>
      </c>
      <c r="G488" s="89">
        <v>0</v>
      </c>
      <c r="H488" s="89">
        <v>0</v>
      </c>
      <c r="I488" s="122">
        <v>135000</v>
      </c>
      <c r="J488" s="314">
        <f t="shared" si="366"/>
        <v>135000</v>
      </c>
      <c r="K488" s="122">
        <v>135000</v>
      </c>
      <c r="L488" s="122">
        <v>135000</v>
      </c>
      <c r="M488" s="122">
        <v>135000</v>
      </c>
      <c r="N488" s="122">
        <v>135000</v>
      </c>
      <c r="O488" s="122">
        <v>135000</v>
      </c>
      <c r="P488" s="314">
        <f t="shared" si="339"/>
        <v>675000</v>
      </c>
      <c r="Q488" s="15"/>
      <c r="R488" s="196">
        <v>0</v>
      </c>
    </row>
    <row r="489" spans="1:18" ht="48.75" hidden="1" customHeight="1" outlineLevel="2">
      <c r="A489" s="472" t="s">
        <v>122</v>
      </c>
      <c r="B489" s="473"/>
      <c r="C489" s="473"/>
      <c r="D489" s="314">
        <f t="shared" ref="D489:I489" si="369">D496+D502+D508+D514</f>
        <v>0</v>
      </c>
      <c r="E489" s="314">
        <f t="shared" si="369"/>
        <v>71000</v>
      </c>
      <c r="F489" s="356">
        <f>F496+F502+F508+F514+F490</f>
        <v>536000</v>
      </c>
      <c r="G489" s="314">
        <f t="shared" si="369"/>
        <v>15000</v>
      </c>
      <c r="H489" s="354">
        <f t="shared" ref="H489" si="370">H496+H502+H508+H514</f>
        <v>15000</v>
      </c>
      <c r="I489" s="87">
        <f t="shared" si="369"/>
        <v>0</v>
      </c>
      <c r="J489" s="314">
        <f t="shared" si="366"/>
        <v>637000</v>
      </c>
      <c r="K489" s="356">
        <f t="shared" ref="K489" si="371">K496+K502+K508+K514+K490</f>
        <v>536000</v>
      </c>
      <c r="L489" s="356">
        <f>L496+L502+L508+L514+L490</f>
        <v>43200</v>
      </c>
      <c r="M489" s="356">
        <f t="shared" ref="M489" si="372">M496+M502+M508+M514+M490</f>
        <v>0</v>
      </c>
      <c r="N489" s="356">
        <f t="shared" ref="N489" si="373">N496+N502+N508+N514+N490</f>
        <v>0</v>
      </c>
      <c r="O489" s="356">
        <f t="shared" ref="O489" si="374">O496+O502+O508+O514+O490</f>
        <v>43200</v>
      </c>
      <c r="P489" s="314">
        <f t="shared" si="339"/>
        <v>622400</v>
      </c>
      <c r="Q489" s="67">
        <f>J489+P489</f>
        <v>1259400</v>
      </c>
      <c r="R489" s="196">
        <v>28000</v>
      </c>
    </row>
    <row r="490" spans="1:18" ht="33.75" hidden="1" customHeight="1" outlineLevel="3">
      <c r="A490" s="427">
        <v>12</v>
      </c>
      <c r="B490" s="428" t="s">
        <v>14</v>
      </c>
      <c r="C490" s="75" t="s">
        <v>11</v>
      </c>
      <c r="D490" s="75"/>
      <c r="E490" s="20">
        <f>SUM(E491:E495)</f>
        <v>0</v>
      </c>
      <c r="F490" s="28">
        <f>SUM(F491:F495)</f>
        <v>536000</v>
      </c>
      <c r="G490" s="28">
        <f t="shared" ref="G490:I490" si="375">SUM(G491:G495)</f>
        <v>0</v>
      </c>
      <c r="H490" s="28">
        <f t="shared" ref="H490" si="376">SUM(H491:H495)</f>
        <v>0</v>
      </c>
      <c r="I490" s="28">
        <f t="shared" si="375"/>
        <v>0</v>
      </c>
      <c r="J490" s="314">
        <f t="shared" si="366"/>
        <v>536000</v>
      </c>
      <c r="K490" s="20">
        <f t="shared" ref="K490:O490" si="377">SUM(K491:K495)</f>
        <v>536000</v>
      </c>
      <c r="L490" s="359">
        <f t="shared" si="377"/>
        <v>0</v>
      </c>
      <c r="M490" s="28">
        <f t="shared" si="377"/>
        <v>0</v>
      </c>
      <c r="N490" s="28">
        <f t="shared" si="377"/>
        <v>0</v>
      </c>
      <c r="O490" s="28">
        <f t="shared" si="377"/>
        <v>0</v>
      </c>
      <c r="P490" s="20">
        <f t="shared" si="339"/>
        <v>536000</v>
      </c>
      <c r="Q490" s="76">
        <f t="shared" ref="Q490:Q514" si="378">J490+P490</f>
        <v>1072000</v>
      </c>
      <c r="R490" s="196">
        <v>0</v>
      </c>
    </row>
    <row r="491" spans="1:18" ht="16.5" hidden="1" customHeight="1" outlineLevel="4">
      <c r="A491" s="427"/>
      <c r="B491" s="429"/>
      <c r="C491" s="97" t="s">
        <v>123</v>
      </c>
      <c r="D491" s="97"/>
      <c r="E491" s="320"/>
      <c r="F491" s="359">
        <v>536000</v>
      </c>
      <c r="G491" s="320">
        <v>0</v>
      </c>
      <c r="H491" s="349">
        <v>0</v>
      </c>
      <c r="I491" s="320">
        <v>0</v>
      </c>
      <c r="J491" s="314">
        <f t="shared" si="366"/>
        <v>536000</v>
      </c>
      <c r="K491" s="320">
        <v>536000</v>
      </c>
      <c r="L491" s="359">
        <v>0</v>
      </c>
      <c r="M491" s="320">
        <v>0</v>
      </c>
      <c r="N491" s="320">
        <v>0</v>
      </c>
      <c r="O491" s="320">
        <v>0</v>
      </c>
      <c r="P491" s="87">
        <f t="shared" si="339"/>
        <v>536000</v>
      </c>
      <c r="Q491" s="66">
        <f t="shared" si="378"/>
        <v>1072000</v>
      </c>
      <c r="R491" s="196">
        <v>0</v>
      </c>
    </row>
    <row r="492" spans="1:18" ht="16.5" hidden="1" customHeight="1" outlineLevel="4">
      <c r="A492" s="427"/>
      <c r="B492" s="429"/>
      <c r="C492" s="123" t="s">
        <v>124</v>
      </c>
      <c r="D492" s="123"/>
      <c r="E492" s="320">
        <v>0</v>
      </c>
      <c r="F492" s="359">
        <v>0</v>
      </c>
      <c r="G492" s="320">
        <v>0</v>
      </c>
      <c r="H492" s="349">
        <v>0</v>
      </c>
      <c r="I492" s="320">
        <v>0</v>
      </c>
      <c r="J492" s="314">
        <f t="shared" si="366"/>
        <v>0</v>
      </c>
      <c r="K492" s="320">
        <v>0</v>
      </c>
      <c r="L492" s="359">
        <v>0</v>
      </c>
      <c r="M492" s="320">
        <v>0</v>
      </c>
      <c r="N492" s="320">
        <v>0</v>
      </c>
      <c r="O492" s="320">
        <v>0</v>
      </c>
      <c r="P492" s="87">
        <f t="shared" si="339"/>
        <v>0</v>
      </c>
      <c r="Q492" s="66">
        <f t="shared" si="378"/>
        <v>0</v>
      </c>
      <c r="R492" s="196">
        <v>0</v>
      </c>
    </row>
    <row r="493" spans="1:18" ht="16.5" hidden="1" customHeight="1" outlineLevel="4">
      <c r="A493" s="427"/>
      <c r="B493" s="429"/>
      <c r="C493" s="97" t="s">
        <v>125</v>
      </c>
      <c r="D493" s="97"/>
      <c r="E493" s="320">
        <v>0</v>
      </c>
      <c r="F493" s="359">
        <v>0</v>
      </c>
      <c r="G493" s="320">
        <v>0</v>
      </c>
      <c r="H493" s="349">
        <v>0</v>
      </c>
      <c r="I493" s="320">
        <v>0</v>
      </c>
      <c r="J493" s="314">
        <f t="shared" si="366"/>
        <v>0</v>
      </c>
      <c r="K493" s="320">
        <v>0</v>
      </c>
      <c r="L493" s="359">
        <v>0</v>
      </c>
      <c r="M493" s="320">
        <v>0</v>
      </c>
      <c r="N493" s="320">
        <v>0</v>
      </c>
      <c r="O493" s="320">
        <v>0</v>
      </c>
      <c r="P493" s="87">
        <f t="shared" si="339"/>
        <v>0</v>
      </c>
      <c r="Q493" s="66">
        <f t="shared" si="378"/>
        <v>0</v>
      </c>
      <c r="R493" s="196">
        <v>0</v>
      </c>
    </row>
    <row r="494" spans="1:18" ht="16.5" hidden="1" customHeight="1" outlineLevel="4">
      <c r="A494" s="427"/>
      <c r="B494" s="429"/>
      <c r="C494" s="97" t="s">
        <v>126</v>
      </c>
      <c r="D494" s="97"/>
      <c r="E494" s="320">
        <v>0</v>
      </c>
      <c r="F494" s="359">
        <v>0</v>
      </c>
      <c r="G494" s="320">
        <v>0</v>
      </c>
      <c r="H494" s="349">
        <v>0</v>
      </c>
      <c r="I494" s="320">
        <v>0</v>
      </c>
      <c r="J494" s="314">
        <f t="shared" si="366"/>
        <v>0</v>
      </c>
      <c r="K494" s="320">
        <v>0</v>
      </c>
      <c r="L494" s="359">
        <v>0</v>
      </c>
      <c r="M494" s="320">
        <v>0</v>
      </c>
      <c r="N494" s="320">
        <v>0</v>
      </c>
      <c r="O494" s="320">
        <v>0</v>
      </c>
      <c r="P494" s="87">
        <f t="shared" si="339"/>
        <v>0</v>
      </c>
      <c r="Q494" s="66">
        <f t="shared" si="378"/>
        <v>0</v>
      </c>
      <c r="R494" s="196">
        <v>0</v>
      </c>
    </row>
    <row r="495" spans="1:18" ht="16.5" hidden="1" customHeight="1" outlineLevel="4">
      <c r="A495" s="427"/>
      <c r="B495" s="429"/>
      <c r="C495" s="97" t="s">
        <v>127</v>
      </c>
      <c r="D495" s="97"/>
      <c r="E495" s="320">
        <v>0</v>
      </c>
      <c r="F495" s="359">
        <v>0</v>
      </c>
      <c r="G495" s="320">
        <v>0</v>
      </c>
      <c r="H495" s="349">
        <v>0</v>
      </c>
      <c r="I495" s="320">
        <v>0</v>
      </c>
      <c r="J495" s="314">
        <f t="shared" si="366"/>
        <v>0</v>
      </c>
      <c r="K495" s="320">
        <v>0</v>
      </c>
      <c r="L495" s="359">
        <v>0</v>
      </c>
      <c r="M495" s="320">
        <v>0</v>
      </c>
      <c r="N495" s="320">
        <v>0</v>
      </c>
      <c r="O495" s="320">
        <v>0</v>
      </c>
      <c r="P495" s="87">
        <f t="shared" si="339"/>
        <v>0</v>
      </c>
      <c r="Q495" s="66">
        <f t="shared" si="378"/>
        <v>0</v>
      </c>
      <c r="R495" s="196">
        <v>0</v>
      </c>
    </row>
    <row r="496" spans="1:18" ht="28.5" hidden="1" customHeight="1" outlineLevel="3">
      <c r="A496" s="427"/>
      <c r="B496" s="429"/>
      <c r="C496" s="75" t="s">
        <v>12</v>
      </c>
      <c r="D496" s="27">
        <v>0</v>
      </c>
      <c r="E496" s="20">
        <f>SUM(E497:E501)</f>
        <v>28000</v>
      </c>
      <c r="F496" s="28">
        <f>SUM(F497:F501)</f>
        <v>0</v>
      </c>
      <c r="G496" s="20">
        <f t="shared" ref="G496:O496" si="379">SUM(G497:G501)</f>
        <v>15000</v>
      </c>
      <c r="H496" s="20">
        <f t="shared" ref="H496" si="380">SUM(H497:H501)</f>
        <v>15000</v>
      </c>
      <c r="I496" s="28">
        <f t="shared" si="379"/>
        <v>0</v>
      </c>
      <c r="J496" s="314">
        <f t="shared" si="366"/>
        <v>58000</v>
      </c>
      <c r="K496" s="28">
        <f t="shared" si="379"/>
        <v>0</v>
      </c>
      <c r="L496" s="359">
        <f t="shared" si="379"/>
        <v>0</v>
      </c>
      <c r="M496" s="28">
        <f t="shared" si="379"/>
        <v>0</v>
      </c>
      <c r="N496" s="28">
        <f t="shared" si="379"/>
        <v>0</v>
      </c>
      <c r="O496" s="28">
        <f t="shared" si="379"/>
        <v>0</v>
      </c>
      <c r="P496" s="27">
        <f t="shared" ref="P496" si="381">O496+N496+M496+L496+K496</f>
        <v>0</v>
      </c>
      <c r="Q496" s="76">
        <f t="shared" si="378"/>
        <v>58000</v>
      </c>
      <c r="R496" s="196">
        <v>-15000</v>
      </c>
    </row>
    <row r="497" spans="1:18" ht="16.5" hidden="1" customHeight="1" outlineLevel="4">
      <c r="A497" s="427"/>
      <c r="B497" s="429"/>
      <c r="C497" s="97" t="s">
        <v>123</v>
      </c>
      <c r="D497" s="97"/>
      <c r="E497" s="320">
        <v>23680</v>
      </c>
      <c r="F497" s="359">
        <v>0</v>
      </c>
      <c r="G497" s="345">
        <f>10800+240</f>
        <v>11040</v>
      </c>
      <c r="H497" s="351">
        <f>10800+240</f>
        <v>11040</v>
      </c>
      <c r="I497" s="320">
        <v>0</v>
      </c>
      <c r="J497" s="314">
        <f t="shared" si="366"/>
        <v>45760</v>
      </c>
      <c r="K497" s="320">
        <v>0</v>
      </c>
      <c r="L497" s="359">
        <v>0</v>
      </c>
      <c r="M497" s="320">
        <v>0</v>
      </c>
      <c r="N497" s="320">
        <v>0</v>
      </c>
      <c r="O497" s="320">
        <v>0</v>
      </c>
      <c r="P497" s="87">
        <f t="shared" si="339"/>
        <v>0</v>
      </c>
      <c r="Q497" s="66">
        <f t="shared" si="378"/>
        <v>45760</v>
      </c>
      <c r="R497" s="196">
        <v>-11040</v>
      </c>
    </row>
    <row r="498" spans="1:18" ht="16.5" hidden="1" customHeight="1" outlineLevel="4">
      <c r="A498" s="427"/>
      <c r="B498" s="429"/>
      <c r="C498" s="123" t="s">
        <v>124</v>
      </c>
      <c r="D498" s="123"/>
      <c r="E498" s="320">
        <v>1080</v>
      </c>
      <c r="F498" s="359">
        <v>0</v>
      </c>
      <c r="G498" s="319">
        <v>1080</v>
      </c>
      <c r="H498" s="351">
        <v>1080</v>
      </c>
      <c r="I498" s="320">
        <v>0</v>
      </c>
      <c r="J498" s="314">
        <f t="shared" si="366"/>
        <v>3240</v>
      </c>
      <c r="K498" s="320">
        <v>0</v>
      </c>
      <c r="L498" s="359">
        <v>0</v>
      </c>
      <c r="M498" s="320">
        <v>0</v>
      </c>
      <c r="N498" s="320">
        <v>0</v>
      </c>
      <c r="O498" s="320">
        <v>0</v>
      </c>
      <c r="P498" s="87">
        <f t="shared" si="339"/>
        <v>0</v>
      </c>
      <c r="Q498" s="66">
        <f t="shared" si="378"/>
        <v>3240</v>
      </c>
      <c r="R498" s="196">
        <v>-1080</v>
      </c>
    </row>
    <row r="499" spans="1:18" ht="16.5" hidden="1" customHeight="1" outlineLevel="4">
      <c r="A499" s="427"/>
      <c r="B499" s="429"/>
      <c r="C499" s="97" t="s">
        <v>125</v>
      </c>
      <c r="D499" s="97"/>
      <c r="E499" s="320">
        <v>1440</v>
      </c>
      <c r="F499" s="359">
        <v>0</v>
      </c>
      <c r="G499" s="319">
        <v>1440</v>
      </c>
      <c r="H499" s="351">
        <v>1440</v>
      </c>
      <c r="I499" s="320">
        <v>0</v>
      </c>
      <c r="J499" s="314">
        <f t="shared" si="366"/>
        <v>4320</v>
      </c>
      <c r="K499" s="320">
        <v>0</v>
      </c>
      <c r="L499" s="359">
        <v>0</v>
      </c>
      <c r="M499" s="320">
        <v>0</v>
      </c>
      <c r="N499" s="320">
        <v>0</v>
      </c>
      <c r="O499" s="320">
        <v>0</v>
      </c>
      <c r="P499" s="87">
        <f t="shared" si="339"/>
        <v>0</v>
      </c>
      <c r="Q499" s="66">
        <f t="shared" si="378"/>
        <v>4320</v>
      </c>
      <c r="R499" s="196">
        <v>-1440</v>
      </c>
    </row>
    <row r="500" spans="1:18" ht="16.5" hidden="1" customHeight="1" outlineLevel="4">
      <c r="A500" s="427"/>
      <c r="B500" s="429"/>
      <c r="C500" s="97" t="s">
        <v>126</v>
      </c>
      <c r="D500" s="97"/>
      <c r="E500" s="320">
        <v>1080</v>
      </c>
      <c r="F500" s="359">
        <v>0</v>
      </c>
      <c r="G500" s="319">
        <v>720</v>
      </c>
      <c r="H500" s="351">
        <v>720</v>
      </c>
      <c r="I500" s="320">
        <v>0</v>
      </c>
      <c r="J500" s="314">
        <f t="shared" si="366"/>
        <v>2520</v>
      </c>
      <c r="K500" s="320">
        <v>0</v>
      </c>
      <c r="L500" s="359">
        <v>0</v>
      </c>
      <c r="M500" s="320">
        <v>0</v>
      </c>
      <c r="N500" s="320">
        <v>0</v>
      </c>
      <c r="O500" s="320">
        <v>0</v>
      </c>
      <c r="P500" s="87">
        <f t="shared" si="339"/>
        <v>0</v>
      </c>
      <c r="Q500" s="66">
        <f t="shared" si="378"/>
        <v>2520</v>
      </c>
      <c r="R500" s="196">
        <v>-720</v>
      </c>
    </row>
    <row r="501" spans="1:18" ht="16.5" hidden="1" customHeight="1" outlineLevel="4">
      <c r="A501" s="427"/>
      <c r="B501" s="429"/>
      <c r="C501" s="97" t="s">
        <v>127</v>
      </c>
      <c r="D501" s="97"/>
      <c r="E501" s="320">
        <v>720</v>
      </c>
      <c r="F501" s="359">
        <v>0</v>
      </c>
      <c r="G501" s="319">
        <v>720</v>
      </c>
      <c r="H501" s="351">
        <v>720</v>
      </c>
      <c r="I501" s="320">
        <v>0</v>
      </c>
      <c r="J501" s="314">
        <f t="shared" si="366"/>
        <v>2160</v>
      </c>
      <c r="K501" s="320">
        <v>0</v>
      </c>
      <c r="L501" s="359">
        <v>0</v>
      </c>
      <c r="M501" s="320">
        <v>0</v>
      </c>
      <c r="N501" s="320">
        <v>0</v>
      </c>
      <c r="O501" s="320">
        <v>0</v>
      </c>
      <c r="P501" s="87">
        <f t="shared" si="339"/>
        <v>0</v>
      </c>
      <c r="Q501" s="66">
        <f t="shared" si="378"/>
        <v>2160</v>
      </c>
      <c r="R501" s="196">
        <v>-720</v>
      </c>
    </row>
    <row r="502" spans="1:18" ht="28.5" hidden="1" customHeight="1" outlineLevel="3">
      <c r="A502" s="427"/>
      <c r="B502" s="429"/>
      <c r="C502" s="75" t="s">
        <v>13</v>
      </c>
      <c r="D502" s="27">
        <v>0</v>
      </c>
      <c r="E502" s="20">
        <f>SUM(E503:E507)</f>
        <v>43000</v>
      </c>
      <c r="F502" s="28">
        <f>SUM(F503:F507)</f>
        <v>0</v>
      </c>
      <c r="G502" s="28">
        <f>SUM(G503:G507)</f>
        <v>0</v>
      </c>
      <c r="H502" s="28">
        <f>SUM(H503:H507)</f>
        <v>0</v>
      </c>
      <c r="I502" s="28">
        <f>SUM(I503:I507)</f>
        <v>0</v>
      </c>
      <c r="J502" s="314">
        <f t="shared" si="366"/>
        <v>43000</v>
      </c>
      <c r="K502" s="28">
        <f>SUM(K503:K507)</f>
        <v>0</v>
      </c>
      <c r="L502" s="357">
        <f t="shared" ref="L502" si="382">SUM(L503:L507)</f>
        <v>43200</v>
      </c>
      <c r="M502" s="28">
        <f>SUM(M503:M507)</f>
        <v>0</v>
      </c>
      <c r="N502" s="28">
        <f>SUM(N503:N507)</f>
        <v>0</v>
      </c>
      <c r="O502" s="20">
        <f t="shared" ref="O502" si="383">SUM(O503:O507)</f>
        <v>43200</v>
      </c>
      <c r="P502" s="20">
        <f t="shared" si="339"/>
        <v>86400</v>
      </c>
      <c r="Q502" s="76">
        <f t="shared" si="378"/>
        <v>129400</v>
      </c>
      <c r="R502" s="196">
        <v>43000</v>
      </c>
    </row>
    <row r="503" spans="1:18" ht="16.5" hidden="1" customHeight="1" outlineLevel="4">
      <c r="A503" s="427"/>
      <c r="B503" s="429"/>
      <c r="C503" s="97" t="s">
        <v>123</v>
      </c>
      <c r="D503" s="97"/>
      <c r="E503" s="320">
        <v>43000</v>
      </c>
      <c r="F503" s="359">
        <v>0</v>
      </c>
      <c r="G503" s="320">
        <v>0</v>
      </c>
      <c r="H503" s="349">
        <v>0</v>
      </c>
      <c r="I503" s="320">
        <v>0</v>
      </c>
      <c r="J503" s="314">
        <f t="shared" si="366"/>
        <v>43000</v>
      </c>
      <c r="K503" s="320">
        <v>0</v>
      </c>
      <c r="L503" s="359">
        <v>43200</v>
      </c>
      <c r="M503" s="320">
        <v>0</v>
      </c>
      <c r="N503" s="320">
        <v>0</v>
      </c>
      <c r="O503" s="320">
        <v>43200</v>
      </c>
      <c r="P503" s="87">
        <f t="shared" si="339"/>
        <v>86400</v>
      </c>
      <c r="Q503" s="66">
        <f t="shared" si="378"/>
        <v>129400</v>
      </c>
      <c r="R503" s="196">
        <v>43000</v>
      </c>
    </row>
    <row r="504" spans="1:18" ht="16.5" hidden="1" customHeight="1" outlineLevel="4">
      <c r="A504" s="427"/>
      <c r="B504" s="429"/>
      <c r="C504" s="123" t="s">
        <v>124</v>
      </c>
      <c r="D504" s="123"/>
      <c r="E504" s="320">
        <v>0</v>
      </c>
      <c r="F504" s="359">
        <v>0</v>
      </c>
      <c r="G504" s="320">
        <v>0</v>
      </c>
      <c r="H504" s="349">
        <v>0</v>
      </c>
      <c r="I504" s="320">
        <v>0</v>
      </c>
      <c r="J504" s="314">
        <f t="shared" si="366"/>
        <v>0</v>
      </c>
      <c r="K504" s="320">
        <v>0</v>
      </c>
      <c r="L504" s="359">
        <v>0</v>
      </c>
      <c r="M504" s="320">
        <v>0</v>
      </c>
      <c r="N504" s="320">
        <v>0</v>
      </c>
      <c r="O504" s="320">
        <v>0</v>
      </c>
      <c r="P504" s="87">
        <f t="shared" si="339"/>
        <v>0</v>
      </c>
      <c r="Q504" s="66">
        <f t="shared" si="378"/>
        <v>0</v>
      </c>
      <c r="R504" s="196">
        <v>0</v>
      </c>
    </row>
    <row r="505" spans="1:18" ht="16.5" hidden="1" customHeight="1" outlineLevel="4">
      <c r="A505" s="427"/>
      <c r="B505" s="429"/>
      <c r="C505" s="97" t="s">
        <v>125</v>
      </c>
      <c r="D505" s="97"/>
      <c r="E505" s="320">
        <v>0</v>
      </c>
      <c r="F505" s="359">
        <v>0</v>
      </c>
      <c r="G505" s="320">
        <v>0</v>
      </c>
      <c r="H505" s="349">
        <v>0</v>
      </c>
      <c r="I505" s="320">
        <v>0</v>
      </c>
      <c r="J505" s="314">
        <f t="shared" si="366"/>
        <v>0</v>
      </c>
      <c r="K505" s="320">
        <v>0</v>
      </c>
      <c r="L505" s="359">
        <v>0</v>
      </c>
      <c r="M505" s="320">
        <v>0</v>
      </c>
      <c r="N505" s="320">
        <v>0</v>
      </c>
      <c r="O505" s="320">
        <v>0</v>
      </c>
      <c r="P505" s="87">
        <f t="shared" si="339"/>
        <v>0</v>
      </c>
      <c r="Q505" s="66">
        <f t="shared" si="378"/>
        <v>0</v>
      </c>
      <c r="R505" s="196">
        <v>0</v>
      </c>
    </row>
    <row r="506" spans="1:18" ht="16.5" hidden="1" customHeight="1" outlineLevel="4">
      <c r="A506" s="427"/>
      <c r="B506" s="429"/>
      <c r="C506" s="97" t="s">
        <v>126</v>
      </c>
      <c r="D506" s="97"/>
      <c r="E506" s="320">
        <v>0</v>
      </c>
      <c r="F506" s="359">
        <v>0</v>
      </c>
      <c r="G506" s="320">
        <v>0</v>
      </c>
      <c r="H506" s="349">
        <v>0</v>
      </c>
      <c r="I506" s="320">
        <v>0</v>
      </c>
      <c r="J506" s="314">
        <f t="shared" si="366"/>
        <v>0</v>
      </c>
      <c r="K506" s="320">
        <v>0</v>
      </c>
      <c r="L506" s="359">
        <v>0</v>
      </c>
      <c r="M506" s="320">
        <v>0</v>
      </c>
      <c r="N506" s="320">
        <v>0</v>
      </c>
      <c r="O506" s="320">
        <v>0</v>
      </c>
      <c r="P506" s="87">
        <f t="shared" si="339"/>
        <v>0</v>
      </c>
      <c r="Q506" s="66">
        <f t="shared" si="378"/>
        <v>0</v>
      </c>
      <c r="R506" s="196">
        <v>0</v>
      </c>
    </row>
    <row r="507" spans="1:18" ht="16.5" hidden="1" customHeight="1" outlineLevel="4">
      <c r="A507" s="427"/>
      <c r="B507" s="429"/>
      <c r="C507" s="97" t="s">
        <v>127</v>
      </c>
      <c r="D507" s="97"/>
      <c r="E507" s="320">
        <v>0</v>
      </c>
      <c r="F507" s="359">
        <v>0</v>
      </c>
      <c r="G507" s="320">
        <v>0</v>
      </c>
      <c r="H507" s="349">
        <v>0</v>
      </c>
      <c r="I507" s="320">
        <v>0</v>
      </c>
      <c r="J507" s="314">
        <f t="shared" si="366"/>
        <v>0</v>
      </c>
      <c r="K507" s="320">
        <v>0</v>
      </c>
      <c r="L507" s="359">
        <v>0</v>
      </c>
      <c r="M507" s="320">
        <v>0</v>
      </c>
      <c r="N507" s="320">
        <v>0</v>
      </c>
      <c r="O507" s="320">
        <v>0</v>
      </c>
      <c r="P507" s="87">
        <f t="shared" si="339"/>
        <v>0</v>
      </c>
      <c r="Q507" s="66">
        <f t="shared" si="378"/>
        <v>0</v>
      </c>
      <c r="R507" s="196">
        <v>0</v>
      </c>
    </row>
    <row r="508" spans="1:18" ht="28.5" hidden="1" customHeight="1" outlineLevel="3">
      <c r="A508" s="427"/>
      <c r="B508" s="429"/>
      <c r="C508" s="75" t="s">
        <v>277</v>
      </c>
      <c r="D508" s="27">
        <v>0</v>
      </c>
      <c r="E508" s="20">
        <v>0</v>
      </c>
      <c r="F508" s="20">
        <f t="shared" ref="F508:I508" si="384">SUM(F509:F513)</f>
        <v>0</v>
      </c>
      <c r="G508" s="20">
        <f t="shared" si="384"/>
        <v>0</v>
      </c>
      <c r="H508" s="20">
        <f t="shared" ref="H508" si="385">SUM(H509:H513)</f>
        <v>0</v>
      </c>
      <c r="I508" s="20">
        <f t="shared" si="384"/>
        <v>0</v>
      </c>
      <c r="J508" s="314">
        <f t="shared" si="366"/>
        <v>0</v>
      </c>
      <c r="K508" s="20">
        <f t="shared" ref="K508:O508" si="386">SUM(K509:K513)</f>
        <v>0</v>
      </c>
      <c r="L508" s="357">
        <f t="shared" si="386"/>
        <v>0</v>
      </c>
      <c r="M508" s="20">
        <f t="shared" si="386"/>
        <v>0</v>
      </c>
      <c r="N508" s="20">
        <f t="shared" si="386"/>
        <v>0</v>
      </c>
      <c r="O508" s="20">
        <f t="shared" si="386"/>
        <v>0</v>
      </c>
      <c r="P508" s="27">
        <f t="shared" ref="P508:P514" si="387">O508+N508+M508+L508+K508</f>
        <v>0</v>
      </c>
      <c r="Q508" s="76">
        <f t="shared" si="378"/>
        <v>0</v>
      </c>
      <c r="R508" s="196">
        <v>0</v>
      </c>
    </row>
    <row r="509" spans="1:18" ht="16.5" hidden="1" customHeight="1" outlineLevel="4">
      <c r="A509" s="427"/>
      <c r="B509" s="429"/>
      <c r="C509" s="97" t="s">
        <v>123</v>
      </c>
      <c r="D509" s="97"/>
      <c r="E509" s="320">
        <v>3422000</v>
      </c>
      <c r="F509" s="359">
        <v>0</v>
      </c>
      <c r="G509" s="320">
        <v>0</v>
      </c>
      <c r="H509" s="349">
        <v>0</v>
      </c>
      <c r="I509" s="320">
        <v>0</v>
      </c>
      <c r="J509" s="314">
        <f t="shared" si="366"/>
        <v>3422000</v>
      </c>
      <c r="K509" s="320">
        <v>0</v>
      </c>
      <c r="L509" s="359">
        <v>0</v>
      </c>
      <c r="M509" s="320">
        <v>0</v>
      </c>
      <c r="N509" s="320">
        <v>0</v>
      </c>
      <c r="O509" s="320">
        <v>0</v>
      </c>
      <c r="P509" s="102">
        <f t="shared" si="387"/>
        <v>0</v>
      </c>
      <c r="Q509" s="66">
        <f t="shared" si="378"/>
        <v>3422000</v>
      </c>
      <c r="R509" s="196">
        <v>0</v>
      </c>
    </row>
    <row r="510" spans="1:18" ht="16.5" hidden="1" customHeight="1" outlineLevel="4">
      <c r="A510" s="427"/>
      <c r="B510" s="429"/>
      <c r="C510" s="123" t="s">
        <v>124</v>
      </c>
      <c r="D510" s="123"/>
      <c r="E510" s="320">
        <v>0</v>
      </c>
      <c r="F510" s="359">
        <v>0</v>
      </c>
      <c r="G510" s="320">
        <v>0</v>
      </c>
      <c r="H510" s="349">
        <v>0</v>
      </c>
      <c r="I510" s="320">
        <v>0</v>
      </c>
      <c r="J510" s="314">
        <f t="shared" si="366"/>
        <v>0</v>
      </c>
      <c r="K510" s="320">
        <v>0</v>
      </c>
      <c r="L510" s="359">
        <v>0</v>
      </c>
      <c r="M510" s="320">
        <v>0</v>
      </c>
      <c r="N510" s="320">
        <v>0</v>
      </c>
      <c r="O510" s="320">
        <v>0</v>
      </c>
      <c r="P510" s="102">
        <f t="shared" si="387"/>
        <v>0</v>
      </c>
      <c r="Q510" s="66">
        <f t="shared" si="378"/>
        <v>0</v>
      </c>
      <c r="R510" s="196">
        <v>0</v>
      </c>
    </row>
    <row r="511" spans="1:18" ht="16.5" hidden="1" customHeight="1" outlineLevel="4">
      <c r="A511" s="427"/>
      <c r="B511" s="429"/>
      <c r="C511" s="97" t="s">
        <v>125</v>
      </c>
      <c r="D511" s="97"/>
      <c r="E511" s="320">
        <v>0</v>
      </c>
      <c r="F511" s="359">
        <v>0</v>
      </c>
      <c r="G511" s="320">
        <v>0</v>
      </c>
      <c r="H511" s="349">
        <v>0</v>
      </c>
      <c r="I511" s="320">
        <v>0</v>
      </c>
      <c r="J511" s="314">
        <f t="shared" si="366"/>
        <v>0</v>
      </c>
      <c r="K511" s="320">
        <v>0</v>
      </c>
      <c r="L511" s="359">
        <v>0</v>
      </c>
      <c r="M511" s="320">
        <v>0</v>
      </c>
      <c r="N511" s="320">
        <v>0</v>
      </c>
      <c r="O511" s="320">
        <v>0</v>
      </c>
      <c r="P511" s="102">
        <f t="shared" si="387"/>
        <v>0</v>
      </c>
      <c r="Q511" s="66">
        <f t="shared" si="378"/>
        <v>0</v>
      </c>
      <c r="R511" s="196">
        <v>0</v>
      </c>
    </row>
    <row r="512" spans="1:18" ht="16.5" hidden="1" customHeight="1" outlineLevel="4">
      <c r="A512" s="427"/>
      <c r="B512" s="429"/>
      <c r="C512" s="97" t="s">
        <v>126</v>
      </c>
      <c r="D512" s="97"/>
      <c r="E512" s="320">
        <v>0</v>
      </c>
      <c r="F512" s="359">
        <v>0</v>
      </c>
      <c r="G512" s="320">
        <v>0</v>
      </c>
      <c r="H512" s="349">
        <v>0</v>
      </c>
      <c r="I512" s="320">
        <v>0</v>
      </c>
      <c r="J512" s="314">
        <f t="shared" si="366"/>
        <v>0</v>
      </c>
      <c r="K512" s="320">
        <v>0</v>
      </c>
      <c r="L512" s="359">
        <v>0</v>
      </c>
      <c r="M512" s="320">
        <v>0</v>
      </c>
      <c r="N512" s="320">
        <v>0</v>
      </c>
      <c r="O512" s="320">
        <v>0</v>
      </c>
      <c r="P512" s="102">
        <f t="shared" si="387"/>
        <v>0</v>
      </c>
      <c r="Q512" s="66">
        <f t="shared" si="378"/>
        <v>0</v>
      </c>
      <c r="R512" s="196">
        <v>0</v>
      </c>
    </row>
    <row r="513" spans="1:18" ht="16.5" hidden="1" customHeight="1" outlineLevel="4">
      <c r="A513" s="427"/>
      <c r="B513" s="429"/>
      <c r="C513" s="97" t="s">
        <v>127</v>
      </c>
      <c r="D513" s="97"/>
      <c r="E513" s="320">
        <v>0</v>
      </c>
      <c r="F513" s="359">
        <v>0</v>
      </c>
      <c r="G513" s="320">
        <v>0</v>
      </c>
      <c r="H513" s="349">
        <v>0</v>
      </c>
      <c r="I513" s="320">
        <v>0</v>
      </c>
      <c r="J513" s="314">
        <f t="shared" si="366"/>
        <v>0</v>
      </c>
      <c r="K513" s="320">
        <v>0</v>
      </c>
      <c r="L513" s="359">
        <v>0</v>
      </c>
      <c r="M513" s="320">
        <v>0</v>
      </c>
      <c r="N513" s="320">
        <v>0</v>
      </c>
      <c r="O513" s="320">
        <v>0</v>
      </c>
      <c r="P513" s="102">
        <f t="shared" si="387"/>
        <v>0</v>
      </c>
      <c r="Q513" s="66">
        <f t="shared" si="378"/>
        <v>0</v>
      </c>
      <c r="R513" s="196">
        <v>0</v>
      </c>
    </row>
    <row r="514" spans="1:18" ht="28.5" hidden="1" customHeight="1" outlineLevel="3">
      <c r="A514" s="427"/>
      <c r="B514" s="429"/>
      <c r="C514" s="75" t="s">
        <v>22</v>
      </c>
      <c r="D514" s="27">
        <v>0</v>
      </c>
      <c r="E514" s="20">
        <f>SUM(E515:E519)</f>
        <v>0</v>
      </c>
      <c r="F514" s="20">
        <f t="shared" ref="F514:O514" si="388">SUM(F515:F519)</f>
        <v>0</v>
      </c>
      <c r="G514" s="20">
        <f t="shared" si="388"/>
        <v>0</v>
      </c>
      <c r="H514" s="20">
        <f t="shared" ref="H514" si="389">SUM(H515:H519)</f>
        <v>0</v>
      </c>
      <c r="I514" s="20">
        <f t="shared" si="388"/>
        <v>0</v>
      </c>
      <c r="J514" s="314">
        <f t="shared" si="366"/>
        <v>0</v>
      </c>
      <c r="K514" s="20">
        <f t="shared" si="388"/>
        <v>0</v>
      </c>
      <c r="L514" s="357">
        <f t="shared" si="388"/>
        <v>0</v>
      </c>
      <c r="M514" s="20">
        <f t="shared" si="388"/>
        <v>0</v>
      </c>
      <c r="N514" s="20">
        <f t="shared" si="388"/>
        <v>0</v>
      </c>
      <c r="O514" s="20">
        <f t="shared" si="388"/>
        <v>0</v>
      </c>
      <c r="P514" s="27">
        <f t="shared" si="387"/>
        <v>0</v>
      </c>
      <c r="Q514" s="103">
        <f t="shared" si="378"/>
        <v>0</v>
      </c>
      <c r="R514" s="196">
        <v>0</v>
      </c>
    </row>
    <row r="515" spans="1:18" ht="15.75" hidden="1" customHeight="1" outlineLevel="3">
      <c r="A515" s="427"/>
      <c r="B515" s="429"/>
      <c r="C515" s="124" t="s">
        <v>123</v>
      </c>
      <c r="D515" s="124"/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314">
        <f t="shared" si="366"/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314">
        <f t="shared" si="339"/>
        <v>0</v>
      </c>
      <c r="Q515" s="15"/>
      <c r="R515" s="196">
        <v>0</v>
      </c>
    </row>
    <row r="516" spans="1:18" ht="15.75" hidden="1" customHeight="1" outlineLevel="3">
      <c r="A516" s="427"/>
      <c r="B516" s="429"/>
      <c r="C516" s="125" t="s">
        <v>124</v>
      </c>
      <c r="D516" s="125"/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314">
        <f t="shared" si="366"/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314">
        <f t="shared" si="339"/>
        <v>0</v>
      </c>
      <c r="Q516" s="15"/>
      <c r="R516" s="196">
        <v>0</v>
      </c>
    </row>
    <row r="517" spans="1:18" ht="15.75" hidden="1" customHeight="1" outlineLevel="3">
      <c r="A517" s="427"/>
      <c r="B517" s="429"/>
      <c r="C517" s="124" t="s">
        <v>125</v>
      </c>
      <c r="D517" s="124"/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314">
        <f t="shared" si="366"/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314">
        <f t="shared" si="339"/>
        <v>0</v>
      </c>
      <c r="Q517" s="15"/>
      <c r="R517" s="196">
        <v>0</v>
      </c>
    </row>
    <row r="518" spans="1:18" ht="15.75" hidden="1" customHeight="1" outlineLevel="3">
      <c r="A518" s="427"/>
      <c r="B518" s="429"/>
      <c r="C518" s="124" t="s">
        <v>126</v>
      </c>
      <c r="D518" s="124"/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314">
        <f t="shared" si="366"/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314">
        <f t="shared" si="339"/>
        <v>0</v>
      </c>
      <c r="Q518" s="15"/>
      <c r="R518" s="196">
        <v>0</v>
      </c>
    </row>
    <row r="519" spans="1:18" ht="15.75" hidden="1" customHeight="1" outlineLevel="3">
      <c r="A519" s="427"/>
      <c r="B519" s="430"/>
      <c r="C519" s="124" t="s">
        <v>127</v>
      </c>
      <c r="D519" s="124"/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314">
        <f t="shared" si="366"/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314">
        <f t="shared" si="339"/>
        <v>0</v>
      </c>
      <c r="Q519" s="15"/>
      <c r="R519" s="196">
        <v>0</v>
      </c>
    </row>
    <row r="520" spans="1:18" ht="39.75" hidden="1" customHeight="1" outlineLevel="2">
      <c r="A520" s="472" t="s">
        <v>86</v>
      </c>
      <c r="B520" s="473"/>
      <c r="C520" s="473"/>
      <c r="D520" s="314">
        <f>D524+D527+D530+D561</f>
        <v>0</v>
      </c>
      <c r="E520" s="314">
        <f>E524+E527+E530+E561+E533</f>
        <v>5000000</v>
      </c>
      <c r="F520" s="356">
        <f>F524+F527+F530+F561+F533+F521</f>
        <v>418000</v>
      </c>
      <c r="G520" s="314">
        <f>G524+G527+G530+G561+G533</f>
        <v>6000000</v>
      </c>
      <c r="H520" s="354">
        <f t="shared" ref="H520" si="390">H524+H527+H530+H561+H533</f>
        <v>6000000</v>
      </c>
      <c r="I520" s="314">
        <f>I524+I527+I530+I561+I533</f>
        <v>3550666</v>
      </c>
      <c r="J520" s="314">
        <f t="shared" si="366"/>
        <v>20968666</v>
      </c>
      <c r="K520" s="356">
        <f t="shared" ref="K520" si="391">K524+K527+K530+K561+K533+K521</f>
        <v>172942</v>
      </c>
      <c r="L520" s="356">
        <f t="shared" ref="L520" si="392">L524+L527+L530+L561+L533+L521</f>
        <v>100667</v>
      </c>
      <c r="M520" s="356">
        <f t="shared" ref="M520" si="393">M524+M527+M530+M561+M533+M521</f>
        <v>440667</v>
      </c>
      <c r="N520" s="356">
        <f t="shared" ref="N520" si="394">N524+N527+N530+N561+N533+N521</f>
        <v>100666</v>
      </c>
      <c r="O520" s="356">
        <f t="shared" ref="O520" si="395">O524+O527+O530+O561+O533+O521</f>
        <v>100666</v>
      </c>
      <c r="P520" s="314">
        <f t="shared" si="339"/>
        <v>915608</v>
      </c>
      <c r="Q520" s="67">
        <f>J520+P520</f>
        <v>21884274</v>
      </c>
      <c r="R520" s="196">
        <v>-500000</v>
      </c>
    </row>
    <row r="521" spans="1:18" ht="33" hidden="1" customHeight="1" outlineLevel="3">
      <c r="A521" s="427">
        <v>13</v>
      </c>
      <c r="B521" s="428" t="s">
        <v>14</v>
      </c>
      <c r="C521" s="75" t="s">
        <v>11</v>
      </c>
      <c r="D521" s="75"/>
      <c r="E521" s="20">
        <f>SUM(E522:E523)</f>
        <v>0</v>
      </c>
      <c r="F521" s="20">
        <f>SUM(F522:F523)</f>
        <v>0</v>
      </c>
      <c r="G521" s="20">
        <f t="shared" ref="G521:I521" si="396">SUM(G522:G523)</f>
        <v>0</v>
      </c>
      <c r="H521" s="20">
        <f t="shared" ref="H521" si="397">SUM(H522:H523)</f>
        <v>0</v>
      </c>
      <c r="I521" s="20">
        <f t="shared" si="396"/>
        <v>0</v>
      </c>
      <c r="J521" s="314">
        <f t="shared" si="366"/>
        <v>0</v>
      </c>
      <c r="K521" s="20">
        <f>SUM(K522:K523)</f>
        <v>72276</v>
      </c>
      <c r="L521" s="20">
        <f t="shared" ref="L521" si="398">SUM(L522:L523)</f>
        <v>0</v>
      </c>
      <c r="M521" s="20">
        <f t="shared" ref="M521:O521" si="399">SUM(M522:M523)</f>
        <v>0</v>
      </c>
      <c r="N521" s="20">
        <f t="shared" si="399"/>
        <v>0</v>
      </c>
      <c r="O521" s="20">
        <f t="shared" si="399"/>
        <v>0</v>
      </c>
      <c r="P521" s="20">
        <f t="shared" si="339"/>
        <v>72276</v>
      </c>
      <c r="Q521" s="76">
        <f t="shared" ref="Q521:Q561" si="400">J521+P521</f>
        <v>72276</v>
      </c>
      <c r="R521" s="196">
        <v>0</v>
      </c>
    </row>
    <row r="522" spans="1:18" ht="16.5" hidden="1" customHeight="1" outlineLevel="4">
      <c r="A522" s="427"/>
      <c r="B522" s="429"/>
      <c r="C522" s="98" t="s">
        <v>88</v>
      </c>
      <c r="D522" s="98"/>
      <c r="E522" s="320">
        <v>0</v>
      </c>
      <c r="F522" s="359">
        <v>0</v>
      </c>
      <c r="G522" s="320">
        <v>0</v>
      </c>
      <c r="H522" s="349">
        <v>0</v>
      </c>
      <c r="I522" s="320">
        <v>0</v>
      </c>
      <c r="J522" s="314">
        <f t="shared" si="366"/>
        <v>0</v>
      </c>
      <c r="K522" s="320">
        <v>0</v>
      </c>
      <c r="L522" s="359">
        <v>0</v>
      </c>
      <c r="M522" s="320">
        <v>0</v>
      </c>
      <c r="N522" s="320">
        <v>0</v>
      </c>
      <c r="O522" s="320">
        <v>0</v>
      </c>
      <c r="P522" s="87">
        <f t="shared" ref="P522:P613" si="401">K522+L522+M522+N522+O522</f>
        <v>0</v>
      </c>
      <c r="Q522" s="66">
        <f t="shared" si="400"/>
        <v>0</v>
      </c>
      <c r="R522" s="196">
        <v>0</v>
      </c>
    </row>
    <row r="523" spans="1:18" ht="16.5" hidden="1" customHeight="1" outlineLevel="4">
      <c r="A523" s="427"/>
      <c r="B523" s="429"/>
      <c r="C523" s="98" t="s">
        <v>87</v>
      </c>
      <c r="D523" s="98"/>
      <c r="E523" s="113"/>
      <c r="F523" s="359">
        <v>0</v>
      </c>
      <c r="G523" s="320">
        <v>0</v>
      </c>
      <c r="H523" s="349">
        <v>0</v>
      </c>
      <c r="I523" s="320">
        <v>0</v>
      </c>
      <c r="J523" s="314">
        <f t="shared" si="366"/>
        <v>0</v>
      </c>
      <c r="K523" s="320">
        <v>72276</v>
      </c>
      <c r="L523" s="359">
        <v>0</v>
      </c>
      <c r="M523" s="320">
        <v>0</v>
      </c>
      <c r="N523" s="320">
        <v>0</v>
      </c>
      <c r="O523" s="320">
        <v>0</v>
      </c>
      <c r="P523" s="87">
        <f t="shared" si="401"/>
        <v>72276</v>
      </c>
      <c r="Q523" s="66">
        <f t="shared" si="400"/>
        <v>72276</v>
      </c>
      <c r="R523" s="196">
        <v>0</v>
      </c>
    </row>
    <row r="524" spans="1:18" ht="28.5" hidden="1" customHeight="1" outlineLevel="3">
      <c r="A524" s="427"/>
      <c r="B524" s="429"/>
      <c r="C524" s="75" t="s">
        <v>12</v>
      </c>
      <c r="D524" s="27">
        <v>0</v>
      </c>
      <c r="E524" s="20">
        <f>SUM(E525:E526)</f>
        <v>0</v>
      </c>
      <c r="F524" s="20">
        <f t="shared" ref="F524:I524" si="402">SUM(F525:F526)</f>
        <v>8000</v>
      </c>
      <c r="G524" s="20">
        <f t="shared" si="402"/>
        <v>0</v>
      </c>
      <c r="H524" s="20">
        <f t="shared" ref="H524" si="403">SUM(H525:H526)</f>
        <v>0</v>
      </c>
      <c r="I524" s="20">
        <f t="shared" si="402"/>
        <v>0</v>
      </c>
      <c r="J524" s="314">
        <f t="shared" si="366"/>
        <v>8000</v>
      </c>
      <c r="K524" s="20">
        <f t="shared" ref="K524:O524" si="404">SUM(K525:K526)</f>
        <v>0</v>
      </c>
      <c r="L524" s="20">
        <f t="shared" si="404"/>
        <v>0</v>
      </c>
      <c r="M524" s="20">
        <f t="shared" si="404"/>
        <v>0</v>
      </c>
      <c r="N524" s="20">
        <f t="shared" si="404"/>
        <v>0</v>
      </c>
      <c r="O524" s="20">
        <f t="shared" si="404"/>
        <v>0</v>
      </c>
      <c r="P524" s="27">
        <f t="shared" ref="P524" si="405">O524+N524+M524+L524+K524</f>
        <v>0</v>
      </c>
      <c r="Q524" s="76">
        <f t="shared" si="400"/>
        <v>8000</v>
      </c>
      <c r="R524" s="196">
        <v>0</v>
      </c>
    </row>
    <row r="525" spans="1:18" ht="16.5" hidden="1" customHeight="1" outlineLevel="4">
      <c r="A525" s="427"/>
      <c r="B525" s="429"/>
      <c r="C525" s="98" t="s">
        <v>88</v>
      </c>
      <c r="D525" s="98"/>
      <c r="E525" s="320">
        <v>0</v>
      </c>
      <c r="F525" s="95">
        <v>1000</v>
      </c>
      <c r="G525" s="320">
        <v>0</v>
      </c>
      <c r="H525" s="349">
        <v>0</v>
      </c>
      <c r="I525" s="320">
        <v>0</v>
      </c>
      <c r="J525" s="314">
        <f t="shared" si="366"/>
        <v>1000</v>
      </c>
      <c r="K525" s="320">
        <v>0</v>
      </c>
      <c r="L525" s="359">
        <v>0</v>
      </c>
      <c r="M525" s="320">
        <v>0</v>
      </c>
      <c r="N525" s="320">
        <v>0</v>
      </c>
      <c r="O525" s="320">
        <v>0</v>
      </c>
      <c r="P525" s="87">
        <f t="shared" si="401"/>
        <v>0</v>
      </c>
      <c r="Q525" s="66">
        <f t="shared" si="400"/>
        <v>1000</v>
      </c>
      <c r="R525" s="196">
        <v>0</v>
      </c>
    </row>
    <row r="526" spans="1:18" ht="16.5" hidden="1" customHeight="1" outlineLevel="4">
      <c r="A526" s="427"/>
      <c r="B526" s="429"/>
      <c r="C526" s="98" t="s">
        <v>87</v>
      </c>
      <c r="D526" s="98"/>
      <c r="E526" s="320">
        <v>0</v>
      </c>
      <c r="F526" s="95">
        <v>7000</v>
      </c>
      <c r="G526" s="320">
        <v>0</v>
      </c>
      <c r="H526" s="349">
        <v>0</v>
      </c>
      <c r="I526" s="320">
        <v>0</v>
      </c>
      <c r="J526" s="314">
        <f t="shared" si="366"/>
        <v>7000</v>
      </c>
      <c r="K526" s="320">
        <v>0</v>
      </c>
      <c r="L526" s="359">
        <v>0</v>
      </c>
      <c r="M526" s="320">
        <v>0</v>
      </c>
      <c r="N526" s="320">
        <v>0</v>
      </c>
      <c r="O526" s="320">
        <v>0</v>
      </c>
      <c r="P526" s="87">
        <f t="shared" si="401"/>
        <v>0</v>
      </c>
      <c r="Q526" s="66">
        <f t="shared" si="400"/>
        <v>7000</v>
      </c>
      <c r="R526" s="196">
        <v>0</v>
      </c>
    </row>
    <row r="527" spans="1:18" ht="28.5" hidden="1" customHeight="1" outlineLevel="3">
      <c r="A527" s="427"/>
      <c r="B527" s="429"/>
      <c r="C527" s="75" t="s">
        <v>13</v>
      </c>
      <c r="D527" s="27">
        <v>0</v>
      </c>
      <c r="E527" s="20">
        <f>SUM(E528:E529)</f>
        <v>0</v>
      </c>
      <c r="F527" s="20">
        <f t="shared" ref="F527" si="406">SUM(F528:F529)</f>
        <v>60000</v>
      </c>
      <c r="G527" s="20">
        <f>SUM(G528:G529)</f>
        <v>0</v>
      </c>
      <c r="H527" s="20">
        <f>SUM(H528:H529)</f>
        <v>0</v>
      </c>
      <c r="I527" s="20">
        <f t="shared" ref="I527" si="407">SUM(I528:I529)</f>
        <v>80000</v>
      </c>
      <c r="J527" s="314">
        <f t="shared" si="366"/>
        <v>140000</v>
      </c>
      <c r="K527" s="20">
        <f t="shared" ref="K527:O527" si="408">SUM(K528:K529)</f>
        <v>0</v>
      </c>
      <c r="L527" s="20">
        <f t="shared" si="408"/>
        <v>0</v>
      </c>
      <c r="M527" s="20">
        <f t="shared" si="408"/>
        <v>100000</v>
      </c>
      <c r="N527" s="20">
        <f t="shared" si="408"/>
        <v>0</v>
      </c>
      <c r="O527" s="20">
        <f t="shared" si="408"/>
        <v>0</v>
      </c>
      <c r="P527" s="20">
        <f t="shared" si="401"/>
        <v>100000</v>
      </c>
      <c r="Q527" s="76">
        <f t="shared" si="400"/>
        <v>240000</v>
      </c>
      <c r="R527" s="196">
        <v>0</v>
      </c>
    </row>
    <row r="528" spans="1:18" ht="16.5" hidden="1" customHeight="1" outlineLevel="4">
      <c r="A528" s="427"/>
      <c r="B528" s="429"/>
      <c r="C528" s="98" t="s">
        <v>88</v>
      </c>
      <c r="D528" s="98"/>
      <c r="E528" s="320">
        <v>0</v>
      </c>
      <c r="F528" s="359">
        <v>0</v>
      </c>
      <c r="G528" s="320">
        <v>0</v>
      </c>
      <c r="H528" s="349">
        <v>0</v>
      </c>
      <c r="I528" s="320">
        <v>0</v>
      </c>
      <c r="J528" s="314">
        <f t="shared" si="366"/>
        <v>0</v>
      </c>
      <c r="K528" s="320">
        <v>0</v>
      </c>
      <c r="L528" s="359">
        <v>0</v>
      </c>
      <c r="M528" s="320">
        <v>0</v>
      </c>
      <c r="N528" s="320">
        <v>0</v>
      </c>
      <c r="O528" s="320">
        <v>0</v>
      </c>
      <c r="P528" s="87">
        <f t="shared" si="401"/>
        <v>0</v>
      </c>
      <c r="Q528" s="66">
        <f t="shared" si="400"/>
        <v>0</v>
      </c>
      <c r="R528" s="196">
        <v>0</v>
      </c>
    </row>
    <row r="529" spans="1:18" ht="16.5" hidden="1" customHeight="1" outlineLevel="4">
      <c r="A529" s="427"/>
      <c r="B529" s="429"/>
      <c r="C529" s="98" t="s">
        <v>87</v>
      </c>
      <c r="D529" s="98"/>
      <c r="E529" s="320">
        <v>0</v>
      </c>
      <c r="F529" s="360">
        <v>60000</v>
      </c>
      <c r="G529" s="320">
        <v>0</v>
      </c>
      <c r="H529" s="349">
        <v>0</v>
      </c>
      <c r="I529" s="321">
        <v>80000</v>
      </c>
      <c r="J529" s="314">
        <f t="shared" si="366"/>
        <v>140000</v>
      </c>
      <c r="K529" s="320">
        <v>0</v>
      </c>
      <c r="L529" s="359">
        <v>0</v>
      </c>
      <c r="M529" s="321">
        <v>100000</v>
      </c>
      <c r="N529" s="320">
        <v>0</v>
      </c>
      <c r="O529" s="320">
        <v>0</v>
      </c>
      <c r="P529" s="87">
        <f t="shared" si="401"/>
        <v>100000</v>
      </c>
      <c r="Q529" s="66">
        <f t="shared" si="400"/>
        <v>240000</v>
      </c>
      <c r="R529" s="196">
        <v>0</v>
      </c>
    </row>
    <row r="530" spans="1:18" ht="28.5" hidden="1" customHeight="1" outlineLevel="3">
      <c r="A530" s="427"/>
      <c r="B530" s="429"/>
      <c r="C530" s="75" t="s">
        <v>277</v>
      </c>
      <c r="D530" s="27">
        <v>0</v>
      </c>
      <c r="E530" s="20">
        <f>SUM(E531:E532)</f>
        <v>0</v>
      </c>
      <c r="F530" s="20">
        <f>SUM(F531:F532)</f>
        <v>350000</v>
      </c>
      <c r="G530" s="20">
        <f>SUM(G531:G532)</f>
        <v>0</v>
      </c>
      <c r="H530" s="20">
        <f>SUM(H531:H532)</f>
        <v>0</v>
      </c>
      <c r="I530" s="20">
        <f t="shared" ref="I530:O530" si="409">SUM(I531:I532)</f>
        <v>270000</v>
      </c>
      <c r="J530" s="314">
        <f t="shared" si="366"/>
        <v>620000</v>
      </c>
      <c r="K530" s="20">
        <f t="shared" si="409"/>
        <v>0</v>
      </c>
      <c r="L530" s="20">
        <f t="shared" si="409"/>
        <v>0</v>
      </c>
      <c r="M530" s="20">
        <f t="shared" si="409"/>
        <v>240000</v>
      </c>
      <c r="N530" s="20">
        <f t="shared" si="409"/>
        <v>0</v>
      </c>
      <c r="O530" s="20">
        <f t="shared" si="409"/>
        <v>0</v>
      </c>
      <c r="P530" s="20">
        <f t="shared" si="401"/>
        <v>240000</v>
      </c>
      <c r="Q530" s="76">
        <f t="shared" si="400"/>
        <v>860000</v>
      </c>
      <c r="R530" s="196">
        <v>0</v>
      </c>
    </row>
    <row r="531" spans="1:18" ht="16.5" hidden="1" customHeight="1" outlineLevel="4">
      <c r="A531" s="427"/>
      <c r="B531" s="429"/>
      <c r="C531" s="98" t="s">
        <v>88</v>
      </c>
      <c r="D531" s="98"/>
      <c r="E531" s="320">
        <v>0</v>
      </c>
      <c r="F531" s="95">
        <v>50000</v>
      </c>
      <c r="G531" s="320">
        <v>0</v>
      </c>
      <c r="H531" s="349">
        <v>0</v>
      </c>
      <c r="I531" s="95">
        <v>70000</v>
      </c>
      <c r="J531" s="314">
        <f t="shared" si="366"/>
        <v>120000</v>
      </c>
      <c r="K531" s="320">
        <v>0</v>
      </c>
      <c r="L531" s="359">
        <v>0</v>
      </c>
      <c r="M531" s="95">
        <v>90000</v>
      </c>
      <c r="N531" s="320">
        <v>0</v>
      </c>
      <c r="O531" s="320">
        <v>0</v>
      </c>
      <c r="P531" s="87">
        <f t="shared" si="401"/>
        <v>90000</v>
      </c>
      <c r="Q531" s="66">
        <f t="shared" si="400"/>
        <v>210000</v>
      </c>
      <c r="R531" s="196">
        <v>0</v>
      </c>
    </row>
    <row r="532" spans="1:18" ht="16.5" hidden="1" customHeight="1" outlineLevel="4">
      <c r="A532" s="427"/>
      <c r="B532" s="429"/>
      <c r="C532" s="98" t="s">
        <v>87</v>
      </c>
      <c r="D532" s="98"/>
      <c r="E532" s="320">
        <v>0</v>
      </c>
      <c r="F532" s="95">
        <v>300000</v>
      </c>
      <c r="G532" s="320">
        <v>0</v>
      </c>
      <c r="H532" s="349">
        <v>0</v>
      </c>
      <c r="I532" s="95">
        <v>200000</v>
      </c>
      <c r="J532" s="314">
        <f t="shared" si="366"/>
        <v>500000</v>
      </c>
      <c r="K532" s="320">
        <v>0</v>
      </c>
      <c r="L532" s="359">
        <v>0</v>
      </c>
      <c r="M532" s="95">
        <v>150000</v>
      </c>
      <c r="N532" s="320">
        <v>0</v>
      </c>
      <c r="O532" s="320">
        <v>0</v>
      </c>
      <c r="P532" s="87">
        <f t="shared" si="401"/>
        <v>150000</v>
      </c>
      <c r="Q532" s="66">
        <f t="shared" si="400"/>
        <v>650000</v>
      </c>
      <c r="R532" s="196">
        <v>0</v>
      </c>
    </row>
    <row r="533" spans="1:18" ht="23.25" hidden="1" customHeight="1" outlineLevel="3">
      <c r="A533" s="427"/>
      <c r="B533" s="429"/>
      <c r="C533" s="75" t="s">
        <v>341</v>
      </c>
      <c r="D533" s="98"/>
      <c r="E533" s="320">
        <f>E535+E559</f>
        <v>5000000</v>
      </c>
      <c r="F533" s="359">
        <f>F535</f>
        <v>0</v>
      </c>
      <c r="G533" s="320">
        <f>G535</f>
        <v>6000000</v>
      </c>
      <c r="H533" s="349">
        <f>H535</f>
        <v>6000000</v>
      </c>
      <c r="I533" s="320">
        <f>I535</f>
        <v>3100000</v>
      </c>
      <c r="J533" s="314">
        <f t="shared" ref="J533:J559" si="410">I533+H533+G533+F533+E533+D533</f>
        <v>20100000</v>
      </c>
      <c r="K533" s="320"/>
      <c r="L533" s="359"/>
      <c r="M533" s="95"/>
      <c r="N533" s="320"/>
      <c r="O533" s="320"/>
      <c r="P533" s="87">
        <f>K533+L533+M533+N533+O533</f>
        <v>0</v>
      </c>
      <c r="Q533" s="66">
        <f t="shared" si="400"/>
        <v>20100000</v>
      </c>
      <c r="R533" s="196">
        <v>-500000</v>
      </c>
    </row>
    <row r="534" spans="1:18" ht="23.25" hidden="1" customHeight="1" outlineLevel="3">
      <c r="A534" s="427"/>
      <c r="B534" s="429"/>
      <c r="C534" s="75"/>
      <c r="D534" s="98"/>
      <c r="E534" s="349"/>
      <c r="F534" s="359"/>
      <c r="G534" s="349"/>
      <c r="H534" s="349"/>
      <c r="I534" s="349"/>
      <c r="J534" s="354"/>
      <c r="K534" s="349"/>
      <c r="L534" s="359"/>
      <c r="M534" s="95"/>
      <c r="N534" s="349"/>
      <c r="O534" s="349"/>
      <c r="P534" s="87"/>
      <c r="Q534" s="66"/>
      <c r="R534" s="196"/>
    </row>
    <row r="535" spans="1:18" ht="16.5" hidden="1" customHeight="1" outlineLevel="3">
      <c r="A535" s="427"/>
      <c r="B535" s="429"/>
      <c r="C535" s="251" t="s">
        <v>336</v>
      </c>
      <c r="D535" s="98"/>
      <c r="E535" s="320">
        <f>SUM(E536:E558)</f>
        <v>5000000</v>
      </c>
      <c r="F535" s="359">
        <f t="shared" ref="F535:K535" si="411">SUM(F536:F558)</f>
        <v>0</v>
      </c>
      <c r="G535" s="320">
        <f t="shared" si="411"/>
        <v>6000000</v>
      </c>
      <c r="H535" s="349">
        <f t="shared" ref="H535" si="412">SUM(H536:H558)</f>
        <v>6000000</v>
      </c>
      <c r="I535" s="320">
        <f t="shared" si="411"/>
        <v>3100000</v>
      </c>
      <c r="J535" s="314">
        <f t="shared" si="410"/>
        <v>20100000</v>
      </c>
      <c r="K535" s="320">
        <f t="shared" si="411"/>
        <v>0</v>
      </c>
      <c r="L535" s="359">
        <f t="shared" ref="L535" si="413">SUM(L536:L558)</f>
        <v>0</v>
      </c>
      <c r="M535" s="320">
        <f t="shared" ref="M535" si="414">SUM(M536:M558)</f>
        <v>0</v>
      </c>
      <c r="N535" s="320">
        <f t="shared" ref="N535" si="415">SUM(N536:N558)</f>
        <v>0</v>
      </c>
      <c r="O535" s="320">
        <f t="shared" ref="O535" si="416">SUM(O536:O558)</f>
        <v>0</v>
      </c>
      <c r="P535" s="87">
        <f t="shared" ref="P535:P558" si="417">K535+L535+M535+N535+O535</f>
        <v>0</v>
      </c>
      <c r="Q535" s="66">
        <f>J535+P535</f>
        <v>20100000</v>
      </c>
      <c r="R535" s="196">
        <v>-500000</v>
      </c>
    </row>
    <row r="536" spans="1:18" ht="16.5" hidden="1" customHeight="1" outlineLevel="4">
      <c r="A536" s="427"/>
      <c r="B536" s="429"/>
      <c r="C536" s="108" t="s">
        <v>97</v>
      </c>
      <c r="D536" s="98"/>
      <c r="E536" s="320">
        <v>4252000</v>
      </c>
      <c r="F536" s="359">
        <v>0</v>
      </c>
      <c r="G536" s="319">
        <v>1500000</v>
      </c>
      <c r="H536" s="351">
        <v>1500000</v>
      </c>
      <c r="I536" s="320">
        <v>0</v>
      </c>
      <c r="J536" s="314">
        <f t="shared" si="410"/>
        <v>7252000</v>
      </c>
      <c r="K536" s="320">
        <v>0</v>
      </c>
      <c r="L536" s="359">
        <v>0</v>
      </c>
      <c r="M536" s="320">
        <v>0</v>
      </c>
      <c r="N536" s="320">
        <v>0</v>
      </c>
      <c r="O536" s="320">
        <v>0</v>
      </c>
      <c r="P536" s="87">
        <f t="shared" si="417"/>
        <v>0</v>
      </c>
      <c r="Q536" s="66">
        <f t="shared" ref="Q536:Q558" si="418">J536+P536</f>
        <v>7252000</v>
      </c>
      <c r="R536" s="196">
        <v>-1500000</v>
      </c>
    </row>
    <row r="537" spans="1:18" ht="16.5" hidden="1" customHeight="1" outlineLevel="4">
      <c r="A537" s="427"/>
      <c r="B537" s="429"/>
      <c r="C537" s="108" t="s">
        <v>98</v>
      </c>
      <c r="D537" s="98"/>
      <c r="E537" s="320">
        <v>0</v>
      </c>
      <c r="F537" s="359">
        <v>0</v>
      </c>
      <c r="G537" s="320">
        <v>0</v>
      </c>
      <c r="H537" s="349">
        <v>0</v>
      </c>
      <c r="I537" s="320">
        <v>0</v>
      </c>
      <c r="J537" s="314">
        <f t="shared" si="410"/>
        <v>0</v>
      </c>
      <c r="K537" s="320">
        <v>0</v>
      </c>
      <c r="L537" s="359">
        <v>0</v>
      </c>
      <c r="M537" s="320">
        <v>0</v>
      </c>
      <c r="N537" s="320">
        <v>0</v>
      </c>
      <c r="O537" s="320">
        <v>0</v>
      </c>
      <c r="P537" s="87">
        <f t="shared" si="417"/>
        <v>0</v>
      </c>
      <c r="Q537" s="66">
        <f t="shared" si="418"/>
        <v>0</v>
      </c>
      <c r="R537" s="196">
        <v>1500000</v>
      </c>
    </row>
    <row r="538" spans="1:18" ht="16.5" hidden="1" customHeight="1" outlineLevel="4">
      <c r="A538" s="427"/>
      <c r="B538" s="429"/>
      <c r="C538" s="108" t="s">
        <v>99</v>
      </c>
      <c r="D538" s="98"/>
      <c r="E538" s="320">
        <v>0</v>
      </c>
      <c r="F538" s="359">
        <v>0</v>
      </c>
      <c r="G538" s="320">
        <v>0</v>
      </c>
      <c r="H538" s="349">
        <v>0</v>
      </c>
      <c r="I538" s="320">
        <v>0</v>
      </c>
      <c r="J538" s="314">
        <f t="shared" si="410"/>
        <v>0</v>
      </c>
      <c r="K538" s="320">
        <v>0</v>
      </c>
      <c r="L538" s="359">
        <v>0</v>
      </c>
      <c r="M538" s="320">
        <v>0</v>
      </c>
      <c r="N538" s="320">
        <v>0</v>
      </c>
      <c r="O538" s="320">
        <v>0</v>
      </c>
      <c r="P538" s="87">
        <f t="shared" si="417"/>
        <v>0</v>
      </c>
      <c r="Q538" s="66">
        <f t="shared" si="418"/>
        <v>0</v>
      </c>
      <c r="R538" s="196">
        <v>1500000</v>
      </c>
    </row>
    <row r="539" spans="1:18" ht="16.5" hidden="1" customHeight="1" outlineLevel="4">
      <c r="A539" s="427"/>
      <c r="B539" s="429"/>
      <c r="C539" s="108" t="s">
        <v>100</v>
      </c>
      <c r="D539" s="98"/>
      <c r="E539" s="320">
        <v>0</v>
      </c>
      <c r="F539" s="359">
        <v>0</v>
      </c>
      <c r="G539" s="320">
        <v>0</v>
      </c>
      <c r="H539" s="349">
        <v>0</v>
      </c>
      <c r="I539" s="320">
        <v>0</v>
      </c>
      <c r="J539" s="314">
        <f t="shared" si="410"/>
        <v>0</v>
      </c>
      <c r="K539" s="320">
        <v>0</v>
      </c>
      <c r="L539" s="359">
        <v>0</v>
      </c>
      <c r="M539" s="320">
        <v>0</v>
      </c>
      <c r="N539" s="320">
        <v>0</v>
      </c>
      <c r="O539" s="320">
        <v>0</v>
      </c>
      <c r="P539" s="87">
        <f t="shared" si="417"/>
        <v>0</v>
      </c>
      <c r="Q539" s="66">
        <f t="shared" si="418"/>
        <v>0</v>
      </c>
      <c r="R539" s="196">
        <v>0</v>
      </c>
    </row>
    <row r="540" spans="1:18" ht="16.5" hidden="1" customHeight="1" outlineLevel="4">
      <c r="A540" s="427"/>
      <c r="B540" s="429"/>
      <c r="C540" s="108" t="s">
        <v>101</v>
      </c>
      <c r="D540" s="98"/>
      <c r="E540" s="320">
        <v>0</v>
      </c>
      <c r="F540" s="359">
        <v>0</v>
      </c>
      <c r="G540" s="320">
        <v>0</v>
      </c>
      <c r="H540" s="349">
        <v>0</v>
      </c>
      <c r="I540" s="320">
        <v>0</v>
      </c>
      <c r="J540" s="314">
        <f t="shared" si="410"/>
        <v>0</v>
      </c>
      <c r="K540" s="320">
        <v>0</v>
      </c>
      <c r="L540" s="359">
        <v>0</v>
      </c>
      <c r="M540" s="320">
        <v>0</v>
      </c>
      <c r="N540" s="320">
        <v>0</v>
      </c>
      <c r="O540" s="320">
        <v>0</v>
      </c>
      <c r="P540" s="87">
        <f t="shared" si="417"/>
        <v>0</v>
      </c>
      <c r="Q540" s="66">
        <f t="shared" si="418"/>
        <v>0</v>
      </c>
      <c r="R540" s="196">
        <v>0</v>
      </c>
    </row>
    <row r="541" spans="1:18" ht="16.5" hidden="1" customHeight="1" outlineLevel="4">
      <c r="A541" s="427"/>
      <c r="B541" s="429"/>
      <c r="C541" s="108" t="s">
        <v>102</v>
      </c>
      <c r="D541" s="98"/>
      <c r="E541" s="320">
        <v>0</v>
      </c>
      <c r="F541" s="359">
        <v>0</v>
      </c>
      <c r="G541" s="320">
        <v>0</v>
      </c>
      <c r="H541" s="349">
        <v>0</v>
      </c>
      <c r="I541" s="319">
        <v>2500000</v>
      </c>
      <c r="J541" s="314">
        <f t="shared" si="410"/>
        <v>2500000</v>
      </c>
      <c r="K541" s="320">
        <v>0</v>
      </c>
      <c r="L541" s="359">
        <v>0</v>
      </c>
      <c r="M541" s="320">
        <v>0</v>
      </c>
      <c r="N541" s="320">
        <v>0</v>
      </c>
      <c r="O541" s="320">
        <v>0</v>
      </c>
      <c r="P541" s="87">
        <f t="shared" si="417"/>
        <v>0</v>
      </c>
      <c r="Q541" s="66">
        <f t="shared" si="418"/>
        <v>2500000</v>
      </c>
      <c r="R541" s="196">
        <v>0</v>
      </c>
    </row>
    <row r="542" spans="1:18" ht="16.5" hidden="1" customHeight="1" outlineLevel="4">
      <c r="A542" s="427"/>
      <c r="B542" s="429"/>
      <c r="C542" s="108" t="s">
        <v>103</v>
      </c>
      <c r="D542" s="98"/>
      <c r="E542" s="320">
        <v>0</v>
      </c>
      <c r="F542" s="359">
        <v>0</v>
      </c>
      <c r="G542" s="320">
        <v>0</v>
      </c>
      <c r="H542" s="349">
        <v>0</v>
      </c>
      <c r="I542" s="320">
        <v>0</v>
      </c>
      <c r="J542" s="314">
        <f t="shared" si="410"/>
        <v>0</v>
      </c>
      <c r="K542" s="320">
        <v>0</v>
      </c>
      <c r="L542" s="359">
        <v>0</v>
      </c>
      <c r="M542" s="320">
        <v>0</v>
      </c>
      <c r="N542" s="320">
        <v>0</v>
      </c>
      <c r="O542" s="320">
        <v>0</v>
      </c>
      <c r="P542" s="87">
        <f t="shared" si="417"/>
        <v>0</v>
      </c>
      <c r="Q542" s="66">
        <f t="shared" si="418"/>
        <v>0</v>
      </c>
      <c r="R542" s="196">
        <v>0</v>
      </c>
    </row>
    <row r="543" spans="1:18" ht="16.5" hidden="1" customHeight="1" outlineLevel="4">
      <c r="A543" s="427"/>
      <c r="B543" s="429"/>
      <c r="C543" s="108" t="s">
        <v>104</v>
      </c>
      <c r="D543" s="98"/>
      <c r="E543" s="320">
        <v>0</v>
      </c>
      <c r="F543" s="359">
        <v>0</v>
      </c>
      <c r="G543" s="320">
        <v>0</v>
      </c>
      <c r="H543" s="349">
        <v>0</v>
      </c>
      <c r="I543" s="320">
        <v>0</v>
      </c>
      <c r="J543" s="314">
        <f t="shared" si="410"/>
        <v>0</v>
      </c>
      <c r="K543" s="320">
        <v>0</v>
      </c>
      <c r="L543" s="359">
        <v>0</v>
      </c>
      <c r="M543" s="320">
        <v>0</v>
      </c>
      <c r="N543" s="320">
        <v>0</v>
      </c>
      <c r="O543" s="320">
        <v>0</v>
      </c>
      <c r="P543" s="87">
        <f t="shared" si="417"/>
        <v>0</v>
      </c>
      <c r="Q543" s="66">
        <f t="shared" si="418"/>
        <v>0</v>
      </c>
      <c r="R543" s="196">
        <v>0</v>
      </c>
    </row>
    <row r="544" spans="1:18" ht="16.5" hidden="1" customHeight="1" outlineLevel="4">
      <c r="A544" s="427"/>
      <c r="B544" s="429"/>
      <c r="C544" s="108" t="s">
        <v>105</v>
      </c>
      <c r="D544" s="98"/>
      <c r="E544" s="320">
        <v>0</v>
      </c>
      <c r="F544" s="359">
        <v>0</v>
      </c>
      <c r="G544" s="320">
        <v>0</v>
      </c>
      <c r="H544" s="349">
        <v>0</v>
      </c>
      <c r="I544" s="320">
        <v>0</v>
      </c>
      <c r="J544" s="314">
        <f t="shared" si="410"/>
        <v>0</v>
      </c>
      <c r="K544" s="320">
        <v>0</v>
      </c>
      <c r="L544" s="359">
        <v>0</v>
      </c>
      <c r="M544" s="320">
        <v>0</v>
      </c>
      <c r="N544" s="320">
        <v>0</v>
      </c>
      <c r="O544" s="320">
        <v>0</v>
      </c>
      <c r="P544" s="87">
        <f t="shared" si="417"/>
        <v>0</v>
      </c>
      <c r="Q544" s="66">
        <f t="shared" si="418"/>
        <v>0</v>
      </c>
      <c r="R544" s="196">
        <v>0</v>
      </c>
    </row>
    <row r="545" spans="1:18" ht="16.5" hidden="1" customHeight="1" outlineLevel="4">
      <c r="A545" s="427"/>
      <c r="B545" s="429"/>
      <c r="C545" s="108" t="s">
        <v>106</v>
      </c>
      <c r="D545" s="98"/>
      <c r="E545" s="320">
        <v>748000</v>
      </c>
      <c r="F545" s="359">
        <v>0</v>
      </c>
      <c r="G545" s="320">
        <v>0</v>
      </c>
      <c r="H545" s="349">
        <v>0</v>
      </c>
      <c r="I545" s="320">
        <v>0</v>
      </c>
      <c r="J545" s="314">
        <f t="shared" si="410"/>
        <v>748000</v>
      </c>
      <c r="K545" s="320">
        <v>0</v>
      </c>
      <c r="L545" s="359">
        <v>0</v>
      </c>
      <c r="M545" s="320">
        <v>0</v>
      </c>
      <c r="N545" s="320">
        <v>0</v>
      </c>
      <c r="O545" s="320">
        <v>0</v>
      </c>
      <c r="P545" s="87">
        <f t="shared" si="417"/>
        <v>0</v>
      </c>
      <c r="Q545" s="66">
        <f t="shared" si="418"/>
        <v>748000</v>
      </c>
      <c r="R545" s="196">
        <v>0</v>
      </c>
    </row>
    <row r="546" spans="1:18" ht="16.5" hidden="1" customHeight="1" outlineLevel="4">
      <c r="A546" s="427"/>
      <c r="B546" s="429"/>
      <c r="C546" s="108" t="s">
        <v>107</v>
      </c>
      <c r="D546" s="98"/>
      <c r="E546" s="320">
        <v>0</v>
      </c>
      <c r="F546" s="359">
        <v>0</v>
      </c>
      <c r="G546" s="320">
        <v>0</v>
      </c>
      <c r="H546" s="349">
        <v>0</v>
      </c>
      <c r="I546" s="320">
        <v>0</v>
      </c>
      <c r="J546" s="314">
        <f t="shared" si="410"/>
        <v>0</v>
      </c>
      <c r="K546" s="320">
        <v>0</v>
      </c>
      <c r="L546" s="359">
        <v>0</v>
      </c>
      <c r="M546" s="320">
        <v>0</v>
      </c>
      <c r="N546" s="320">
        <v>0</v>
      </c>
      <c r="O546" s="320">
        <v>0</v>
      </c>
      <c r="P546" s="87">
        <f t="shared" si="417"/>
        <v>0</v>
      </c>
      <c r="Q546" s="66">
        <f t="shared" si="418"/>
        <v>0</v>
      </c>
      <c r="R546" s="196">
        <v>2500000</v>
      </c>
    </row>
    <row r="547" spans="1:18" ht="16.5" hidden="1" customHeight="1" outlineLevel="4">
      <c r="A547" s="427"/>
      <c r="B547" s="429"/>
      <c r="C547" s="108" t="s">
        <v>108</v>
      </c>
      <c r="D547" s="98"/>
      <c r="E547" s="320">
        <v>0</v>
      </c>
      <c r="F547" s="359">
        <v>0</v>
      </c>
      <c r="G547" s="320">
        <v>0</v>
      </c>
      <c r="H547" s="349">
        <v>0</v>
      </c>
      <c r="I547" s="320">
        <v>0</v>
      </c>
      <c r="J547" s="314">
        <f t="shared" si="410"/>
        <v>0</v>
      </c>
      <c r="K547" s="320">
        <v>0</v>
      </c>
      <c r="L547" s="359">
        <v>0</v>
      </c>
      <c r="M547" s="320">
        <v>0</v>
      </c>
      <c r="N547" s="320">
        <v>0</v>
      </c>
      <c r="O547" s="320">
        <v>0</v>
      </c>
      <c r="P547" s="87">
        <f t="shared" si="417"/>
        <v>0</v>
      </c>
      <c r="Q547" s="66">
        <f t="shared" si="418"/>
        <v>0</v>
      </c>
      <c r="R547" s="196">
        <v>0</v>
      </c>
    </row>
    <row r="548" spans="1:18" ht="16.5" hidden="1" customHeight="1" outlineLevel="4">
      <c r="A548" s="427"/>
      <c r="B548" s="429"/>
      <c r="C548" s="108" t="s">
        <v>109</v>
      </c>
      <c r="D548" s="98"/>
      <c r="E548" s="320">
        <v>0</v>
      </c>
      <c r="F548" s="359">
        <v>0</v>
      </c>
      <c r="G548" s="320">
        <v>0</v>
      </c>
      <c r="H548" s="349">
        <v>0</v>
      </c>
      <c r="I548" s="320">
        <v>0</v>
      </c>
      <c r="J548" s="314">
        <f t="shared" si="410"/>
        <v>0</v>
      </c>
      <c r="K548" s="320">
        <v>0</v>
      </c>
      <c r="L548" s="359">
        <v>0</v>
      </c>
      <c r="M548" s="320">
        <v>0</v>
      </c>
      <c r="N548" s="320">
        <v>0</v>
      </c>
      <c r="O548" s="320">
        <v>0</v>
      </c>
      <c r="P548" s="87">
        <f t="shared" si="417"/>
        <v>0</v>
      </c>
      <c r="Q548" s="66">
        <f t="shared" si="418"/>
        <v>0</v>
      </c>
      <c r="R548" s="196">
        <v>0</v>
      </c>
    </row>
    <row r="549" spans="1:18" ht="16.5" hidden="1" customHeight="1" outlineLevel="4">
      <c r="A549" s="427"/>
      <c r="B549" s="429"/>
      <c r="C549" s="108" t="s">
        <v>110</v>
      </c>
      <c r="D549" s="98"/>
      <c r="E549" s="320">
        <v>0</v>
      </c>
      <c r="F549" s="359">
        <v>0</v>
      </c>
      <c r="G549" s="320">
        <v>0</v>
      </c>
      <c r="H549" s="349">
        <v>0</v>
      </c>
      <c r="I549" s="320">
        <v>0</v>
      </c>
      <c r="J549" s="314">
        <f t="shared" si="410"/>
        <v>0</v>
      </c>
      <c r="K549" s="320">
        <v>0</v>
      </c>
      <c r="L549" s="359">
        <v>0</v>
      </c>
      <c r="M549" s="320">
        <v>0</v>
      </c>
      <c r="N549" s="320">
        <v>0</v>
      </c>
      <c r="O549" s="320">
        <v>0</v>
      </c>
      <c r="P549" s="87">
        <f t="shared" si="417"/>
        <v>0</v>
      </c>
      <c r="Q549" s="66">
        <f t="shared" si="418"/>
        <v>0</v>
      </c>
      <c r="R549" s="196">
        <v>0</v>
      </c>
    </row>
    <row r="550" spans="1:18" ht="16.5" hidden="1" customHeight="1" outlineLevel="4">
      <c r="A550" s="427"/>
      <c r="B550" s="429"/>
      <c r="C550" s="108" t="s">
        <v>111</v>
      </c>
      <c r="D550" s="98"/>
      <c r="E550" s="320">
        <v>0</v>
      </c>
      <c r="F550" s="359">
        <v>0</v>
      </c>
      <c r="G550" s="320">
        <v>0</v>
      </c>
      <c r="H550" s="349">
        <v>0</v>
      </c>
      <c r="I550" s="320">
        <v>0</v>
      </c>
      <c r="J550" s="314">
        <f t="shared" si="410"/>
        <v>0</v>
      </c>
      <c r="K550" s="320">
        <v>0</v>
      </c>
      <c r="L550" s="359">
        <v>0</v>
      </c>
      <c r="M550" s="320">
        <v>0</v>
      </c>
      <c r="N550" s="320">
        <v>0</v>
      </c>
      <c r="O550" s="320">
        <v>0</v>
      </c>
      <c r="P550" s="87">
        <f t="shared" si="417"/>
        <v>0</v>
      </c>
      <c r="Q550" s="66">
        <f t="shared" si="418"/>
        <v>0</v>
      </c>
      <c r="R550" s="196">
        <v>0</v>
      </c>
    </row>
    <row r="551" spans="1:18" ht="16.5" hidden="1" customHeight="1" outlineLevel="4">
      <c r="A551" s="427"/>
      <c r="B551" s="429"/>
      <c r="C551" s="108" t="s">
        <v>112</v>
      </c>
      <c r="D551" s="98"/>
      <c r="E551" s="320">
        <v>0</v>
      </c>
      <c r="F551" s="359">
        <v>0</v>
      </c>
      <c r="G551" s="320">
        <v>0</v>
      </c>
      <c r="H551" s="349">
        <v>0</v>
      </c>
      <c r="I551" s="319">
        <v>600000</v>
      </c>
      <c r="J551" s="314">
        <f t="shared" si="410"/>
        <v>600000</v>
      </c>
      <c r="K551" s="320">
        <v>0</v>
      </c>
      <c r="L551" s="359">
        <v>0</v>
      </c>
      <c r="M551" s="320">
        <v>0</v>
      </c>
      <c r="N551" s="320">
        <v>0</v>
      </c>
      <c r="O551" s="320">
        <v>0</v>
      </c>
      <c r="P551" s="87">
        <f t="shared" si="417"/>
        <v>0</v>
      </c>
      <c r="Q551" s="66">
        <f t="shared" si="418"/>
        <v>600000</v>
      </c>
      <c r="R551" s="196">
        <v>0</v>
      </c>
    </row>
    <row r="552" spans="1:18" ht="16.5" hidden="1" customHeight="1" outlineLevel="4">
      <c r="A552" s="427"/>
      <c r="B552" s="429"/>
      <c r="C552" s="108" t="s">
        <v>113</v>
      </c>
      <c r="D552" s="98"/>
      <c r="E552" s="320">
        <v>0</v>
      </c>
      <c r="F552" s="359">
        <v>0</v>
      </c>
      <c r="G552" s="319">
        <v>2500000</v>
      </c>
      <c r="H552" s="351">
        <v>2500000</v>
      </c>
      <c r="I552" s="320">
        <v>0</v>
      </c>
      <c r="J552" s="314">
        <f t="shared" si="410"/>
        <v>5000000</v>
      </c>
      <c r="K552" s="320">
        <v>0</v>
      </c>
      <c r="L552" s="359">
        <v>0</v>
      </c>
      <c r="M552" s="320">
        <v>0</v>
      </c>
      <c r="N552" s="320">
        <v>0</v>
      </c>
      <c r="O552" s="320">
        <v>0</v>
      </c>
      <c r="P552" s="87">
        <f t="shared" si="417"/>
        <v>0</v>
      </c>
      <c r="Q552" s="66">
        <f t="shared" si="418"/>
        <v>5000000</v>
      </c>
      <c r="R552" s="196">
        <v>-2500000</v>
      </c>
    </row>
    <row r="553" spans="1:18" ht="16.5" hidden="1" customHeight="1" outlineLevel="4">
      <c r="A553" s="427"/>
      <c r="B553" s="429"/>
      <c r="C553" s="108" t="s">
        <v>114</v>
      </c>
      <c r="D553" s="98"/>
      <c r="E553" s="320">
        <v>0</v>
      </c>
      <c r="F553" s="359">
        <v>0</v>
      </c>
      <c r="G553" s="320">
        <v>0</v>
      </c>
      <c r="H553" s="349">
        <v>0</v>
      </c>
      <c r="I553" s="320">
        <v>0</v>
      </c>
      <c r="J553" s="314">
        <f t="shared" si="410"/>
        <v>0</v>
      </c>
      <c r="K553" s="320">
        <v>0</v>
      </c>
      <c r="L553" s="359">
        <v>0</v>
      </c>
      <c r="M553" s="320">
        <v>0</v>
      </c>
      <c r="N553" s="320">
        <v>0</v>
      </c>
      <c r="O553" s="320">
        <v>0</v>
      </c>
      <c r="P553" s="87">
        <f t="shared" si="417"/>
        <v>0</v>
      </c>
      <c r="Q553" s="66">
        <f t="shared" si="418"/>
        <v>0</v>
      </c>
      <c r="R553" s="196">
        <v>0</v>
      </c>
    </row>
    <row r="554" spans="1:18" ht="16.5" hidden="1" customHeight="1" outlineLevel="4">
      <c r="A554" s="427"/>
      <c r="B554" s="429"/>
      <c r="C554" s="108" t="s">
        <v>115</v>
      </c>
      <c r="D554" s="98"/>
      <c r="E554" s="320">
        <v>0</v>
      </c>
      <c r="F554" s="359">
        <v>0</v>
      </c>
      <c r="G554" s="320">
        <v>0</v>
      </c>
      <c r="H554" s="349">
        <v>0</v>
      </c>
      <c r="I554" s="320">
        <v>0</v>
      </c>
      <c r="J554" s="314">
        <f t="shared" si="410"/>
        <v>0</v>
      </c>
      <c r="K554" s="320">
        <v>0</v>
      </c>
      <c r="L554" s="359">
        <v>0</v>
      </c>
      <c r="M554" s="320">
        <v>0</v>
      </c>
      <c r="N554" s="320">
        <v>0</v>
      </c>
      <c r="O554" s="320">
        <v>0</v>
      </c>
      <c r="P554" s="87">
        <f t="shared" si="417"/>
        <v>0</v>
      </c>
      <c r="Q554" s="66">
        <f t="shared" si="418"/>
        <v>0</v>
      </c>
      <c r="R554" s="196">
        <v>0</v>
      </c>
    </row>
    <row r="555" spans="1:18" ht="16.5" hidden="1" customHeight="1" outlineLevel="4">
      <c r="A555" s="427"/>
      <c r="B555" s="429"/>
      <c r="C555" s="108" t="s">
        <v>116</v>
      </c>
      <c r="D555" s="98"/>
      <c r="E555" s="320">
        <v>0</v>
      </c>
      <c r="F555" s="359">
        <v>0</v>
      </c>
      <c r="G555" s="320">
        <v>0</v>
      </c>
      <c r="H555" s="349">
        <v>0</v>
      </c>
      <c r="I555" s="320">
        <v>0</v>
      </c>
      <c r="J555" s="314">
        <f t="shared" si="410"/>
        <v>0</v>
      </c>
      <c r="K555" s="320">
        <v>0</v>
      </c>
      <c r="L555" s="359">
        <v>0</v>
      </c>
      <c r="M555" s="320">
        <v>0</v>
      </c>
      <c r="N555" s="320">
        <v>0</v>
      </c>
      <c r="O555" s="320">
        <v>0</v>
      </c>
      <c r="P555" s="87">
        <f t="shared" si="417"/>
        <v>0</v>
      </c>
      <c r="Q555" s="66">
        <f t="shared" si="418"/>
        <v>0</v>
      </c>
      <c r="R555" s="196">
        <v>0</v>
      </c>
    </row>
    <row r="556" spans="1:18" ht="16.5" hidden="1" customHeight="1" outlineLevel="4">
      <c r="A556" s="427"/>
      <c r="B556" s="429"/>
      <c r="C556" s="108" t="s">
        <v>117</v>
      </c>
      <c r="D556" s="98"/>
      <c r="E556" s="320">
        <v>0</v>
      </c>
      <c r="F556" s="359">
        <v>0</v>
      </c>
      <c r="G556" s="319">
        <v>2000000</v>
      </c>
      <c r="H556" s="351">
        <v>2000000</v>
      </c>
      <c r="I556" s="320">
        <v>0</v>
      </c>
      <c r="J556" s="314">
        <f t="shared" si="410"/>
        <v>4000000</v>
      </c>
      <c r="K556" s="320">
        <v>0</v>
      </c>
      <c r="L556" s="359">
        <v>0</v>
      </c>
      <c r="M556" s="320">
        <v>0</v>
      </c>
      <c r="N556" s="320">
        <v>0</v>
      </c>
      <c r="O556" s="320">
        <v>0</v>
      </c>
      <c r="P556" s="87">
        <f t="shared" si="417"/>
        <v>0</v>
      </c>
      <c r="Q556" s="66">
        <f t="shared" si="418"/>
        <v>4000000</v>
      </c>
      <c r="R556" s="196">
        <v>-2000000</v>
      </c>
    </row>
    <row r="557" spans="1:18" ht="16.5" hidden="1" customHeight="1" outlineLevel="4">
      <c r="A557" s="427"/>
      <c r="B557" s="429"/>
      <c r="C557" s="108" t="s">
        <v>118</v>
      </c>
      <c r="D557" s="98"/>
      <c r="E557" s="320">
        <v>0</v>
      </c>
      <c r="F557" s="359">
        <v>0</v>
      </c>
      <c r="G557" s="320">
        <v>0</v>
      </c>
      <c r="H557" s="349">
        <v>0</v>
      </c>
      <c r="I557" s="320">
        <v>0</v>
      </c>
      <c r="J557" s="314">
        <f t="shared" si="410"/>
        <v>0</v>
      </c>
      <c r="K557" s="320">
        <v>0</v>
      </c>
      <c r="L557" s="359">
        <v>0</v>
      </c>
      <c r="M557" s="320">
        <v>0</v>
      </c>
      <c r="N557" s="320">
        <v>0</v>
      </c>
      <c r="O557" s="320">
        <v>0</v>
      </c>
      <c r="P557" s="87">
        <f t="shared" si="417"/>
        <v>0</v>
      </c>
      <c r="Q557" s="66">
        <f t="shared" si="418"/>
        <v>0</v>
      </c>
      <c r="R557" s="196">
        <v>0</v>
      </c>
    </row>
    <row r="558" spans="1:18" ht="16.5" hidden="1" customHeight="1" outlineLevel="4">
      <c r="A558" s="427"/>
      <c r="B558" s="429"/>
      <c r="C558" s="114" t="s">
        <v>119</v>
      </c>
      <c r="D558" s="98"/>
      <c r="E558" s="320">
        <v>0</v>
      </c>
      <c r="F558" s="359">
        <v>0</v>
      </c>
      <c r="G558" s="320">
        <v>0</v>
      </c>
      <c r="H558" s="349">
        <v>0</v>
      </c>
      <c r="I558" s="320">
        <v>0</v>
      </c>
      <c r="J558" s="314">
        <f t="shared" si="410"/>
        <v>0</v>
      </c>
      <c r="K558" s="320">
        <v>0</v>
      </c>
      <c r="L558" s="359">
        <v>0</v>
      </c>
      <c r="M558" s="320">
        <v>0</v>
      </c>
      <c r="N558" s="320">
        <v>0</v>
      </c>
      <c r="O558" s="320">
        <v>0</v>
      </c>
      <c r="P558" s="87">
        <f t="shared" si="417"/>
        <v>0</v>
      </c>
      <c r="Q558" s="66">
        <f t="shared" si="418"/>
        <v>0</v>
      </c>
      <c r="R558" s="196">
        <v>0</v>
      </c>
    </row>
    <row r="559" spans="1:18" ht="49.5" hidden="1" customHeight="1" outlineLevel="3">
      <c r="A559" s="427"/>
      <c r="B559" s="429"/>
      <c r="C559" s="108" t="s">
        <v>122</v>
      </c>
      <c r="D559" s="320">
        <f>D560</f>
        <v>0</v>
      </c>
      <c r="E559" s="320">
        <f>E560</f>
        <v>0</v>
      </c>
      <c r="F559" s="359">
        <f t="shared" ref="F559:I559" si="419">F560</f>
        <v>0</v>
      </c>
      <c r="G559" s="320">
        <f t="shared" si="419"/>
        <v>0</v>
      </c>
      <c r="H559" s="349">
        <f t="shared" si="419"/>
        <v>0</v>
      </c>
      <c r="I559" s="320">
        <f t="shared" si="419"/>
        <v>0</v>
      </c>
      <c r="J559" s="314">
        <f t="shared" si="410"/>
        <v>0</v>
      </c>
      <c r="K559" s="320"/>
      <c r="L559" s="359"/>
      <c r="M559" s="320"/>
      <c r="N559" s="320"/>
      <c r="O559" s="320"/>
      <c r="P559" s="314">
        <f t="shared" si="401"/>
        <v>0</v>
      </c>
      <c r="Q559" s="66">
        <f>J559+P559</f>
        <v>0</v>
      </c>
      <c r="R559" s="196">
        <v>0</v>
      </c>
    </row>
    <row r="560" spans="1:18" ht="16.5" hidden="1" customHeight="1" outlineLevel="4">
      <c r="A560" s="427"/>
      <c r="B560" s="429"/>
      <c r="C560" s="108" t="s">
        <v>123</v>
      </c>
      <c r="D560" s="98"/>
      <c r="E560" s="320">
        <v>0</v>
      </c>
      <c r="F560" s="359"/>
      <c r="G560" s="320"/>
      <c r="H560" s="349"/>
      <c r="I560" s="320"/>
      <c r="J560" s="314"/>
      <c r="K560" s="320"/>
      <c r="L560" s="359"/>
      <c r="M560" s="320"/>
      <c r="N560" s="320"/>
      <c r="O560" s="320"/>
      <c r="P560" s="87"/>
      <c r="Q560" s="66"/>
      <c r="R560" s="196">
        <v>0</v>
      </c>
    </row>
    <row r="561" spans="1:18" ht="28.5" hidden="1" customHeight="1" outlineLevel="3">
      <c r="A561" s="427"/>
      <c r="B561" s="429"/>
      <c r="C561" s="75" t="s">
        <v>22</v>
      </c>
      <c r="D561" s="27">
        <v>0</v>
      </c>
      <c r="E561" s="20">
        <f>SUM(E562:E563)</f>
        <v>0</v>
      </c>
      <c r="F561" s="20">
        <f>SUM(F562:F563)</f>
        <v>0</v>
      </c>
      <c r="G561" s="20">
        <f>SUM(G562:G563)</f>
        <v>0</v>
      </c>
      <c r="H561" s="20">
        <f>SUM(H562:H563)</f>
        <v>0</v>
      </c>
      <c r="I561" s="20">
        <f>SUM(I562:I563)</f>
        <v>100666</v>
      </c>
      <c r="J561" s="314">
        <f t="shared" si="366"/>
        <v>100666</v>
      </c>
      <c r="K561" s="20">
        <f>SUM(K562:K563)</f>
        <v>100666</v>
      </c>
      <c r="L561" s="20">
        <f>SUM(L562:L563)</f>
        <v>100667</v>
      </c>
      <c r="M561" s="218">
        <f>SUM(M562:M563)</f>
        <v>100667</v>
      </c>
      <c r="N561" s="218">
        <f>SUM(N562:N563)</f>
        <v>100666</v>
      </c>
      <c r="O561" s="20">
        <f>SUM(O562:O563)</f>
        <v>100666</v>
      </c>
      <c r="P561" s="20">
        <f t="shared" si="401"/>
        <v>503332</v>
      </c>
      <c r="Q561" s="76">
        <f t="shared" si="400"/>
        <v>603998</v>
      </c>
      <c r="R561" s="196">
        <v>0</v>
      </c>
    </row>
    <row r="562" spans="1:18" ht="15.75" hidden="1" customHeight="1" outlineLevel="3">
      <c r="A562" s="427"/>
      <c r="B562" s="429"/>
      <c r="C562" s="105" t="s">
        <v>88</v>
      </c>
      <c r="D562" s="105"/>
      <c r="E562" s="12">
        <v>0</v>
      </c>
      <c r="F562" s="12">
        <v>0</v>
      </c>
      <c r="G562" s="12">
        <v>0</v>
      </c>
      <c r="H562" s="12">
        <v>0</v>
      </c>
      <c r="I562" s="134">
        <v>40266</v>
      </c>
      <c r="J562" s="314">
        <f t="shared" si="366"/>
        <v>40266</v>
      </c>
      <c r="K562" s="134">
        <v>40266</v>
      </c>
      <c r="L562" s="134">
        <v>40267</v>
      </c>
      <c r="M562" s="222">
        <v>40267</v>
      </c>
      <c r="N562" s="222">
        <v>40266</v>
      </c>
      <c r="O562" s="134">
        <v>40266</v>
      </c>
      <c r="P562" s="314">
        <f t="shared" si="401"/>
        <v>201332</v>
      </c>
      <c r="Q562" s="15"/>
      <c r="R562" s="196">
        <v>0</v>
      </c>
    </row>
    <row r="563" spans="1:18" ht="15.75" hidden="1" customHeight="1" outlineLevel="3">
      <c r="A563" s="427"/>
      <c r="B563" s="430"/>
      <c r="C563" s="105" t="s">
        <v>87</v>
      </c>
      <c r="D563" s="105"/>
      <c r="E563" s="12">
        <v>0</v>
      </c>
      <c r="F563" s="12">
        <v>0</v>
      </c>
      <c r="G563" s="12">
        <v>0</v>
      </c>
      <c r="H563" s="12">
        <v>0</v>
      </c>
      <c r="I563" s="95">
        <v>60400</v>
      </c>
      <c r="J563" s="314">
        <f t="shared" si="366"/>
        <v>60400</v>
      </c>
      <c r="K563" s="95">
        <v>60400</v>
      </c>
      <c r="L563" s="95">
        <v>60400</v>
      </c>
      <c r="M563" s="95">
        <v>60400</v>
      </c>
      <c r="N563" s="95">
        <v>60400</v>
      </c>
      <c r="O563" s="95">
        <v>60400</v>
      </c>
      <c r="P563" s="314">
        <f t="shared" si="401"/>
        <v>302000</v>
      </c>
      <c r="Q563" s="15"/>
      <c r="R563" s="196">
        <v>0</v>
      </c>
    </row>
    <row r="564" spans="1:18" ht="39" hidden="1" customHeight="1" outlineLevel="2">
      <c r="A564" s="472" t="s">
        <v>84</v>
      </c>
      <c r="B564" s="473"/>
      <c r="C564" s="473"/>
      <c r="D564" s="314">
        <f t="shared" ref="D564:I564" si="420">D619+D673+D727+D781</f>
        <v>0</v>
      </c>
      <c r="E564" s="314">
        <f>E619+E673+E727+E781</f>
        <v>1677000</v>
      </c>
      <c r="F564" s="356">
        <f>F619+F673+F727+F781+F565</f>
        <v>193000</v>
      </c>
      <c r="G564" s="314">
        <f t="shared" si="420"/>
        <v>413000</v>
      </c>
      <c r="H564" s="354">
        <f t="shared" ref="H564" si="421">H619+H673+H727+H781</f>
        <v>413000</v>
      </c>
      <c r="I564" s="314">
        <f t="shared" si="420"/>
        <v>22502692.999999996</v>
      </c>
      <c r="J564" s="314">
        <f t="shared" si="366"/>
        <v>25198692.999999996</v>
      </c>
      <c r="K564" s="356">
        <f t="shared" ref="K564" si="422">K619+K673+K727+K781+K565</f>
        <v>30592626.399999999</v>
      </c>
      <c r="L564" s="356">
        <f t="shared" ref="L564" si="423">L619+L673+L727+L781+L565</f>
        <v>31643484.999999996</v>
      </c>
      <c r="M564" s="356">
        <f t="shared" ref="M564" si="424">M619+M673+M727+M781+M565</f>
        <v>22502692.999999996</v>
      </c>
      <c r="N564" s="356">
        <f t="shared" ref="N564" si="425">N619+N673+N727+N781+N565</f>
        <v>22502692.999999996</v>
      </c>
      <c r="O564" s="356">
        <f t="shared" ref="O564" si="426">O619+O673+O727+O781+O565</f>
        <v>23668692.999999996</v>
      </c>
      <c r="P564" s="314">
        <f t="shared" si="401"/>
        <v>130910190.39999999</v>
      </c>
      <c r="Q564" s="67">
        <f>J564+P564</f>
        <v>156108883.39999998</v>
      </c>
      <c r="R564" s="196">
        <v>904000</v>
      </c>
    </row>
    <row r="565" spans="1:18" ht="33" hidden="1" customHeight="1" outlineLevel="3">
      <c r="A565" s="427">
        <v>14</v>
      </c>
      <c r="B565" s="428" t="s">
        <v>14</v>
      </c>
      <c r="C565" s="75" t="s">
        <v>11</v>
      </c>
      <c r="D565" s="75"/>
      <c r="E565" s="20">
        <f>SUM(E566:E618)</f>
        <v>0</v>
      </c>
      <c r="F565" s="20">
        <f>SUM(F566:F618)</f>
        <v>0</v>
      </c>
      <c r="G565" s="20">
        <f>SUM(G566:G618)</f>
        <v>0</v>
      </c>
      <c r="H565" s="20">
        <f>SUM(H566:H618)</f>
        <v>0</v>
      </c>
      <c r="I565" s="20">
        <f t="shared" ref="I565" si="427">SUM(I566:I618)</f>
        <v>0</v>
      </c>
      <c r="J565" s="314">
        <f t="shared" si="366"/>
        <v>0</v>
      </c>
      <c r="K565" s="20">
        <f t="shared" ref="K565" si="428">SUM(K566:K618)</f>
        <v>8089933.4000000004</v>
      </c>
      <c r="L565" s="20">
        <f>SUM(L566:L618)</f>
        <v>7974792</v>
      </c>
      <c r="M565" s="20">
        <f t="shared" ref="M565:O565" si="429">SUM(M566:M618)</f>
        <v>0</v>
      </c>
      <c r="N565" s="20">
        <f t="shared" si="429"/>
        <v>0</v>
      </c>
      <c r="O565" s="20">
        <f t="shared" si="429"/>
        <v>0</v>
      </c>
      <c r="P565" s="20">
        <f t="shared" si="401"/>
        <v>16064725.4</v>
      </c>
      <c r="Q565" s="76">
        <f t="shared" ref="Q565:Q628" si="430">J565+P565</f>
        <v>16064725.4</v>
      </c>
      <c r="R565" s="196">
        <v>0</v>
      </c>
    </row>
    <row r="566" spans="1:18" ht="16.5" hidden="1" customHeight="1" outlineLevel="4">
      <c r="A566" s="427"/>
      <c r="B566" s="429"/>
      <c r="C566" s="97" t="s">
        <v>37</v>
      </c>
      <c r="D566" s="97"/>
      <c r="E566" s="113"/>
      <c r="F566" s="359"/>
      <c r="G566" s="320">
        <v>0</v>
      </c>
      <c r="H566" s="349">
        <v>0</v>
      </c>
      <c r="I566" s="320">
        <v>0</v>
      </c>
      <c r="J566" s="314">
        <f t="shared" si="366"/>
        <v>0</v>
      </c>
      <c r="K566" s="320">
        <v>166605</v>
      </c>
      <c r="L566" s="359">
        <v>0</v>
      </c>
      <c r="M566" s="320">
        <v>0</v>
      </c>
      <c r="N566" s="320">
        <v>0</v>
      </c>
      <c r="O566" s="320">
        <v>0</v>
      </c>
      <c r="P566" s="87">
        <f t="shared" si="401"/>
        <v>166605</v>
      </c>
      <c r="Q566" s="66">
        <f t="shared" si="430"/>
        <v>166605</v>
      </c>
      <c r="R566" s="196">
        <v>0</v>
      </c>
    </row>
    <row r="567" spans="1:18" ht="16.5" hidden="1" customHeight="1" outlineLevel="4">
      <c r="A567" s="427"/>
      <c r="B567" s="429"/>
      <c r="C567" s="123" t="s">
        <v>38</v>
      </c>
      <c r="D567" s="123"/>
      <c r="E567" s="113"/>
      <c r="F567" s="359"/>
      <c r="G567" s="320">
        <v>0</v>
      </c>
      <c r="H567" s="349">
        <v>0</v>
      </c>
      <c r="I567" s="320">
        <v>0</v>
      </c>
      <c r="J567" s="314">
        <f t="shared" si="366"/>
        <v>0</v>
      </c>
      <c r="K567" s="320">
        <v>229568.4</v>
      </c>
      <c r="L567" s="359">
        <v>0</v>
      </c>
      <c r="M567" s="320">
        <v>0</v>
      </c>
      <c r="N567" s="320">
        <v>0</v>
      </c>
      <c r="O567" s="320">
        <v>0</v>
      </c>
      <c r="P567" s="87">
        <f t="shared" si="401"/>
        <v>229568.4</v>
      </c>
      <c r="Q567" s="66">
        <f t="shared" si="430"/>
        <v>229568.4</v>
      </c>
      <c r="R567" s="196">
        <v>0</v>
      </c>
    </row>
    <row r="568" spans="1:18" ht="16.5" hidden="1" customHeight="1" outlineLevel="4">
      <c r="A568" s="427"/>
      <c r="B568" s="429"/>
      <c r="C568" s="97" t="s">
        <v>39</v>
      </c>
      <c r="D568" s="97"/>
      <c r="E568" s="113"/>
      <c r="F568" s="359"/>
      <c r="G568" s="320">
        <v>0</v>
      </c>
      <c r="H568" s="349">
        <v>0</v>
      </c>
      <c r="I568" s="320">
        <v>0</v>
      </c>
      <c r="J568" s="314">
        <f t="shared" si="366"/>
        <v>0</v>
      </c>
      <c r="K568" s="320">
        <v>525019</v>
      </c>
      <c r="L568" s="359">
        <v>0</v>
      </c>
      <c r="M568" s="320">
        <v>0</v>
      </c>
      <c r="N568" s="320">
        <v>0</v>
      </c>
      <c r="O568" s="320">
        <v>0</v>
      </c>
      <c r="P568" s="87">
        <f t="shared" si="401"/>
        <v>525019</v>
      </c>
      <c r="Q568" s="66">
        <f t="shared" si="430"/>
        <v>525019</v>
      </c>
      <c r="R568" s="196">
        <v>0</v>
      </c>
    </row>
    <row r="569" spans="1:18" ht="16.5" hidden="1" customHeight="1" outlineLevel="4">
      <c r="A569" s="427"/>
      <c r="B569" s="429"/>
      <c r="C569" s="97" t="s">
        <v>40</v>
      </c>
      <c r="D569" s="97"/>
      <c r="E569" s="113"/>
      <c r="F569" s="359"/>
      <c r="G569" s="320">
        <v>0</v>
      </c>
      <c r="H569" s="349">
        <v>0</v>
      </c>
      <c r="I569" s="320">
        <v>0</v>
      </c>
      <c r="J569" s="314">
        <f t="shared" si="366"/>
        <v>0</v>
      </c>
      <c r="K569" s="320">
        <v>90550</v>
      </c>
      <c r="L569" s="359">
        <v>0</v>
      </c>
      <c r="M569" s="320">
        <v>0</v>
      </c>
      <c r="N569" s="320">
        <v>0</v>
      </c>
      <c r="O569" s="320">
        <v>0</v>
      </c>
      <c r="P569" s="87">
        <f t="shared" si="401"/>
        <v>90550</v>
      </c>
      <c r="Q569" s="66">
        <f t="shared" si="430"/>
        <v>90550</v>
      </c>
      <c r="R569" s="196">
        <v>0</v>
      </c>
    </row>
    <row r="570" spans="1:18" ht="16.5" hidden="1" customHeight="1" outlineLevel="4">
      <c r="A570" s="427"/>
      <c r="B570" s="429"/>
      <c r="C570" s="97" t="s">
        <v>41</v>
      </c>
      <c r="D570" s="97"/>
      <c r="E570" s="113"/>
      <c r="F570" s="359"/>
      <c r="G570" s="320">
        <v>0</v>
      </c>
      <c r="H570" s="349">
        <v>0</v>
      </c>
      <c r="I570" s="320">
        <v>0</v>
      </c>
      <c r="J570" s="314">
        <f t="shared" si="366"/>
        <v>0</v>
      </c>
      <c r="K570" s="320">
        <v>238721</v>
      </c>
      <c r="L570" s="359">
        <v>0</v>
      </c>
      <c r="M570" s="320">
        <v>0</v>
      </c>
      <c r="N570" s="320">
        <v>0</v>
      </c>
      <c r="O570" s="320">
        <v>0</v>
      </c>
      <c r="P570" s="87">
        <f t="shared" si="401"/>
        <v>238721</v>
      </c>
      <c r="Q570" s="66">
        <f t="shared" si="430"/>
        <v>238721</v>
      </c>
      <c r="R570" s="196">
        <v>0</v>
      </c>
    </row>
    <row r="571" spans="1:18" ht="16.5" hidden="1" customHeight="1" outlineLevel="4">
      <c r="A571" s="427"/>
      <c r="B571" s="429"/>
      <c r="C571" s="97" t="s">
        <v>42</v>
      </c>
      <c r="D571" s="97"/>
      <c r="E571" s="113"/>
      <c r="F571" s="359"/>
      <c r="G571" s="320">
        <v>0</v>
      </c>
      <c r="H571" s="349">
        <v>0</v>
      </c>
      <c r="I571" s="320">
        <v>0</v>
      </c>
      <c r="J571" s="314">
        <f t="shared" si="366"/>
        <v>0</v>
      </c>
      <c r="K571" s="320">
        <v>59240</v>
      </c>
      <c r="L571" s="359">
        <v>0</v>
      </c>
      <c r="M571" s="320">
        <v>0</v>
      </c>
      <c r="N571" s="320">
        <v>0</v>
      </c>
      <c r="O571" s="320">
        <v>0</v>
      </c>
      <c r="P571" s="87">
        <f t="shared" si="401"/>
        <v>59240</v>
      </c>
      <c r="Q571" s="66">
        <f t="shared" si="430"/>
        <v>59240</v>
      </c>
      <c r="R571" s="196">
        <v>0</v>
      </c>
    </row>
    <row r="572" spans="1:18" ht="16.5" hidden="1" customHeight="1" outlineLevel="4">
      <c r="A572" s="427"/>
      <c r="B572" s="429"/>
      <c r="C572" s="97" t="s">
        <v>43</v>
      </c>
      <c r="D572" s="97"/>
      <c r="E572" s="113"/>
      <c r="F572" s="359"/>
      <c r="G572" s="320">
        <v>0</v>
      </c>
      <c r="H572" s="349">
        <v>0</v>
      </c>
      <c r="I572" s="320">
        <v>0</v>
      </c>
      <c r="J572" s="314">
        <f t="shared" si="366"/>
        <v>0</v>
      </c>
      <c r="K572" s="320">
        <v>459780</v>
      </c>
      <c r="L572" s="359">
        <v>0</v>
      </c>
      <c r="M572" s="320">
        <v>0</v>
      </c>
      <c r="N572" s="320">
        <v>0</v>
      </c>
      <c r="O572" s="320">
        <v>0</v>
      </c>
      <c r="P572" s="87">
        <f t="shared" si="401"/>
        <v>459780</v>
      </c>
      <c r="Q572" s="66">
        <f t="shared" si="430"/>
        <v>459780</v>
      </c>
      <c r="R572" s="196">
        <v>0</v>
      </c>
    </row>
    <row r="573" spans="1:18" ht="16.5" hidden="1" customHeight="1" outlineLevel="4">
      <c r="A573" s="427"/>
      <c r="B573" s="429"/>
      <c r="C573" s="97" t="s">
        <v>44</v>
      </c>
      <c r="D573" s="97"/>
      <c r="E573" s="113"/>
      <c r="F573" s="359"/>
      <c r="G573" s="320">
        <v>0</v>
      </c>
      <c r="H573" s="349">
        <v>0</v>
      </c>
      <c r="I573" s="320">
        <v>0</v>
      </c>
      <c r="J573" s="314">
        <f t="shared" si="366"/>
        <v>0</v>
      </c>
      <c r="K573" s="320">
        <v>285332</v>
      </c>
      <c r="L573" s="359">
        <v>0</v>
      </c>
      <c r="M573" s="320">
        <v>0</v>
      </c>
      <c r="N573" s="320">
        <v>0</v>
      </c>
      <c r="O573" s="320">
        <v>0</v>
      </c>
      <c r="P573" s="87">
        <f t="shared" si="401"/>
        <v>285332</v>
      </c>
      <c r="Q573" s="66">
        <f t="shared" si="430"/>
        <v>285332</v>
      </c>
      <c r="R573" s="196">
        <v>0</v>
      </c>
    </row>
    <row r="574" spans="1:18" ht="33" hidden="1" customHeight="1" outlineLevel="4">
      <c r="A574" s="427"/>
      <c r="B574" s="429"/>
      <c r="C574" s="97" t="s">
        <v>45</v>
      </c>
      <c r="D574" s="97"/>
      <c r="E574" s="113"/>
      <c r="F574" s="359"/>
      <c r="G574" s="320">
        <v>0</v>
      </c>
      <c r="H574" s="349">
        <v>0</v>
      </c>
      <c r="I574" s="320">
        <v>0</v>
      </c>
      <c r="J574" s="314">
        <f t="shared" si="366"/>
        <v>0</v>
      </c>
      <c r="K574" s="320">
        <v>698512</v>
      </c>
      <c r="L574" s="359">
        <v>0</v>
      </c>
      <c r="M574" s="320">
        <v>0</v>
      </c>
      <c r="N574" s="320">
        <v>0</v>
      </c>
      <c r="O574" s="320">
        <v>0</v>
      </c>
      <c r="P574" s="87">
        <f t="shared" si="401"/>
        <v>698512</v>
      </c>
      <c r="Q574" s="66">
        <f t="shared" si="430"/>
        <v>698512</v>
      </c>
      <c r="R574" s="196">
        <v>0</v>
      </c>
    </row>
    <row r="575" spans="1:18" ht="33" hidden="1" customHeight="1" outlineLevel="4">
      <c r="A575" s="427"/>
      <c r="B575" s="429"/>
      <c r="C575" s="97" t="s">
        <v>46</v>
      </c>
      <c r="D575" s="97"/>
      <c r="E575" s="113"/>
      <c r="F575" s="359"/>
      <c r="G575" s="320">
        <v>0</v>
      </c>
      <c r="H575" s="349">
        <v>0</v>
      </c>
      <c r="I575" s="320">
        <v>0</v>
      </c>
      <c r="J575" s="314">
        <f t="shared" si="366"/>
        <v>0</v>
      </c>
      <c r="K575" s="320">
        <v>1145020</v>
      </c>
      <c r="L575" s="359">
        <v>0</v>
      </c>
      <c r="M575" s="320">
        <v>0</v>
      </c>
      <c r="N575" s="320">
        <v>0</v>
      </c>
      <c r="O575" s="320">
        <v>0</v>
      </c>
      <c r="P575" s="87">
        <f t="shared" si="401"/>
        <v>1145020</v>
      </c>
      <c r="Q575" s="66">
        <f t="shared" si="430"/>
        <v>1145020</v>
      </c>
      <c r="R575" s="196">
        <v>0</v>
      </c>
    </row>
    <row r="576" spans="1:18" ht="33" hidden="1" customHeight="1" outlineLevel="4">
      <c r="A576" s="427"/>
      <c r="B576" s="429"/>
      <c r="C576" s="97" t="s">
        <v>47</v>
      </c>
      <c r="D576" s="97"/>
      <c r="E576" s="113"/>
      <c r="F576" s="359"/>
      <c r="G576" s="320">
        <v>0</v>
      </c>
      <c r="H576" s="349">
        <v>0</v>
      </c>
      <c r="I576" s="320">
        <v>0</v>
      </c>
      <c r="J576" s="314">
        <f t="shared" si="366"/>
        <v>0</v>
      </c>
      <c r="K576" s="320">
        <v>978683</v>
      </c>
      <c r="L576" s="359">
        <v>0</v>
      </c>
      <c r="M576" s="320">
        <v>0</v>
      </c>
      <c r="N576" s="320">
        <v>0</v>
      </c>
      <c r="O576" s="320">
        <v>0</v>
      </c>
      <c r="P576" s="87">
        <f t="shared" si="401"/>
        <v>978683</v>
      </c>
      <c r="Q576" s="66">
        <f t="shared" si="430"/>
        <v>978683</v>
      </c>
      <c r="R576" s="196">
        <v>0</v>
      </c>
    </row>
    <row r="577" spans="1:18" ht="49.5" hidden="1" customHeight="1" outlineLevel="4">
      <c r="A577" s="427"/>
      <c r="B577" s="429"/>
      <c r="C577" s="97" t="s">
        <v>48</v>
      </c>
      <c r="D577" s="97"/>
      <c r="E577" s="126"/>
      <c r="F577" s="359"/>
      <c r="G577" s="320">
        <v>0</v>
      </c>
      <c r="H577" s="349">
        <v>0</v>
      </c>
      <c r="I577" s="320">
        <v>0</v>
      </c>
      <c r="J577" s="314">
        <f t="shared" ref="J577:J619" si="431">I577+H577+G577+F577+E577+D577</f>
        <v>0</v>
      </c>
      <c r="K577" s="320">
        <v>1508209</v>
      </c>
      <c r="L577" s="359">
        <v>0</v>
      </c>
      <c r="M577" s="320">
        <v>0</v>
      </c>
      <c r="N577" s="320">
        <v>0</v>
      </c>
      <c r="O577" s="320">
        <v>0</v>
      </c>
      <c r="P577" s="87">
        <f t="shared" si="401"/>
        <v>1508209</v>
      </c>
      <c r="Q577" s="66">
        <f t="shared" si="430"/>
        <v>1508209</v>
      </c>
      <c r="R577" s="196">
        <v>0</v>
      </c>
    </row>
    <row r="578" spans="1:18" ht="16.5" hidden="1" customHeight="1" outlineLevel="4">
      <c r="A578" s="427"/>
      <c r="B578" s="429"/>
      <c r="C578" s="97" t="s">
        <v>49</v>
      </c>
      <c r="D578" s="97"/>
      <c r="E578" s="113"/>
      <c r="F578" s="359"/>
      <c r="G578" s="320">
        <v>0</v>
      </c>
      <c r="H578" s="349">
        <v>0</v>
      </c>
      <c r="I578" s="320">
        <v>0</v>
      </c>
      <c r="J578" s="314">
        <f t="shared" si="431"/>
        <v>0</v>
      </c>
      <c r="K578" s="320">
        <v>145123</v>
      </c>
      <c r="L578" s="359">
        <v>0</v>
      </c>
      <c r="M578" s="320">
        <v>0</v>
      </c>
      <c r="N578" s="320">
        <v>0</v>
      </c>
      <c r="O578" s="320">
        <v>0</v>
      </c>
      <c r="P578" s="87">
        <f t="shared" si="401"/>
        <v>145123</v>
      </c>
      <c r="Q578" s="66">
        <f t="shared" si="430"/>
        <v>145123</v>
      </c>
      <c r="R578" s="196">
        <v>0</v>
      </c>
    </row>
    <row r="579" spans="1:18" ht="16.5" hidden="1" customHeight="1" outlineLevel="4">
      <c r="A579" s="427"/>
      <c r="B579" s="429"/>
      <c r="C579" s="97" t="s">
        <v>50</v>
      </c>
      <c r="D579" s="97"/>
      <c r="E579" s="113"/>
      <c r="F579" s="359"/>
      <c r="G579" s="320">
        <v>0</v>
      </c>
      <c r="H579" s="349">
        <v>0</v>
      </c>
      <c r="I579" s="320">
        <v>0</v>
      </c>
      <c r="J579" s="314">
        <f t="shared" si="431"/>
        <v>0</v>
      </c>
      <c r="K579" s="320">
        <v>65892</v>
      </c>
      <c r="L579" s="359">
        <v>0</v>
      </c>
      <c r="M579" s="320">
        <v>0</v>
      </c>
      <c r="N579" s="320">
        <v>0</v>
      </c>
      <c r="O579" s="320">
        <v>0</v>
      </c>
      <c r="P579" s="87">
        <f t="shared" si="401"/>
        <v>65892</v>
      </c>
      <c r="Q579" s="66">
        <f t="shared" si="430"/>
        <v>65892</v>
      </c>
      <c r="R579" s="196">
        <v>0</v>
      </c>
    </row>
    <row r="580" spans="1:18" ht="16.5" hidden="1" customHeight="1" outlineLevel="4">
      <c r="A580" s="427"/>
      <c r="B580" s="429"/>
      <c r="C580" s="97" t="s">
        <v>51</v>
      </c>
      <c r="D580" s="97"/>
      <c r="E580" s="113"/>
      <c r="F580" s="359"/>
      <c r="G580" s="320">
        <v>0</v>
      </c>
      <c r="H580" s="349">
        <v>0</v>
      </c>
      <c r="I580" s="320">
        <v>0</v>
      </c>
      <c r="J580" s="314">
        <f t="shared" si="431"/>
        <v>0</v>
      </c>
      <c r="K580" s="320">
        <v>54283</v>
      </c>
      <c r="L580" s="359">
        <v>0</v>
      </c>
      <c r="M580" s="320">
        <v>0</v>
      </c>
      <c r="N580" s="320">
        <v>0</v>
      </c>
      <c r="O580" s="320">
        <v>0</v>
      </c>
      <c r="P580" s="87">
        <f t="shared" si="401"/>
        <v>54283</v>
      </c>
      <c r="Q580" s="66">
        <f t="shared" si="430"/>
        <v>54283</v>
      </c>
      <c r="R580" s="196">
        <v>0</v>
      </c>
    </row>
    <row r="581" spans="1:18" ht="16.5" hidden="1" customHeight="1" outlineLevel="4">
      <c r="A581" s="427"/>
      <c r="B581" s="429"/>
      <c r="C581" s="97" t="s">
        <v>54</v>
      </c>
      <c r="D581" s="97"/>
      <c r="E581" s="113"/>
      <c r="F581" s="359"/>
      <c r="G581" s="320">
        <v>0</v>
      </c>
      <c r="H581" s="349">
        <v>0</v>
      </c>
      <c r="I581" s="320">
        <v>0</v>
      </c>
      <c r="J581" s="314">
        <f t="shared" si="431"/>
        <v>0</v>
      </c>
      <c r="K581" s="320">
        <v>52899</v>
      </c>
      <c r="L581" s="359">
        <v>0</v>
      </c>
      <c r="M581" s="320">
        <v>0</v>
      </c>
      <c r="N581" s="320">
        <v>0</v>
      </c>
      <c r="O581" s="320">
        <v>0</v>
      </c>
      <c r="P581" s="87">
        <f t="shared" si="401"/>
        <v>52899</v>
      </c>
      <c r="Q581" s="66">
        <f t="shared" si="430"/>
        <v>52899</v>
      </c>
      <c r="R581" s="196">
        <v>0</v>
      </c>
    </row>
    <row r="582" spans="1:18" ht="16.5" hidden="1" customHeight="1" outlineLevel="4">
      <c r="A582" s="427"/>
      <c r="B582" s="429"/>
      <c r="C582" s="97" t="s">
        <v>37</v>
      </c>
      <c r="D582" s="97"/>
      <c r="E582" s="126"/>
      <c r="F582" s="359"/>
      <c r="G582" s="320">
        <v>0</v>
      </c>
      <c r="H582" s="349">
        <v>0</v>
      </c>
      <c r="I582" s="320">
        <v>0</v>
      </c>
      <c r="J582" s="314">
        <f t="shared" si="431"/>
        <v>0</v>
      </c>
      <c r="K582" s="320">
        <v>120508</v>
      </c>
      <c r="L582" s="359">
        <v>0</v>
      </c>
      <c r="M582" s="320">
        <v>0</v>
      </c>
      <c r="N582" s="320">
        <v>0</v>
      </c>
      <c r="O582" s="320">
        <v>0</v>
      </c>
      <c r="P582" s="87">
        <f t="shared" si="401"/>
        <v>120508</v>
      </c>
      <c r="Q582" s="66">
        <f t="shared" si="430"/>
        <v>120508</v>
      </c>
      <c r="R582" s="196">
        <v>0</v>
      </c>
    </row>
    <row r="583" spans="1:18" ht="16.5" hidden="1" customHeight="1" outlineLevel="4">
      <c r="A583" s="427"/>
      <c r="B583" s="429"/>
      <c r="C583" s="97" t="s">
        <v>52</v>
      </c>
      <c r="D583" s="97"/>
      <c r="E583" s="113"/>
      <c r="F583" s="359"/>
      <c r="G583" s="320">
        <v>0</v>
      </c>
      <c r="H583" s="349">
        <v>0</v>
      </c>
      <c r="I583" s="320">
        <v>0</v>
      </c>
      <c r="J583" s="314">
        <f t="shared" si="431"/>
        <v>0</v>
      </c>
      <c r="K583" s="320">
        <v>41331</v>
      </c>
      <c r="L583" s="359">
        <v>0</v>
      </c>
      <c r="M583" s="320">
        <v>0</v>
      </c>
      <c r="N583" s="320">
        <v>0</v>
      </c>
      <c r="O583" s="320">
        <v>0</v>
      </c>
      <c r="P583" s="87">
        <f t="shared" si="401"/>
        <v>41331</v>
      </c>
      <c r="Q583" s="66">
        <f t="shared" si="430"/>
        <v>41331</v>
      </c>
      <c r="R583" s="196">
        <v>0</v>
      </c>
    </row>
    <row r="584" spans="1:18" ht="16.5" hidden="1" customHeight="1" outlineLevel="4">
      <c r="A584" s="427"/>
      <c r="B584" s="429"/>
      <c r="C584" s="97" t="s">
        <v>53</v>
      </c>
      <c r="D584" s="97"/>
      <c r="E584" s="113"/>
      <c r="F584" s="359"/>
      <c r="G584" s="320">
        <v>0</v>
      </c>
      <c r="H584" s="349">
        <v>0</v>
      </c>
      <c r="I584" s="320">
        <v>0</v>
      </c>
      <c r="J584" s="314">
        <f t="shared" si="431"/>
        <v>0</v>
      </c>
      <c r="K584" s="320">
        <v>1080876</v>
      </c>
      <c r="L584" s="359">
        <v>0</v>
      </c>
      <c r="M584" s="320">
        <v>0</v>
      </c>
      <c r="N584" s="320">
        <v>0</v>
      </c>
      <c r="O584" s="320">
        <v>0</v>
      </c>
      <c r="P584" s="87">
        <f t="shared" si="401"/>
        <v>1080876</v>
      </c>
      <c r="Q584" s="66">
        <f t="shared" si="430"/>
        <v>1080876</v>
      </c>
      <c r="R584" s="196">
        <v>0</v>
      </c>
    </row>
    <row r="585" spans="1:18" ht="16.5" hidden="1" customHeight="1" outlineLevel="4">
      <c r="A585" s="427"/>
      <c r="B585" s="429"/>
      <c r="C585" s="97" t="s">
        <v>55</v>
      </c>
      <c r="D585" s="97"/>
      <c r="E585" s="113"/>
      <c r="F585" s="359"/>
      <c r="G585" s="320">
        <v>0</v>
      </c>
      <c r="H585" s="349">
        <v>0</v>
      </c>
      <c r="I585" s="320">
        <v>0</v>
      </c>
      <c r="J585" s="314">
        <f t="shared" si="431"/>
        <v>0</v>
      </c>
      <c r="K585" s="320">
        <v>143782</v>
      </c>
      <c r="L585" s="359">
        <v>0</v>
      </c>
      <c r="M585" s="320">
        <v>0</v>
      </c>
      <c r="N585" s="320">
        <v>0</v>
      </c>
      <c r="O585" s="320">
        <v>0</v>
      </c>
      <c r="P585" s="87">
        <f t="shared" si="401"/>
        <v>143782</v>
      </c>
      <c r="Q585" s="66">
        <f t="shared" si="430"/>
        <v>143782</v>
      </c>
      <c r="R585" s="196">
        <v>0</v>
      </c>
    </row>
    <row r="586" spans="1:18" ht="16.5" hidden="1" customHeight="1" outlineLevel="4">
      <c r="A586" s="427"/>
      <c r="B586" s="429"/>
      <c r="C586" s="97" t="s">
        <v>56</v>
      </c>
      <c r="D586" s="97"/>
      <c r="E586" s="320"/>
      <c r="F586" s="359"/>
      <c r="G586" s="320">
        <v>0</v>
      </c>
      <c r="H586" s="349">
        <v>0</v>
      </c>
      <c r="I586" s="320">
        <v>0</v>
      </c>
      <c r="J586" s="314">
        <f t="shared" si="431"/>
        <v>0</v>
      </c>
      <c r="K586" s="320">
        <v>0</v>
      </c>
      <c r="L586" s="359">
        <v>138009</v>
      </c>
      <c r="M586" s="320">
        <v>0</v>
      </c>
      <c r="N586" s="320">
        <v>0</v>
      </c>
      <c r="O586" s="320">
        <v>0</v>
      </c>
      <c r="P586" s="87">
        <f t="shared" si="401"/>
        <v>138009</v>
      </c>
      <c r="Q586" s="66">
        <f t="shared" si="430"/>
        <v>138009</v>
      </c>
      <c r="R586" s="196">
        <v>0</v>
      </c>
    </row>
    <row r="587" spans="1:18" ht="16.5" hidden="1" customHeight="1" outlineLevel="4">
      <c r="A587" s="427"/>
      <c r="B587" s="429"/>
      <c r="C587" s="97" t="s">
        <v>57</v>
      </c>
      <c r="D587" s="97"/>
      <c r="E587" s="320"/>
      <c r="F587" s="359"/>
      <c r="G587" s="320">
        <v>0</v>
      </c>
      <c r="H587" s="349">
        <v>0</v>
      </c>
      <c r="I587" s="320">
        <v>0</v>
      </c>
      <c r="J587" s="314">
        <f t="shared" si="431"/>
        <v>0</v>
      </c>
      <c r="K587" s="320">
        <v>0</v>
      </c>
      <c r="L587" s="359">
        <v>107879</v>
      </c>
      <c r="M587" s="320">
        <v>0</v>
      </c>
      <c r="N587" s="320">
        <v>0</v>
      </c>
      <c r="O587" s="320">
        <v>0</v>
      </c>
      <c r="P587" s="87">
        <f t="shared" si="401"/>
        <v>107879</v>
      </c>
      <c r="Q587" s="66">
        <f t="shared" si="430"/>
        <v>107879</v>
      </c>
      <c r="R587" s="196">
        <v>0</v>
      </c>
    </row>
    <row r="588" spans="1:18" ht="16.5" hidden="1" customHeight="1" outlineLevel="4">
      <c r="A588" s="427"/>
      <c r="B588" s="429"/>
      <c r="C588" s="97" t="s">
        <v>58</v>
      </c>
      <c r="D588" s="97"/>
      <c r="E588" s="113"/>
      <c r="F588" s="113"/>
      <c r="G588" s="320">
        <v>0</v>
      </c>
      <c r="H588" s="349">
        <v>0</v>
      </c>
      <c r="I588" s="320">
        <v>0</v>
      </c>
      <c r="J588" s="314">
        <f t="shared" si="431"/>
        <v>0</v>
      </c>
      <c r="K588" s="320">
        <v>0</v>
      </c>
      <c r="L588" s="359">
        <v>66065</v>
      </c>
      <c r="M588" s="320">
        <v>0</v>
      </c>
      <c r="N588" s="320">
        <v>0</v>
      </c>
      <c r="O588" s="320">
        <v>0</v>
      </c>
      <c r="P588" s="87">
        <f t="shared" si="401"/>
        <v>66065</v>
      </c>
      <c r="Q588" s="66">
        <f t="shared" si="430"/>
        <v>66065</v>
      </c>
      <c r="R588" s="196">
        <v>0</v>
      </c>
    </row>
    <row r="589" spans="1:18" ht="16.5" hidden="1" customHeight="1" outlineLevel="4">
      <c r="A589" s="427"/>
      <c r="B589" s="429"/>
      <c r="C589" s="97" t="s">
        <v>59</v>
      </c>
      <c r="D589" s="97"/>
      <c r="E589" s="320"/>
      <c r="F589" s="359"/>
      <c r="G589" s="320">
        <v>0</v>
      </c>
      <c r="H589" s="349">
        <v>0</v>
      </c>
      <c r="I589" s="320">
        <v>0</v>
      </c>
      <c r="J589" s="314">
        <f t="shared" si="431"/>
        <v>0</v>
      </c>
      <c r="K589" s="320">
        <v>0</v>
      </c>
      <c r="L589" s="359">
        <v>508098</v>
      </c>
      <c r="M589" s="320">
        <v>0</v>
      </c>
      <c r="N589" s="320">
        <v>0</v>
      </c>
      <c r="O589" s="320">
        <v>0</v>
      </c>
      <c r="P589" s="87">
        <f t="shared" si="401"/>
        <v>508098</v>
      </c>
      <c r="Q589" s="66">
        <f t="shared" si="430"/>
        <v>508098</v>
      </c>
      <c r="R589" s="196">
        <v>0</v>
      </c>
    </row>
    <row r="590" spans="1:18" ht="16.5" hidden="1" customHeight="1" outlineLevel="4">
      <c r="A590" s="427"/>
      <c r="B590" s="429"/>
      <c r="C590" s="97" t="s">
        <v>60</v>
      </c>
      <c r="D590" s="97"/>
      <c r="E590" s="113"/>
      <c r="F590" s="113"/>
      <c r="G590" s="320">
        <v>0</v>
      </c>
      <c r="H590" s="349">
        <v>0</v>
      </c>
      <c r="I590" s="320">
        <v>0</v>
      </c>
      <c r="J590" s="314">
        <f t="shared" si="431"/>
        <v>0</v>
      </c>
      <c r="K590" s="320">
        <v>0</v>
      </c>
      <c r="L590" s="359">
        <v>840524</v>
      </c>
      <c r="M590" s="320">
        <v>0</v>
      </c>
      <c r="N590" s="320">
        <v>0</v>
      </c>
      <c r="O590" s="320">
        <v>0</v>
      </c>
      <c r="P590" s="87">
        <f t="shared" si="401"/>
        <v>840524</v>
      </c>
      <c r="Q590" s="66">
        <f t="shared" si="430"/>
        <v>840524</v>
      </c>
      <c r="R590" s="196">
        <v>0</v>
      </c>
    </row>
    <row r="591" spans="1:18" ht="16.5" hidden="1" customHeight="1" outlineLevel="4">
      <c r="A591" s="427"/>
      <c r="B591" s="429"/>
      <c r="C591" s="97" t="s">
        <v>61</v>
      </c>
      <c r="D591" s="97"/>
      <c r="E591" s="320"/>
      <c r="F591" s="126"/>
      <c r="G591" s="320">
        <v>0</v>
      </c>
      <c r="H591" s="349">
        <v>0</v>
      </c>
      <c r="I591" s="320">
        <v>0</v>
      </c>
      <c r="J591" s="314">
        <f t="shared" si="431"/>
        <v>0</v>
      </c>
      <c r="K591" s="320">
        <v>0</v>
      </c>
      <c r="L591" s="359">
        <v>400090</v>
      </c>
      <c r="M591" s="320">
        <v>0</v>
      </c>
      <c r="N591" s="320">
        <v>0</v>
      </c>
      <c r="O591" s="320">
        <v>0</v>
      </c>
      <c r="P591" s="87">
        <f t="shared" si="401"/>
        <v>400090</v>
      </c>
      <c r="Q591" s="66">
        <f t="shared" si="430"/>
        <v>400090</v>
      </c>
      <c r="R591" s="196">
        <v>0</v>
      </c>
    </row>
    <row r="592" spans="1:18" ht="16.5" hidden="1" customHeight="1" outlineLevel="4">
      <c r="A592" s="427"/>
      <c r="B592" s="429"/>
      <c r="C592" s="97" t="s">
        <v>62</v>
      </c>
      <c r="D592" s="97"/>
      <c r="E592" s="113"/>
      <c r="F592" s="113"/>
      <c r="G592" s="320">
        <v>0</v>
      </c>
      <c r="H592" s="349">
        <v>0</v>
      </c>
      <c r="I592" s="320">
        <v>0</v>
      </c>
      <c r="J592" s="314">
        <f t="shared" si="431"/>
        <v>0</v>
      </c>
      <c r="K592" s="320">
        <v>0</v>
      </c>
      <c r="L592" s="359">
        <v>433814</v>
      </c>
      <c r="M592" s="320">
        <v>0</v>
      </c>
      <c r="N592" s="320">
        <v>0</v>
      </c>
      <c r="O592" s="320">
        <v>0</v>
      </c>
      <c r="P592" s="87">
        <f t="shared" si="401"/>
        <v>433814</v>
      </c>
      <c r="Q592" s="66">
        <f t="shared" si="430"/>
        <v>433814</v>
      </c>
      <c r="R592" s="196">
        <v>0</v>
      </c>
    </row>
    <row r="593" spans="1:18" ht="16.5" hidden="1" customHeight="1" outlineLevel="4">
      <c r="A593" s="427"/>
      <c r="B593" s="429"/>
      <c r="C593" s="97" t="s">
        <v>63</v>
      </c>
      <c r="D593" s="97"/>
      <c r="E593" s="320"/>
      <c r="F593" s="359"/>
      <c r="G593" s="320">
        <v>0</v>
      </c>
      <c r="H593" s="349">
        <v>0</v>
      </c>
      <c r="I593" s="320">
        <v>0</v>
      </c>
      <c r="J593" s="314">
        <f t="shared" si="431"/>
        <v>0</v>
      </c>
      <c r="K593" s="320">
        <v>0</v>
      </c>
      <c r="L593" s="359">
        <v>89939</v>
      </c>
      <c r="M593" s="320">
        <v>0</v>
      </c>
      <c r="N593" s="320">
        <v>0</v>
      </c>
      <c r="O593" s="320">
        <v>0</v>
      </c>
      <c r="P593" s="87">
        <f t="shared" si="401"/>
        <v>89939</v>
      </c>
      <c r="Q593" s="66">
        <f t="shared" si="430"/>
        <v>89939</v>
      </c>
      <c r="R593" s="196">
        <v>0</v>
      </c>
    </row>
    <row r="594" spans="1:18" ht="16.5" hidden="1" customHeight="1" outlineLevel="4">
      <c r="A594" s="427"/>
      <c r="B594" s="429"/>
      <c r="C594" s="97" t="s">
        <v>64</v>
      </c>
      <c r="D594" s="97"/>
      <c r="E594" s="320"/>
      <c r="F594" s="359"/>
      <c r="G594" s="320">
        <v>0</v>
      </c>
      <c r="H594" s="349">
        <v>0</v>
      </c>
      <c r="I594" s="320">
        <v>0</v>
      </c>
      <c r="J594" s="314">
        <f t="shared" si="431"/>
        <v>0</v>
      </c>
      <c r="K594" s="320">
        <v>0</v>
      </c>
      <c r="L594" s="359">
        <v>0</v>
      </c>
      <c r="M594" s="320">
        <v>0</v>
      </c>
      <c r="N594" s="320">
        <v>0</v>
      </c>
      <c r="O594" s="320">
        <v>0</v>
      </c>
      <c r="P594" s="87">
        <f t="shared" si="401"/>
        <v>0</v>
      </c>
      <c r="Q594" s="66">
        <f t="shared" si="430"/>
        <v>0</v>
      </c>
      <c r="R594" s="196">
        <v>0</v>
      </c>
    </row>
    <row r="595" spans="1:18" ht="33" hidden="1" customHeight="1" outlineLevel="4">
      <c r="A595" s="427"/>
      <c r="B595" s="429"/>
      <c r="C595" s="97" t="s">
        <v>65</v>
      </c>
      <c r="D595" s="97"/>
      <c r="E595" s="320"/>
      <c r="F595" s="359"/>
      <c r="G595" s="320">
        <v>0</v>
      </c>
      <c r="H595" s="349">
        <v>0</v>
      </c>
      <c r="I595" s="320">
        <v>0</v>
      </c>
      <c r="J595" s="314">
        <f t="shared" si="431"/>
        <v>0</v>
      </c>
      <c r="K595" s="320">
        <v>0</v>
      </c>
      <c r="L595" s="359">
        <v>138835</v>
      </c>
      <c r="M595" s="320">
        <v>0</v>
      </c>
      <c r="N595" s="320">
        <v>0</v>
      </c>
      <c r="O595" s="320">
        <v>0</v>
      </c>
      <c r="P595" s="87">
        <f t="shared" si="401"/>
        <v>138835</v>
      </c>
      <c r="Q595" s="66">
        <f t="shared" si="430"/>
        <v>138835</v>
      </c>
      <c r="R595" s="196">
        <v>0</v>
      </c>
    </row>
    <row r="596" spans="1:18" ht="16.5" hidden="1" customHeight="1" outlineLevel="4">
      <c r="A596" s="427"/>
      <c r="B596" s="429"/>
      <c r="C596" s="123" t="s">
        <v>57</v>
      </c>
      <c r="D596" s="123"/>
      <c r="E596" s="113"/>
      <c r="F596" s="113"/>
      <c r="G596" s="320">
        <v>0</v>
      </c>
      <c r="H596" s="349">
        <v>0</v>
      </c>
      <c r="I596" s="320">
        <v>0</v>
      </c>
      <c r="J596" s="314">
        <f t="shared" si="431"/>
        <v>0</v>
      </c>
      <c r="K596" s="320">
        <v>0</v>
      </c>
      <c r="L596" s="359">
        <v>87696</v>
      </c>
      <c r="M596" s="320">
        <v>0</v>
      </c>
      <c r="N596" s="320">
        <v>0</v>
      </c>
      <c r="O596" s="320">
        <v>0</v>
      </c>
      <c r="P596" s="87">
        <f t="shared" si="401"/>
        <v>87696</v>
      </c>
      <c r="Q596" s="66">
        <f t="shared" si="430"/>
        <v>87696</v>
      </c>
      <c r="R596" s="196">
        <v>0</v>
      </c>
    </row>
    <row r="597" spans="1:18" ht="16.5" hidden="1" customHeight="1" outlineLevel="4">
      <c r="A597" s="427"/>
      <c r="B597" s="429"/>
      <c r="C597" s="97" t="s">
        <v>66</v>
      </c>
      <c r="D597" s="97"/>
      <c r="E597" s="320"/>
      <c r="F597" s="359"/>
      <c r="G597" s="320">
        <v>0</v>
      </c>
      <c r="H597" s="349">
        <v>0</v>
      </c>
      <c r="I597" s="320">
        <v>0</v>
      </c>
      <c r="J597" s="314">
        <f t="shared" si="431"/>
        <v>0</v>
      </c>
      <c r="K597" s="320">
        <v>0</v>
      </c>
      <c r="L597" s="359">
        <v>119597</v>
      </c>
      <c r="M597" s="320">
        <v>0</v>
      </c>
      <c r="N597" s="320">
        <v>0</v>
      </c>
      <c r="O597" s="320">
        <v>0</v>
      </c>
      <c r="P597" s="87">
        <f t="shared" si="401"/>
        <v>119597</v>
      </c>
      <c r="Q597" s="66">
        <f t="shared" si="430"/>
        <v>119597</v>
      </c>
      <c r="R597" s="196">
        <v>0</v>
      </c>
    </row>
    <row r="598" spans="1:18" ht="16.5" hidden="1" customHeight="1" outlineLevel="4">
      <c r="A598" s="427"/>
      <c r="B598" s="429"/>
      <c r="C598" s="97" t="s">
        <v>42</v>
      </c>
      <c r="D598" s="97"/>
      <c r="E598" s="320"/>
      <c r="F598" s="359"/>
      <c r="G598" s="320">
        <v>0</v>
      </c>
      <c r="H598" s="349">
        <v>0</v>
      </c>
      <c r="I598" s="320">
        <v>0</v>
      </c>
      <c r="J598" s="314">
        <f t="shared" si="431"/>
        <v>0</v>
      </c>
      <c r="K598" s="320">
        <v>0</v>
      </c>
      <c r="L598" s="359">
        <v>207443</v>
      </c>
      <c r="M598" s="320">
        <v>0</v>
      </c>
      <c r="N598" s="320">
        <v>0</v>
      </c>
      <c r="O598" s="320">
        <v>0</v>
      </c>
      <c r="P598" s="87">
        <f t="shared" si="401"/>
        <v>207443</v>
      </c>
      <c r="Q598" s="66">
        <f t="shared" si="430"/>
        <v>207443</v>
      </c>
      <c r="R598" s="196">
        <v>0</v>
      </c>
    </row>
    <row r="599" spans="1:18" ht="16.5" hidden="1" customHeight="1" outlineLevel="4">
      <c r="A599" s="427"/>
      <c r="B599" s="429"/>
      <c r="C599" s="97" t="s">
        <v>68</v>
      </c>
      <c r="D599" s="97"/>
      <c r="E599" s="320"/>
      <c r="F599" s="359"/>
      <c r="G599" s="320">
        <v>0</v>
      </c>
      <c r="H599" s="349">
        <v>0</v>
      </c>
      <c r="I599" s="320">
        <v>0</v>
      </c>
      <c r="J599" s="314">
        <f t="shared" si="431"/>
        <v>0</v>
      </c>
      <c r="K599" s="320">
        <v>0</v>
      </c>
      <c r="L599" s="359">
        <v>211542</v>
      </c>
      <c r="M599" s="320">
        <v>0</v>
      </c>
      <c r="N599" s="320">
        <v>0</v>
      </c>
      <c r="O599" s="320">
        <v>0</v>
      </c>
      <c r="P599" s="87">
        <f t="shared" si="401"/>
        <v>211542</v>
      </c>
      <c r="Q599" s="66">
        <f t="shared" si="430"/>
        <v>211542</v>
      </c>
      <c r="R599" s="196">
        <v>0</v>
      </c>
    </row>
    <row r="600" spans="1:18" ht="16.5" hidden="1" customHeight="1" outlineLevel="4">
      <c r="A600" s="427"/>
      <c r="B600" s="429"/>
      <c r="C600" s="97" t="s">
        <v>70</v>
      </c>
      <c r="D600" s="97"/>
      <c r="E600" s="320"/>
      <c r="F600" s="359"/>
      <c r="G600" s="320">
        <v>0</v>
      </c>
      <c r="H600" s="349">
        <v>0</v>
      </c>
      <c r="I600" s="320">
        <v>0</v>
      </c>
      <c r="J600" s="314">
        <f t="shared" si="431"/>
        <v>0</v>
      </c>
      <c r="K600" s="320">
        <v>0</v>
      </c>
      <c r="L600" s="359">
        <v>341805</v>
      </c>
      <c r="M600" s="320">
        <v>0</v>
      </c>
      <c r="N600" s="320">
        <v>0</v>
      </c>
      <c r="O600" s="320">
        <v>0</v>
      </c>
      <c r="P600" s="87">
        <f t="shared" si="401"/>
        <v>341805</v>
      </c>
      <c r="Q600" s="66">
        <f t="shared" si="430"/>
        <v>341805</v>
      </c>
      <c r="R600" s="196">
        <v>0</v>
      </c>
    </row>
    <row r="601" spans="1:18" ht="16.5" hidden="1" customHeight="1" outlineLevel="4">
      <c r="A601" s="427"/>
      <c r="B601" s="429"/>
      <c r="C601" s="97" t="s">
        <v>71</v>
      </c>
      <c r="D601" s="97"/>
      <c r="E601" s="320"/>
      <c r="F601" s="359"/>
      <c r="G601" s="320">
        <v>0</v>
      </c>
      <c r="H601" s="349">
        <v>0</v>
      </c>
      <c r="I601" s="320">
        <v>0</v>
      </c>
      <c r="J601" s="314">
        <f t="shared" si="431"/>
        <v>0</v>
      </c>
      <c r="K601" s="320">
        <v>0</v>
      </c>
      <c r="L601" s="359">
        <v>33177</v>
      </c>
      <c r="M601" s="320">
        <v>0</v>
      </c>
      <c r="N601" s="320">
        <v>0</v>
      </c>
      <c r="O601" s="320">
        <v>0</v>
      </c>
      <c r="P601" s="87">
        <f t="shared" si="401"/>
        <v>33177</v>
      </c>
      <c r="Q601" s="66">
        <f t="shared" si="430"/>
        <v>33177</v>
      </c>
      <c r="R601" s="196">
        <v>0</v>
      </c>
    </row>
    <row r="602" spans="1:18" ht="16.5" hidden="1" customHeight="1" outlineLevel="4">
      <c r="A602" s="427"/>
      <c r="B602" s="429"/>
      <c r="C602" s="97" t="s">
        <v>64</v>
      </c>
      <c r="D602" s="97"/>
      <c r="E602" s="320"/>
      <c r="F602" s="359"/>
      <c r="G602" s="320">
        <v>0</v>
      </c>
      <c r="H602" s="349">
        <v>0</v>
      </c>
      <c r="I602" s="320">
        <v>0</v>
      </c>
      <c r="J602" s="314">
        <f t="shared" si="431"/>
        <v>0</v>
      </c>
      <c r="K602" s="320">
        <v>0</v>
      </c>
      <c r="L602" s="359">
        <v>206445</v>
      </c>
      <c r="M602" s="320">
        <v>0</v>
      </c>
      <c r="N602" s="320">
        <v>0</v>
      </c>
      <c r="O602" s="320">
        <v>0</v>
      </c>
      <c r="P602" s="87">
        <f t="shared" si="401"/>
        <v>206445</v>
      </c>
      <c r="Q602" s="66">
        <f t="shared" si="430"/>
        <v>206445</v>
      </c>
      <c r="R602" s="196">
        <v>0</v>
      </c>
    </row>
    <row r="603" spans="1:18" ht="16.5" hidden="1" customHeight="1" outlineLevel="4">
      <c r="A603" s="427"/>
      <c r="B603" s="429"/>
      <c r="C603" s="97" t="s">
        <v>72</v>
      </c>
      <c r="D603" s="97"/>
      <c r="E603" s="320"/>
      <c r="F603" s="359"/>
      <c r="G603" s="320">
        <v>0</v>
      </c>
      <c r="H603" s="349">
        <v>0</v>
      </c>
      <c r="I603" s="320">
        <v>0</v>
      </c>
      <c r="J603" s="314">
        <f t="shared" si="431"/>
        <v>0</v>
      </c>
      <c r="K603" s="320">
        <v>0</v>
      </c>
      <c r="L603" s="359">
        <v>27673</v>
      </c>
      <c r="M603" s="320">
        <v>0</v>
      </c>
      <c r="N603" s="320">
        <v>0</v>
      </c>
      <c r="O603" s="320">
        <v>0</v>
      </c>
      <c r="P603" s="87">
        <f t="shared" si="401"/>
        <v>27673</v>
      </c>
      <c r="Q603" s="66">
        <f t="shared" si="430"/>
        <v>27673</v>
      </c>
      <c r="R603" s="196">
        <v>0</v>
      </c>
    </row>
    <row r="604" spans="1:18" ht="16.5" hidden="1" customHeight="1" outlineLevel="4">
      <c r="A604" s="427"/>
      <c r="B604" s="429"/>
      <c r="C604" s="97" t="s">
        <v>73</v>
      </c>
      <c r="D604" s="97"/>
      <c r="E604" s="320"/>
      <c r="F604" s="359"/>
      <c r="G604" s="320">
        <v>0</v>
      </c>
      <c r="H604" s="349">
        <v>0</v>
      </c>
      <c r="I604" s="320">
        <v>0</v>
      </c>
      <c r="J604" s="314">
        <f t="shared" si="431"/>
        <v>0</v>
      </c>
      <c r="K604" s="320">
        <v>0</v>
      </c>
      <c r="L604" s="359">
        <v>29153</v>
      </c>
      <c r="M604" s="320">
        <v>0</v>
      </c>
      <c r="N604" s="320">
        <v>0</v>
      </c>
      <c r="O604" s="320">
        <v>0</v>
      </c>
      <c r="P604" s="87">
        <f t="shared" si="401"/>
        <v>29153</v>
      </c>
      <c r="Q604" s="66">
        <f t="shared" si="430"/>
        <v>29153</v>
      </c>
      <c r="R604" s="196">
        <v>0</v>
      </c>
    </row>
    <row r="605" spans="1:18" ht="16.5" hidden="1" customHeight="1" outlineLevel="4">
      <c r="A605" s="427"/>
      <c r="B605" s="429"/>
      <c r="C605" s="97" t="s">
        <v>74</v>
      </c>
      <c r="D605" s="97"/>
      <c r="E605" s="320"/>
      <c r="F605" s="359"/>
      <c r="G605" s="320">
        <v>0</v>
      </c>
      <c r="H605" s="349">
        <v>0</v>
      </c>
      <c r="I605" s="320">
        <v>0</v>
      </c>
      <c r="J605" s="314">
        <f t="shared" si="431"/>
        <v>0</v>
      </c>
      <c r="K605" s="320">
        <v>0</v>
      </c>
      <c r="L605" s="359">
        <v>487249</v>
      </c>
      <c r="M605" s="320">
        <v>0</v>
      </c>
      <c r="N605" s="320">
        <v>0</v>
      </c>
      <c r="O605" s="320">
        <v>0</v>
      </c>
      <c r="P605" s="87">
        <f t="shared" si="401"/>
        <v>487249</v>
      </c>
      <c r="Q605" s="66">
        <f t="shared" si="430"/>
        <v>487249</v>
      </c>
      <c r="R605" s="196">
        <v>0</v>
      </c>
    </row>
    <row r="606" spans="1:18" ht="16.5" hidden="1" customHeight="1" outlineLevel="4">
      <c r="A606" s="427"/>
      <c r="B606" s="429"/>
      <c r="C606" s="97" t="s">
        <v>76</v>
      </c>
      <c r="D606" s="97"/>
      <c r="E606" s="320"/>
      <c r="F606" s="359"/>
      <c r="G606" s="320">
        <v>0</v>
      </c>
      <c r="H606" s="349">
        <v>0</v>
      </c>
      <c r="I606" s="320">
        <v>0</v>
      </c>
      <c r="J606" s="314">
        <f t="shared" si="431"/>
        <v>0</v>
      </c>
      <c r="K606" s="320">
        <v>0</v>
      </c>
      <c r="L606" s="359">
        <v>210759</v>
      </c>
      <c r="M606" s="320">
        <v>0</v>
      </c>
      <c r="N606" s="320">
        <v>0</v>
      </c>
      <c r="O606" s="320">
        <v>0</v>
      </c>
      <c r="P606" s="87">
        <f t="shared" si="401"/>
        <v>210759</v>
      </c>
      <c r="Q606" s="66">
        <f t="shared" si="430"/>
        <v>210759</v>
      </c>
      <c r="R606" s="196">
        <v>0</v>
      </c>
    </row>
    <row r="607" spans="1:18" ht="33" hidden="1" customHeight="1" outlineLevel="4">
      <c r="A607" s="427"/>
      <c r="B607" s="429"/>
      <c r="C607" s="97" t="s">
        <v>77</v>
      </c>
      <c r="D607" s="97"/>
      <c r="E607" s="320"/>
      <c r="F607" s="359"/>
      <c r="G607" s="320">
        <v>0</v>
      </c>
      <c r="H607" s="349">
        <v>0</v>
      </c>
      <c r="I607" s="320">
        <v>0</v>
      </c>
      <c r="J607" s="314">
        <f t="shared" si="431"/>
        <v>0</v>
      </c>
      <c r="K607" s="320">
        <v>0</v>
      </c>
      <c r="L607" s="359">
        <v>525008</v>
      </c>
      <c r="M607" s="320">
        <v>0</v>
      </c>
      <c r="N607" s="320">
        <v>0</v>
      </c>
      <c r="O607" s="320">
        <v>0</v>
      </c>
      <c r="P607" s="87">
        <f t="shared" si="401"/>
        <v>525008</v>
      </c>
      <c r="Q607" s="66">
        <f t="shared" si="430"/>
        <v>525008</v>
      </c>
      <c r="R607" s="196">
        <v>0</v>
      </c>
    </row>
    <row r="608" spans="1:18" ht="16.5" hidden="1" customHeight="1" outlineLevel="4">
      <c r="A608" s="427"/>
      <c r="B608" s="429"/>
      <c r="C608" s="97" t="s">
        <v>78</v>
      </c>
      <c r="D608" s="97"/>
      <c r="E608" s="320"/>
      <c r="F608" s="359"/>
      <c r="G608" s="320">
        <v>0</v>
      </c>
      <c r="H608" s="349">
        <v>0</v>
      </c>
      <c r="I608" s="320">
        <v>0</v>
      </c>
      <c r="J608" s="314">
        <f t="shared" si="431"/>
        <v>0</v>
      </c>
      <c r="K608" s="320">
        <v>0</v>
      </c>
      <c r="L608" s="359">
        <v>0</v>
      </c>
      <c r="M608" s="320">
        <v>0</v>
      </c>
      <c r="N608" s="320">
        <v>0</v>
      </c>
      <c r="O608" s="320">
        <v>0</v>
      </c>
      <c r="P608" s="87">
        <f t="shared" si="401"/>
        <v>0</v>
      </c>
      <c r="Q608" s="66">
        <f t="shared" si="430"/>
        <v>0</v>
      </c>
      <c r="R608" s="196">
        <v>0</v>
      </c>
    </row>
    <row r="609" spans="1:18" ht="16.5" hidden="1" customHeight="1" outlineLevel="4">
      <c r="A609" s="427"/>
      <c r="B609" s="429"/>
      <c r="C609" s="97" t="s">
        <v>79</v>
      </c>
      <c r="D609" s="97"/>
      <c r="E609" s="126"/>
      <c r="F609" s="126"/>
      <c r="G609" s="320">
        <v>0</v>
      </c>
      <c r="H609" s="349">
        <v>0</v>
      </c>
      <c r="I609" s="320">
        <v>0</v>
      </c>
      <c r="J609" s="314">
        <f t="shared" si="431"/>
        <v>0</v>
      </c>
      <c r="K609" s="320">
        <v>0</v>
      </c>
      <c r="L609" s="359">
        <v>644165</v>
      </c>
      <c r="M609" s="320">
        <v>0</v>
      </c>
      <c r="N609" s="320">
        <v>0</v>
      </c>
      <c r="O609" s="320">
        <v>0</v>
      </c>
      <c r="P609" s="87">
        <f t="shared" si="401"/>
        <v>644165</v>
      </c>
      <c r="Q609" s="66">
        <f t="shared" si="430"/>
        <v>644165</v>
      </c>
      <c r="R609" s="196">
        <v>0</v>
      </c>
    </row>
    <row r="610" spans="1:18" ht="16.5" hidden="1" customHeight="1" outlineLevel="4">
      <c r="A610" s="427"/>
      <c r="B610" s="429"/>
      <c r="C610" s="97" t="s">
        <v>80</v>
      </c>
      <c r="D610" s="97"/>
      <c r="E610" s="126"/>
      <c r="F610" s="126"/>
      <c r="G610" s="320">
        <v>0</v>
      </c>
      <c r="H610" s="349">
        <v>0</v>
      </c>
      <c r="I610" s="320">
        <v>0</v>
      </c>
      <c r="J610" s="314">
        <f t="shared" si="431"/>
        <v>0</v>
      </c>
      <c r="K610" s="320">
        <v>0</v>
      </c>
      <c r="L610" s="359">
        <v>412236</v>
      </c>
      <c r="M610" s="320">
        <v>0</v>
      </c>
      <c r="N610" s="320">
        <v>0</v>
      </c>
      <c r="O610" s="320">
        <v>0</v>
      </c>
      <c r="P610" s="87">
        <f t="shared" si="401"/>
        <v>412236</v>
      </c>
      <c r="Q610" s="66">
        <f t="shared" si="430"/>
        <v>412236</v>
      </c>
      <c r="R610" s="196">
        <v>0</v>
      </c>
    </row>
    <row r="611" spans="1:18" ht="16.5" hidden="1" customHeight="1" outlineLevel="4">
      <c r="A611" s="427"/>
      <c r="B611" s="429"/>
      <c r="C611" s="97" t="s">
        <v>81</v>
      </c>
      <c r="D611" s="97"/>
      <c r="E611" s="320"/>
      <c r="F611" s="359"/>
      <c r="G611" s="320">
        <v>0</v>
      </c>
      <c r="H611" s="349">
        <v>0</v>
      </c>
      <c r="I611" s="320">
        <v>0</v>
      </c>
      <c r="J611" s="314">
        <f t="shared" si="431"/>
        <v>0</v>
      </c>
      <c r="K611" s="320">
        <v>0</v>
      </c>
      <c r="L611" s="359">
        <v>448503</v>
      </c>
      <c r="M611" s="320">
        <v>0</v>
      </c>
      <c r="N611" s="320">
        <v>0</v>
      </c>
      <c r="O611" s="320">
        <v>0</v>
      </c>
      <c r="P611" s="87">
        <f t="shared" si="401"/>
        <v>448503</v>
      </c>
      <c r="Q611" s="66">
        <f t="shared" si="430"/>
        <v>448503</v>
      </c>
      <c r="R611" s="196">
        <v>0</v>
      </c>
    </row>
    <row r="612" spans="1:18" ht="16.5" hidden="1" customHeight="1" outlineLevel="4">
      <c r="A612" s="427"/>
      <c r="B612" s="429"/>
      <c r="C612" s="97" t="s">
        <v>66</v>
      </c>
      <c r="D612" s="97"/>
      <c r="E612" s="320"/>
      <c r="F612" s="359"/>
      <c r="G612" s="320">
        <v>0</v>
      </c>
      <c r="H612" s="349">
        <v>0</v>
      </c>
      <c r="I612" s="320">
        <v>0</v>
      </c>
      <c r="J612" s="314">
        <f t="shared" si="431"/>
        <v>0</v>
      </c>
      <c r="K612" s="320">
        <v>0</v>
      </c>
      <c r="L612" s="359">
        <v>55581</v>
      </c>
      <c r="M612" s="320">
        <v>0</v>
      </c>
      <c r="N612" s="320">
        <v>0</v>
      </c>
      <c r="O612" s="320">
        <v>0</v>
      </c>
      <c r="P612" s="87">
        <f t="shared" si="401"/>
        <v>55581</v>
      </c>
      <c r="Q612" s="66">
        <f t="shared" si="430"/>
        <v>55581</v>
      </c>
      <c r="R612" s="196">
        <v>0</v>
      </c>
    </row>
    <row r="613" spans="1:18" ht="33" hidden="1" customHeight="1" outlineLevel="4">
      <c r="A613" s="427"/>
      <c r="B613" s="429"/>
      <c r="C613" s="97" t="s">
        <v>72</v>
      </c>
      <c r="D613" s="97"/>
      <c r="E613" s="320"/>
      <c r="F613" s="359"/>
      <c r="G613" s="320">
        <v>0</v>
      </c>
      <c r="H613" s="349">
        <v>0</v>
      </c>
      <c r="I613" s="320">
        <v>0</v>
      </c>
      <c r="J613" s="314">
        <f t="shared" si="431"/>
        <v>0</v>
      </c>
      <c r="K613" s="320">
        <v>0</v>
      </c>
      <c r="L613" s="359">
        <v>52458</v>
      </c>
      <c r="M613" s="320">
        <v>0</v>
      </c>
      <c r="N613" s="320">
        <v>0</v>
      </c>
      <c r="O613" s="320">
        <v>0</v>
      </c>
      <c r="P613" s="87">
        <f t="shared" si="401"/>
        <v>52458</v>
      </c>
      <c r="Q613" s="66">
        <f t="shared" si="430"/>
        <v>52458</v>
      </c>
      <c r="R613" s="196">
        <v>0</v>
      </c>
    </row>
    <row r="614" spans="1:18" ht="16.5" hidden="1" customHeight="1" outlineLevel="4">
      <c r="A614" s="427"/>
      <c r="B614" s="429"/>
      <c r="C614" s="97" t="s">
        <v>82</v>
      </c>
      <c r="D614" s="97"/>
      <c r="E614" s="320"/>
      <c r="F614" s="359"/>
      <c r="G614" s="320">
        <v>0</v>
      </c>
      <c r="H614" s="349">
        <v>0</v>
      </c>
      <c r="I614" s="320">
        <v>0</v>
      </c>
      <c r="J614" s="314">
        <f t="shared" si="431"/>
        <v>0</v>
      </c>
      <c r="K614" s="320">
        <v>0</v>
      </c>
      <c r="L614" s="359">
        <v>20988</v>
      </c>
      <c r="M614" s="320">
        <v>0</v>
      </c>
      <c r="N614" s="320">
        <v>0</v>
      </c>
      <c r="O614" s="320">
        <v>0</v>
      </c>
      <c r="P614" s="87">
        <f t="shared" ref="P614:P677" si="432">K614+L614+M614+N614+O614</f>
        <v>20988</v>
      </c>
      <c r="Q614" s="66">
        <f t="shared" si="430"/>
        <v>20988</v>
      </c>
      <c r="R614" s="196">
        <v>0</v>
      </c>
    </row>
    <row r="615" spans="1:18" ht="16.5" hidden="1" customHeight="1" outlineLevel="4">
      <c r="A615" s="427"/>
      <c r="B615" s="429"/>
      <c r="C615" s="97" t="s">
        <v>344</v>
      </c>
      <c r="D615" s="97"/>
      <c r="E615" s="320"/>
      <c r="F615" s="359"/>
      <c r="G615" s="320">
        <v>0</v>
      </c>
      <c r="H615" s="349">
        <v>0</v>
      </c>
      <c r="I615" s="320">
        <v>0</v>
      </c>
      <c r="J615" s="314">
        <f t="shared" si="431"/>
        <v>0</v>
      </c>
      <c r="K615" s="320">
        <v>0</v>
      </c>
      <c r="L615" s="359">
        <v>40688</v>
      </c>
      <c r="M615" s="320">
        <v>0</v>
      </c>
      <c r="N615" s="320">
        <v>0</v>
      </c>
      <c r="O615" s="320">
        <v>0</v>
      </c>
      <c r="P615" s="87">
        <f t="shared" si="432"/>
        <v>40688</v>
      </c>
      <c r="Q615" s="66">
        <f t="shared" si="430"/>
        <v>40688</v>
      </c>
      <c r="R615" s="196">
        <v>0</v>
      </c>
    </row>
    <row r="616" spans="1:18" ht="16.5" hidden="1" customHeight="1" outlineLevel="4">
      <c r="A616" s="427"/>
      <c r="B616" s="429"/>
      <c r="C616" s="97" t="s">
        <v>83</v>
      </c>
      <c r="D616" s="97"/>
      <c r="E616" s="320"/>
      <c r="F616" s="359"/>
      <c r="G616" s="320">
        <v>0</v>
      </c>
      <c r="H616" s="349">
        <v>0</v>
      </c>
      <c r="I616" s="320">
        <v>0</v>
      </c>
      <c r="J616" s="314">
        <f t="shared" si="431"/>
        <v>0</v>
      </c>
      <c r="K616" s="320">
        <v>0</v>
      </c>
      <c r="L616" s="359">
        <v>65549</v>
      </c>
      <c r="M616" s="320">
        <v>0</v>
      </c>
      <c r="N616" s="320">
        <v>0</v>
      </c>
      <c r="O616" s="320">
        <v>0</v>
      </c>
      <c r="P616" s="87">
        <f t="shared" si="432"/>
        <v>65549</v>
      </c>
      <c r="Q616" s="66">
        <f t="shared" si="430"/>
        <v>65549</v>
      </c>
      <c r="R616" s="196">
        <v>0</v>
      </c>
    </row>
    <row r="617" spans="1:18" ht="33" hidden="1" customHeight="1" outlineLevel="4">
      <c r="A617" s="427"/>
      <c r="B617" s="429"/>
      <c r="C617" s="97"/>
      <c r="D617" s="97"/>
      <c r="E617" s="126"/>
      <c r="F617" s="126"/>
      <c r="G617" s="320">
        <v>0</v>
      </c>
      <c r="H617" s="349">
        <v>0</v>
      </c>
      <c r="I617" s="320">
        <v>0</v>
      </c>
      <c r="J617" s="314">
        <f t="shared" si="431"/>
        <v>0</v>
      </c>
      <c r="K617" s="320">
        <v>0</v>
      </c>
      <c r="L617" s="359">
        <v>703480</v>
      </c>
      <c r="M617" s="320">
        <v>0</v>
      </c>
      <c r="N617" s="320">
        <v>0</v>
      </c>
      <c r="O617" s="320">
        <v>0</v>
      </c>
      <c r="P617" s="87">
        <f t="shared" si="432"/>
        <v>703480</v>
      </c>
      <c r="Q617" s="66">
        <f t="shared" si="430"/>
        <v>703480</v>
      </c>
      <c r="R617" s="196">
        <v>0</v>
      </c>
    </row>
    <row r="618" spans="1:18" ht="33" hidden="1" customHeight="1" outlineLevel="4">
      <c r="A618" s="427"/>
      <c r="B618" s="429"/>
      <c r="C618" s="97"/>
      <c r="D618" s="97"/>
      <c r="E618" s="126"/>
      <c r="F618" s="126"/>
      <c r="G618" s="320">
        <v>0</v>
      </c>
      <c r="H618" s="349">
        <v>0</v>
      </c>
      <c r="I618" s="320">
        <v>0</v>
      </c>
      <c r="J618" s="314">
        <f t="shared" si="431"/>
        <v>0</v>
      </c>
      <c r="K618" s="320">
        <v>0</v>
      </c>
      <c r="L618" s="359">
        <v>320344</v>
      </c>
      <c r="M618" s="320">
        <v>0</v>
      </c>
      <c r="N618" s="320">
        <v>0</v>
      </c>
      <c r="O618" s="320">
        <v>0</v>
      </c>
      <c r="P618" s="87">
        <f t="shared" si="432"/>
        <v>320344</v>
      </c>
      <c r="Q618" s="66">
        <f t="shared" si="430"/>
        <v>320344</v>
      </c>
      <c r="R618" s="196">
        <v>0</v>
      </c>
    </row>
    <row r="619" spans="1:18" ht="30" hidden="1" customHeight="1" outlineLevel="3">
      <c r="A619" s="427"/>
      <c r="B619" s="429"/>
      <c r="C619" s="75" t="s">
        <v>12</v>
      </c>
      <c r="D619" s="27">
        <v>0</v>
      </c>
      <c r="E619" s="218">
        <v>511000</v>
      </c>
      <c r="F619" s="20">
        <f>SUM(F620:F672)+91450</f>
        <v>193000</v>
      </c>
      <c r="G619" s="20">
        <f>SUM(G620:G672)+412650-148050</f>
        <v>413000</v>
      </c>
      <c r="H619" s="20">
        <f>SUM(H620:H672)+412650-148050</f>
        <v>413000</v>
      </c>
      <c r="I619" s="20">
        <f t="shared" ref="I619:O619" si="433">SUM(I620:I672)</f>
        <v>150950</v>
      </c>
      <c r="J619" s="314">
        <f t="shared" si="431"/>
        <v>1680950</v>
      </c>
      <c r="K619" s="20">
        <f t="shared" si="433"/>
        <v>150950</v>
      </c>
      <c r="L619" s="20">
        <f t="shared" ref="L619" si="434">SUM(L620:L672)</f>
        <v>150950</v>
      </c>
      <c r="M619" s="20">
        <f t="shared" si="433"/>
        <v>150950</v>
      </c>
      <c r="N619" s="20">
        <f t="shared" si="433"/>
        <v>150950</v>
      </c>
      <c r="O619" s="20">
        <f t="shared" si="433"/>
        <v>150950</v>
      </c>
      <c r="P619" s="20">
        <f t="shared" si="432"/>
        <v>754750</v>
      </c>
      <c r="Q619" s="76">
        <f t="shared" si="430"/>
        <v>2435700</v>
      </c>
      <c r="R619" s="196">
        <v>-262000</v>
      </c>
    </row>
    <row r="620" spans="1:18" ht="16.5" hidden="1" customHeight="1" outlineLevel="5">
      <c r="A620" s="427"/>
      <c r="B620" s="429"/>
      <c r="C620" s="325" t="s">
        <v>37</v>
      </c>
      <c r="D620" s="97"/>
      <c r="E620" s="326">
        <v>10920</v>
      </c>
      <c r="F620" s="308">
        <f>1920-260</f>
        <v>1660</v>
      </c>
      <c r="G620" s="308">
        <f>2100+350</f>
        <v>2450</v>
      </c>
      <c r="H620" s="308">
        <f>2100+350</f>
        <v>2450</v>
      </c>
      <c r="I620" s="308">
        <v>2100</v>
      </c>
      <c r="J620" s="327">
        <f t="shared" ref="J620:J668" si="435">I620+H620+G620+F620+E620</f>
        <v>19580</v>
      </c>
      <c r="K620" s="308">
        <v>2100</v>
      </c>
      <c r="L620" s="308">
        <v>2100</v>
      </c>
      <c r="M620" s="308">
        <v>2100</v>
      </c>
      <c r="N620" s="308">
        <v>2100</v>
      </c>
      <c r="O620" s="308">
        <v>2100</v>
      </c>
      <c r="P620" s="327">
        <f t="shared" si="432"/>
        <v>10500</v>
      </c>
      <c r="Q620" s="328">
        <f t="shared" si="430"/>
        <v>30080</v>
      </c>
      <c r="R620" s="196">
        <v>-300</v>
      </c>
    </row>
    <row r="621" spans="1:18" ht="16.5" hidden="1" customHeight="1" outlineLevel="5">
      <c r="A621" s="427"/>
      <c r="B621" s="429"/>
      <c r="C621" s="329" t="s">
        <v>38</v>
      </c>
      <c r="D621" s="123"/>
      <c r="E621" s="326">
        <v>22260</v>
      </c>
      <c r="F621" s="308">
        <v>2260</v>
      </c>
      <c r="G621" s="308">
        <v>4200</v>
      </c>
      <c r="H621" s="308">
        <v>4200</v>
      </c>
      <c r="I621" s="308">
        <v>4200</v>
      </c>
      <c r="J621" s="327">
        <f t="shared" si="435"/>
        <v>37120</v>
      </c>
      <c r="K621" s="308">
        <v>4200</v>
      </c>
      <c r="L621" s="308">
        <v>4200</v>
      </c>
      <c r="M621" s="308">
        <v>4200</v>
      </c>
      <c r="N621" s="308">
        <v>4200</v>
      </c>
      <c r="O621" s="308">
        <v>4200</v>
      </c>
      <c r="P621" s="327">
        <f t="shared" si="432"/>
        <v>21000</v>
      </c>
      <c r="Q621" s="328">
        <f t="shared" si="430"/>
        <v>58120</v>
      </c>
      <c r="R621" s="196">
        <v>0</v>
      </c>
    </row>
    <row r="622" spans="1:18" ht="16.5" hidden="1" customHeight="1" outlineLevel="5">
      <c r="A622" s="427"/>
      <c r="B622" s="429"/>
      <c r="C622" s="325" t="s">
        <v>39</v>
      </c>
      <c r="D622" s="97"/>
      <c r="E622" s="308">
        <v>0</v>
      </c>
      <c r="F622" s="308">
        <v>1050</v>
      </c>
      <c r="G622" s="308">
        <v>2100</v>
      </c>
      <c r="H622" s="308">
        <v>2100</v>
      </c>
      <c r="I622" s="308">
        <v>2100</v>
      </c>
      <c r="J622" s="327">
        <f t="shared" si="435"/>
        <v>7350</v>
      </c>
      <c r="K622" s="308">
        <v>2100</v>
      </c>
      <c r="L622" s="308">
        <v>2100</v>
      </c>
      <c r="M622" s="308">
        <v>2100</v>
      </c>
      <c r="N622" s="308">
        <v>2100</v>
      </c>
      <c r="O622" s="308">
        <v>2100</v>
      </c>
      <c r="P622" s="327">
        <f t="shared" si="432"/>
        <v>10500</v>
      </c>
      <c r="Q622" s="328">
        <f t="shared" si="430"/>
        <v>17850</v>
      </c>
      <c r="R622" s="196">
        <v>0</v>
      </c>
    </row>
    <row r="623" spans="1:18" ht="16.5" hidden="1" customHeight="1" outlineLevel="5">
      <c r="A623" s="427"/>
      <c r="B623" s="429"/>
      <c r="C623" s="325" t="s">
        <v>40</v>
      </c>
      <c r="D623" s="97"/>
      <c r="E623" s="326">
        <v>19240</v>
      </c>
      <c r="F623" s="308">
        <v>1050</v>
      </c>
      <c r="G623" s="308">
        <v>1050</v>
      </c>
      <c r="H623" s="308">
        <v>1050</v>
      </c>
      <c r="I623" s="308">
        <v>1050</v>
      </c>
      <c r="J623" s="327">
        <f t="shared" si="435"/>
        <v>23440</v>
      </c>
      <c r="K623" s="308">
        <v>1050</v>
      </c>
      <c r="L623" s="308">
        <v>1050</v>
      </c>
      <c r="M623" s="308">
        <v>1050</v>
      </c>
      <c r="N623" s="308">
        <v>1050</v>
      </c>
      <c r="O623" s="308">
        <v>1050</v>
      </c>
      <c r="P623" s="327">
        <f t="shared" si="432"/>
        <v>5250</v>
      </c>
      <c r="Q623" s="328">
        <f t="shared" si="430"/>
        <v>28690</v>
      </c>
      <c r="R623" s="196">
        <v>0</v>
      </c>
    </row>
    <row r="624" spans="1:18" ht="16.5" hidden="1" customHeight="1" outlineLevel="5">
      <c r="A624" s="427"/>
      <c r="B624" s="429"/>
      <c r="C624" s="325" t="s">
        <v>41</v>
      </c>
      <c r="D624" s="97"/>
      <c r="E624" s="326">
        <v>21000</v>
      </c>
      <c r="F624" s="308">
        <v>2100</v>
      </c>
      <c r="G624" s="308">
        <v>4200</v>
      </c>
      <c r="H624" s="308">
        <v>4200</v>
      </c>
      <c r="I624" s="308">
        <v>4200</v>
      </c>
      <c r="J624" s="327">
        <f t="shared" si="435"/>
        <v>35700</v>
      </c>
      <c r="K624" s="308">
        <v>4200</v>
      </c>
      <c r="L624" s="308">
        <v>4200</v>
      </c>
      <c r="M624" s="308">
        <v>4200</v>
      </c>
      <c r="N624" s="308">
        <v>4200</v>
      </c>
      <c r="O624" s="308">
        <v>4200</v>
      </c>
      <c r="P624" s="327">
        <f t="shared" si="432"/>
        <v>21000</v>
      </c>
      <c r="Q624" s="328">
        <f t="shared" si="430"/>
        <v>56700</v>
      </c>
      <c r="R624" s="196">
        <v>0</v>
      </c>
    </row>
    <row r="625" spans="1:18" ht="16.5" hidden="1" customHeight="1" outlineLevel="5">
      <c r="A625" s="427"/>
      <c r="B625" s="429"/>
      <c r="C625" s="325" t="s">
        <v>42</v>
      </c>
      <c r="D625" s="97"/>
      <c r="E625" s="326">
        <v>20000</v>
      </c>
      <c r="F625" s="308">
        <v>1050</v>
      </c>
      <c r="G625" s="308">
        <v>1050</v>
      </c>
      <c r="H625" s="308">
        <v>1050</v>
      </c>
      <c r="I625" s="308">
        <v>1050</v>
      </c>
      <c r="J625" s="327">
        <f t="shared" si="435"/>
        <v>24200</v>
      </c>
      <c r="K625" s="308">
        <v>1050</v>
      </c>
      <c r="L625" s="308">
        <v>1050</v>
      </c>
      <c r="M625" s="308">
        <v>1050</v>
      </c>
      <c r="N625" s="308">
        <v>1050</v>
      </c>
      <c r="O625" s="308">
        <v>1050</v>
      </c>
      <c r="P625" s="327">
        <f t="shared" si="432"/>
        <v>5250</v>
      </c>
      <c r="Q625" s="328">
        <f t="shared" si="430"/>
        <v>29450</v>
      </c>
      <c r="R625" s="196">
        <v>0</v>
      </c>
    </row>
    <row r="626" spans="1:18" ht="16.5" hidden="1" customHeight="1" outlineLevel="5">
      <c r="A626" s="427"/>
      <c r="B626" s="429"/>
      <c r="C626" s="325" t="s">
        <v>43</v>
      </c>
      <c r="D626" s="97"/>
      <c r="E626" s="326">
        <v>54600</v>
      </c>
      <c r="F626" s="308">
        <v>2100</v>
      </c>
      <c r="G626" s="308">
        <v>4200</v>
      </c>
      <c r="H626" s="308">
        <v>4200</v>
      </c>
      <c r="I626" s="308">
        <v>4200</v>
      </c>
      <c r="J626" s="327">
        <f t="shared" si="435"/>
        <v>69300</v>
      </c>
      <c r="K626" s="308">
        <v>4200</v>
      </c>
      <c r="L626" s="308">
        <v>4200</v>
      </c>
      <c r="M626" s="308">
        <v>4200</v>
      </c>
      <c r="N626" s="308">
        <v>4200</v>
      </c>
      <c r="O626" s="308">
        <v>4200</v>
      </c>
      <c r="P626" s="327">
        <f t="shared" si="432"/>
        <v>21000</v>
      </c>
      <c r="Q626" s="328">
        <f t="shared" si="430"/>
        <v>90300</v>
      </c>
      <c r="R626" s="196">
        <v>0</v>
      </c>
    </row>
    <row r="627" spans="1:18" ht="16.5" hidden="1" customHeight="1" outlineLevel="5">
      <c r="A627" s="427"/>
      <c r="B627" s="429"/>
      <c r="C627" s="325" t="s">
        <v>44</v>
      </c>
      <c r="D627" s="97"/>
      <c r="E627" s="326">
        <v>33600</v>
      </c>
      <c r="F627" s="308">
        <v>2100</v>
      </c>
      <c r="G627" s="308">
        <v>4200</v>
      </c>
      <c r="H627" s="308">
        <v>4200</v>
      </c>
      <c r="I627" s="308">
        <v>4200</v>
      </c>
      <c r="J627" s="327">
        <f t="shared" si="435"/>
        <v>48300</v>
      </c>
      <c r="K627" s="308">
        <v>4200</v>
      </c>
      <c r="L627" s="308">
        <v>4200</v>
      </c>
      <c r="M627" s="308">
        <v>4200</v>
      </c>
      <c r="N627" s="308">
        <v>4200</v>
      </c>
      <c r="O627" s="308">
        <v>4200</v>
      </c>
      <c r="P627" s="327">
        <f t="shared" si="432"/>
        <v>21000</v>
      </c>
      <c r="Q627" s="328">
        <f t="shared" si="430"/>
        <v>69300</v>
      </c>
      <c r="R627" s="196">
        <v>0</v>
      </c>
    </row>
    <row r="628" spans="1:18" ht="33" hidden="1" customHeight="1" outlineLevel="5">
      <c r="A628" s="427"/>
      <c r="B628" s="429"/>
      <c r="C628" s="325" t="s">
        <v>45</v>
      </c>
      <c r="D628" s="97"/>
      <c r="E628" s="326">
        <v>35700</v>
      </c>
      <c r="F628" s="308">
        <v>3570</v>
      </c>
      <c r="G628" s="308">
        <v>8400</v>
      </c>
      <c r="H628" s="308">
        <v>8400</v>
      </c>
      <c r="I628" s="308">
        <v>8400</v>
      </c>
      <c r="J628" s="327">
        <f t="shared" si="435"/>
        <v>64470</v>
      </c>
      <c r="K628" s="308">
        <v>8400</v>
      </c>
      <c r="L628" s="308">
        <v>8400</v>
      </c>
      <c r="M628" s="308">
        <v>8400</v>
      </c>
      <c r="N628" s="308">
        <v>8400</v>
      </c>
      <c r="O628" s="308">
        <v>8400</v>
      </c>
      <c r="P628" s="327">
        <f t="shared" si="432"/>
        <v>42000</v>
      </c>
      <c r="Q628" s="328">
        <f t="shared" si="430"/>
        <v>106470</v>
      </c>
      <c r="R628" s="196">
        <v>0</v>
      </c>
    </row>
    <row r="629" spans="1:18" ht="33" hidden="1" customHeight="1" outlineLevel="5">
      <c r="A629" s="427"/>
      <c r="B629" s="429"/>
      <c r="C629" s="325" t="s">
        <v>46</v>
      </c>
      <c r="D629" s="97"/>
      <c r="E629" s="326">
        <v>28980</v>
      </c>
      <c r="F629" s="308">
        <v>2890</v>
      </c>
      <c r="G629" s="308">
        <v>8400</v>
      </c>
      <c r="H629" s="308">
        <v>8400</v>
      </c>
      <c r="I629" s="308">
        <v>8400</v>
      </c>
      <c r="J629" s="327">
        <f t="shared" si="435"/>
        <v>57070</v>
      </c>
      <c r="K629" s="308">
        <v>8400</v>
      </c>
      <c r="L629" s="308">
        <v>8400</v>
      </c>
      <c r="M629" s="308">
        <v>8400</v>
      </c>
      <c r="N629" s="308">
        <v>8400</v>
      </c>
      <c r="O629" s="308">
        <v>8400</v>
      </c>
      <c r="P629" s="327">
        <f t="shared" si="432"/>
        <v>42000</v>
      </c>
      <c r="Q629" s="328">
        <f t="shared" ref="Q629:Q668" si="436">J629+P629</f>
        <v>99070</v>
      </c>
      <c r="R629" s="196">
        <v>0</v>
      </c>
    </row>
    <row r="630" spans="1:18" ht="33" hidden="1" customHeight="1" outlineLevel="5">
      <c r="A630" s="427"/>
      <c r="B630" s="429"/>
      <c r="C630" s="325" t="s">
        <v>47</v>
      </c>
      <c r="D630" s="97"/>
      <c r="E630" s="308">
        <v>0</v>
      </c>
      <c r="F630" s="308">
        <v>8400</v>
      </c>
      <c r="G630" s="308">
        <v>8400</v>
      </c>
      <c r="H630" s="308">
        <v>8400</v>
      </c>
      <c r="I630" s="308">
        <v>8400</v>
      </c>
      <c r="J630" s="327">
        <f t="shared" si="435"/>
        <v>33600</v>
      </c>
      <c r="K630" s="308">
        <v>8400</v>
      </c>
      <c r="L630" s="308">
        <v>8400</v>
      </c>
      <c r="M630" s="308">
        <v>8400</v>
      </c>
      <c r="N630" s="308">
        <v>8400</v>
      </c>
      <c r="O630" s="308">
        <v>8400</v>
      </c>
      <c r="P630" s="327">
        <f t="shared" si="432"/>
        <v>42000</v>
      </c>
      <c r="Q630" s="328">
        <f t="shared" si="436"/>
        <v>75600</v>
      </c>
      <c r="R630" s="196">
        <v>0</v>
      </c>
    </row>
    <row r="631" spans="1:18" ht="49.5" hidden="1" customHeight="1" outlineLevel="5">
      <c r="A631" s="427"/>
      <c r="B631" s="429"/>
      <c r="C631" s="325" t="s">
        <v>48</v>
      </c>
      <c r="D631" s="97"/>
      <c r="E631" s="326">
        <v>136500</v>
      </c>
      <c r="F631" s="308">
        <v>8400</v>
      </c>
      <c r="G631" s="308">
        <v>8400</v>
      </c>
      <c r="H631" s="308">
        <v>8400</v>
      </c>
      <c r="I631" s="308">
        <v>8400</v>
      </c>
      <c r="J631" s="327">
        <f t="shared" si="435"/>
        <v>170100</v>
      </c>
      <c r="K631" s="308">
        <v>8400</v>
      </c>
      <c r="L631" s="308">
        <v>8400</v>
      </c>
      <c r="M631" s="308">
        <v>8400</v>
      </c>
      <c r="N631" s="308">
        <v>8400</v>
      </c>
      <c r="O631" s="308">
        <v>8400</v>
      </c>
      <c r="P631" s="327">
        <f t="shared" si="432"/>
        <v>42000</v>
      </c>
      <c r="Q631" s="328">
        <f t="shared" si="436"/>
        <v>212100</v>
      </c>
      <c r="R631" s="196">
        <v>0</v>
      </c>
    </row>
    <row r="632" spans="1:18" ht="16.5" hidden="1" customHeight="1" outlineLevel="5">
      <c r="A632" s="427"/>
      <c r="B632" s="429"/>
      <c r="C632" s="325" t="s">
        <v>49</v>
      </c>
      <c r="D632" s="97"/>
      <c r="E632" s="326">
        <v>6000</v>
      </c>
      <c r="F632" s="308">
        <v>600</v>
      </c>
      <c r="G632" s="308">
        <v>2100</v>
      </c>
      <c r="H632" s="308">
        <v>2100</v>
      </c>
      <c r="I632" s="308">
        <v>2100</v>
      </c>
      <c r="J632" s="327">
        <f t="shared" si="435"/>
        <v>12900</v>
      </c>
      <c r="K632" s="308">
        <v>2100</v>
      </c>
      <c r="L632" s="308">
        <v>2100</v>
      </c>
      <c r="M632" s="308">
        <v>2100</v>
      </c>
      <c r="N632" s="308">
        <v>2100</v>
      </c>
      <c r="O632" s="308">
        <v>2100</v>
      </c>
      <c r="P632" s="327">
        <f t="shared" si="432"/>
        <v>10500</v>
      </c>
      <c r="Q632" s="328">
        <f t="shared" si="436"/>
        <v>23400</v>
      </c>
      <c r="R632" s="196">
        <v>0</v>
      </c>
    </row>
    <row r="633" spans="1:18" ht="15" hidden="1" customHeight="1" outlineLevel="5">
      <c r="A633" s="427"/>
      <c r="B633" s="429"/>
      <c r="C633" s="325" t="s">
        <v>50</v>
      </c>
      <c r="D633" s="97"/>
      <c r="E633" s="326">
        <v>6000</v>
      </c>
      <c r="F633" s="308">
        <v>600</v>
      </c>
      <c r="G633" s="308">
        <v>1050</v>
      </c>
      <c r="H633" s="308">
        <v>1050</v>
      </c>
      <c r="I633" s="308">
        <v>1050</v>
      </c>
      <c r="J633" s="327">
        <f t="shared" si="435"/>
        <v>9750</v>
      </c>
      <c r="K633" s="308">
        <v>1050</v>
      </c>
      <c r="L633" s="308">
        <v>1050</v>
      </c>
      <c r="M633" s="308">
        <v>1050</v>
      </c>
      <c r="N633" s="308">
        <v>1050</v>
      </c>
      <c r="O633" s="308">
        <v>1050</v>
      </c>
      <c r="P633" s="327">
        <f t="shared" si="432"/>
        <v>5250</v>
      </c>
      <c r="Q633" s="328">
        <f t="shared" si="436"/>
        <v>15000</v>
      </c>
      <c r="R633" s="196">
        <v>0</v>
      </c>
    </row>
    <row r="634" spans="1:18" ht="33" hidden="1" customHeight="1" outlineLevel="5">
      <c r="A634" s="427"/>
      <c r="B634" s="429"/>
      <c r="C634" s="325" t="s">
        <v>51</v>
      </c>
      <c r="D634" s="97"/>
      <c r="E634" s="308">
        <v>1050</v>
      </c>
      <c r="F634" s="308">
        <v>600</v>
      </c>
      <c r="G634" s="308">
        <v>1050</v>
      </c>
      <c r="H634" s="308">
        <v>1050</v>
      </c>
      <c r="I634" s="308">
        <v>1050</v>
      </c>
      <c r="J634" s="327">
        <f t="shared" si="435"/>
        <v>4800</v>
      </c>
      <c r="K634" s="308">
        <v>1050</v>
      </c>
      <c r="L634" s="308">
        <v>1050</v>
      </c>
      <c r="M634" s="308">
        <v>1050</v>
      </c>
      <c r="N634" s="308">
        <v>1050</v>
      </c>
      <c r="O634" s="308">
        <v>1050</v>
      </c>
      <c r="P634" s="327">
        <f t="shared" si="432"/>
        <v>5250</v>
      </c>
      <c r="Q634" s="328">
        <f t="shared" si="436"/>
        <v>10050</v>
      </c>
      <c r="R634" s="196">
        <v>0</v>
      </c>
    </row>
    <row r="635" spans="1:18" ht="16.5" hidden="1" customHeight="1" outlineLevel="5">
      <c r="A635" s="427"/>
      <c r="B635" s="429"/>
      <c r="C635" s="325" t="s">
        <v>54</v>
      </c>
      <c r="D635" s="97"/>
      <c r="E635" s="326">
        <v>50400</v>
      </c>
      <c r="F635" s="308">
        <v>2520</v>
      </c>
      <c r="G635" s="308">
        <v>8400</v>
      </c>
      <c r="H635" s="308">
        <v>8400</v>
      </c>
      <c r="I635" s="308">
        <v>8400</v>
      </c>
      <c r="J635" s="327">
        <f>I635+H635+G635+F635+E635</f>
        <v>78120</v>
      </c>
      <c r="K635" s="308">
        <v>8400</v>
      </c>
      <c r="L635" s="308">
        <v>8400</v>
      </c>
      <c r="M635" s="308">
        <v>8400</v>
      </c>
      <c r="N635" s="308">
        <v>8400</v>
      </c>
      <c r="O635" s="308">
        <v>8400</v>
      </c>
      <c r="P635" s="327">
        <f>K635+L635+M635+N635+O635</f>
        <v>42000</v>
      </c>
      <c r="Q635" s="328">
        <f>J635+P635</f>
        <v>120120</v>
      </c>
      <c r="R635" s="196">
        <v>0</v>
      </c>
    </row>
    <row r="636" spans="1:18" ht="16.5" hidden="1" customHeight="1" outlineLevel="5">
      <c r="A636" s="427"/>
      <c r="B636" s="429"/>
      <c r="C636" s="325" t="s">
        <v>37</v>
      </c>
      <c r="D636" s="97"/>
      <c r="E636" s="326">
        <v>6000</v>
      </c>
      <c r="F636" s="308">
        <v>630</v>
      </c>
      <c r="G636" s="308">
        <v>1050</v>
      </c>
      <c r="H636" s="308">
        <v>1050</v>
      </c>
      <c r="I636" s="308">
        <v>1050</v>
      </c>
      <c r="J636" s="327">
        <f t="shared" si="435"/>
        <v>9780</v>
      </c>
      <c r="K636" s="308">
        <v>1050</v>
      </c>
      <c r="L636" s="308">
        <v>1050</v>
      </c>
      <c r="M636" s="308">
        <v>1050</v>
      </c>
      <c r="N636" s="308">
        <v>1050</v>
      </c>
      <c r="O636" s="308">
        <v>1050</v>
      </c>
      <c r="P636" s="327">
        <f t="shared" si="432"/>
        <v>5250</v>
      </c>
      <c r="Q636" s="328">
        <f t="shared" si="436"/>
        <v>15030</v>
      </c>
      <c r="R636" s="196">
        <v>0</v>
      </c>
    </row>
    <row r="637" spans="1:18" ht="16.5" hidden="1" customHeight="1" outlineLevel="5">
      <c r="A637" s="427"/>
      <c r="B637" s="429"/>
      <c r="C637" s="325" t="s">
        <v>52</v>
      </c>
      <c r="D637" s="97"/>
      <c r="E637" s="326">
        <v>23100</v>
      </c>
      <c r="F637" s="308">
        <v>600</v>
      </c>
      <c r="G637" s="308">
        <v>2100</v>
      </c>
      <c r="H637" s="308">
        <v>2100</v>
      </c>
      <c r="I637" s="308">
        <v>2100</v>
      </c>
      <c r="J637" s="327">
        <f t="shared" si="435"/>
        <v>30000</v>
      </c>
      <c r="K637" s="308">
        <v>2100</v>
      </c>
      <c r="L637" s="308">
        <v>2100</v>
      </c>
      <c r="M637" s="308">
        <v>2100</v>
      </c>
      <c r="N637" s="308">
        <v>2100</v>
      </c>
      <c r="O637" s="308">
        <v>2100</v>
      </c>
      <c r="P637" s="327">
        <f t="shared" si="432"/>
        <v>10500</v>
      </c>
      <c r="Q637" s="328">
        <f t="shared" si="436"/>
        <v>40500</v>
      </c>
      <c r="R637" s="196">
        <v>0</v>
      </c>
    </row>
    <row r="638" spans="1:18" ht="33" hidden="1" customHeight="1" outlineLevel="5">
      <c r="A638" s="427"/>
      <c r="B638" s="429"/>
      <c r="C638" s="325" t="s">
        <v>53</v>
      </c>
      <c r="D638" s="97"/>
      <c r="E638" s="330">
        <v>52709</v>
      </c>
      <c r="F638" s="308">
        <v>2100</v>
      </c>
      <c r="G638" s="308">
        <v>2100</v>
      </c>
      <c r="H638" s="308">
        <v>2100</v>
      </c>
      <c r="I638" s="308">
        <v>2100</v>
      </c>
      <c r="J638" s="327">
        <f t="shared" si="435"/>
        <v>61109</v>
      </c>
      <c r="K638" s="308">
        <v>2100</v>
      </c>
      <c r="L638" s="308">
        <v>2100</v>
      </c>
      <c r="M638" s="308">
        <v>2100</v>
      </c>
      <c r="N638" s="308">
        <v>2100</v>
      </c>
      <c r="O638" s="308">
        <v>2100</v>
      </c>
      <c r="P638" s="327">
        <f t="shared" si="432"/>
        <v>10500</v>
      </c>
      <c r="Q638" s="328">
        <f t="shared" si="436"/>
        <v>71609</v>
      </c>
      <c r="R638" s="196">
        <v>0</v>
      </c>
    </row>
    <row r="639" spans="1:18" ht="33" hidden="1" customHeight="1" outlineLevel="5">
      <c r="A639" s="427"/>
      <c r="B639" s="429"/>
      <c r="C639" s="325" t="s">
        <v>55</v>
      </c>
      <c r="D639" s="97"/>
      <c r="E639" s="326">
        <v>28980</v>
      </c>
      <c r="F639" s="308">
        <v>1470</v>
      </c>
      <c r="G639" s="308">
        <v>2100</v>
      </c>
      <c r="H639" s="308">
        <v>2100</v>
      </c>
      <c r="I639" s="308">
        <v>2100</v>
      </c>
      <c r="J639" s="327">
        <f t="shared" si="435"/>
        <v>36750</v>
      </c>
      <c r="K639" s="308">
        <v>2100</v>
      </c>
      <c r="L639" s="308">
        <v>2100</v>
      </c>
      <c r="M639" s="308">
        <v>2100</v>
      </c>
      <c r="N639" s="308">
        <v>2100</v>
      </c>
      <c r="O639" s="308">
        <v>2100</v>
      </c>
      <c r="P639" s="327">
        <f t="shared" si="432"/>
        <v>10500</v>
      </c>
      <c r="Q639" s="328">
        <f t="shared" si="436"/>
        <v>47250</v>
      </c>
      <c r="R639" s="196">
        <v>0</v>
      </c>
    </row>
    <row r="640" spans="1:18" ht="16.5" hidden="1" customHeight="1" outlineLevel="5">
      <c r="A640" s="427"/>
      <c r="B640" s="429"/>
      <c r="C640" s="325" t="s">
        <v>56</v>
      </c>
      <c r="D640" s="97"/>
      <c r="E640" s="326">
        <v>37800</v>
      </c>
      <c r="F640" s="308">
        <v>3700</v>
      </c>
      <c r="G640" s="308">
        <v>2100</v>
      </c>
      <c r="H640" s="308">
        <v>2100</v>
      </c>
      <c r="I640" s="308">
        <v>2100</v>
      </c>
      <c r="J640" s="327">
        <f t="shared" si="435"/>
        <v>47800</v>
      </c>
      <c r="K640" s="308">
        <v>2100</v>
      </c>
      <c r="L640" s="308">
        <v>2100</v>
      </c>
      <c r="M640" s="308">
        <v>2100</v>
      </c>
      <c r="N640" s="308">
        <v>2100</v>
      </c>
      <c r="O640" s="308">
        <v>2100</v>
      </c>
      <c r="P640" s="327">
        <f t="shared" si="432"/>
        <v>10500</v>
      </c>
      <c r="Q640" s="328">
        <f t="shared" si="436"/>
        <v>58300</v>
      </c>
      <c r="R640" s="196">
        <v>0</v>
      </c>
    </row>
    <row r="641" spans="1:18" ht="16.5" hidden="1" customHeight="1" outlineLevel="5">
      <c r="A641" s="427"/>
      <c r="B641" s="429"/>
      <c r="C641" s="325" t="s">
        <v>57</v>
      </c>
      <c r="D641" s="97"/>
      <c r="E641" s="326">
        <v>7560</v>
      </c>
      <c r="F641" s="308">
        <v>700</v>
      </c>
      <c r="G641" s="308">
        <v>2100</v>
      </c>
      <c r="H641" s="308">
        <v>2100</v>
      </c>
      <c r="I641" s="308">
        <v>2100</v>
      </c>
      <c r="J641" s="327">
        <f t="shared" si="435"/>
        <v>14560</v>
      </c>
      <c r="K641" s="308">
        <v>2100</v>
      </c>
      <c r="L641" s="308">
        <v>2100</v>
      </c>
      <c r="M641" s="308">
        <v>2100</v>
      </c>
      <c r="N641" s="308">
        <v>2100</v>
      </c>
      <c r="O641" s="308">
        <v>2100</v>
      </c>
      <c r="P641" s="327">
        <f t="shared" si="432"/>
        <v>10500</v>
      </c>
      <c r="Q641" s="328">
        <f t="shared" si="436"/>
        <v>25060</v>
      </c>
      <c r="R641" s="196">
        <v>0</v>
      </c>
    </row>
    <row r="642" spans="1:18" ht="16.5" hidden="1" customHeight="1" outlineLevel="5">
      <c r="A642" s="427"/>
      <c r="B642" s="429"/>
      <c r="C642" s="325" t="s">
        <v>58</v>
      </c>
      <c r="D642" s="97"/>
      <c r="E642" s="326">
        <v>7560</v>
      </c>
      <c r="F642" s="308">
        <v>700</v>
      </c>
      <c r="G642" s="308">
        <v>2100</v>
      </c>
      <c r="H642" s="308">
        <v>2100</v>
      </c>
      <c r="I642" s="308">
        <v>2100</v>
      </c>
      <c r="J642" s="327">
        <f t="shared" si="435"/>
        <v>14560</v>
      </c>
      <c r="K642" s="308">
        <v>2100</v>
      </c>
      <c r="L642" s="308">
        <v>2100</v>
      </c>
      <c r="M642" s="308">
        <v>2100</v>
      </c>
      <c r="N642" s="308">
        <v>2100</v>
      </c>
      <c r="O642" s="308">
        <v>2100</v>
      </c>
      <c r="P642" s="327">
        <f t="shared" si="432"/>
        <v>10500</v>
      </c>
      <c r="Q642" s="328">
        <f t="shared" si="436"/>
        <v>25060</v>
      </c>
      <c r="R642" s="196">
        <v>0</v>
      </c>
    </row>
    <row r="643" spans="1:18" ht="16.5" hidden="1" customHeight="1" outlineLevel="5">
      <c r="A643" s="427"/>
      <c r="B643" s="429"/>
      <c r="C643" s="325" t="s">
        <v>59</v>
      </c>
      <c r="D643" s="97"/>
      <c r="E643" s="326">
        <v>61600</v>
      </c>
      <c r="F643" s="308">
        <v>3030</v>
      </c>
      <c r="G643" s="308">
        <v>4200</v>
      </c>
      <c r="H643" s="308">
        <v>4200</v>
      </c>
      <c r="I643" s="308">
        <v>4200</v>
      </c>
      <c r="J643" s="327">
        <f t="shared" si="435"/>
        <v>77230</v>
      </c>
      <c r="K643" s="308">
        <v>4200</v>
      </c>
      <c r="L643" s="308">
        <v>4200</v>
      </c>
      <c r="M643" s="308">
        <v>4200</v>
      </c>
      <c r="N643" s="308">
        <v>4200</v>
      </c>
      <c r="O643" s="308">
        <v>4200</v>
      </c>
      <c r="P643" s="327">
        <f t="shared" si="432"/>
        <v>21000</v>
      </c>
      <c r="Q643" s="328">
        <f t="shared" si="436"/>
        <v>98230</v>
      </c>
      <c r="R643" s="196">
        <v>0</v>
      </c>
    </row>
    <row r="644" spans="1:18" ht="33" hidden="1" customHeight="1" outlineLevel="5">
      <c r="A644" s="427"/>
      <c r="B644" s="429"/>
      <c r="C644" s="325" t="s">
        <v>60</v>
      </c>
      <c r="D644" s="97"/>
      <c r="E644" s="326">
        <v>30030</v>
      </c>
      <c r="F644" s="308">
        <v>4200</v>
      </c>
      <c r="G644" s="308">
        <v>4200</v>
      </c>
      <c r="H644" s="308">
        <v>4200</v>
      </c>
      <c r="I644" s="308">
        <v>4200</v>
      </c>
      <c r="J644" s="327">
        <f t="shared" si="435"/>
        <v>46830</v>
      </c>
      <c r="K644" s="308">
        <v>4200</v>
      </c>
      <c r="L644" s="308">
        <v>4200</v>
      </c>
      <c r="M644" s="308">
        <v>4200</v>
      </c>
      <c r="N644" s="308">
        <v>4200</v>
      </c>
      <c r="O644" s="308">
        <v>4200</v>
      </c>
      <c r="P644" s="327">
        <f t="shared" si="432"/>
        <v>21000</v>
      </c>
      <c r="Q644" s="328">
        <f t="shared" si="436"/>
        <v>67830</v>
      </c>
      <c r="R644" s="196">
        <v>0</v>
      </c>
    </row>
    <row r="645" spans="1:18" ht="33" hidden="1" customHeight="1" outlineLevel="5">
      <c r="A645" s="427"/>
      <c r="B645" s="429"/>
      <c r="C645" s="325" t="s">
        <v>61</v>
      </c>
      <c r="D645" s="97"/>
      <c r="E645" s="326">
        <v>28980</v>
      </c>
      <c r="F645" s="308">
        <v>2520</v>
      </c>
      <c r="G645" s="308">
        <v>2100</v>
      </c>
      <c r="H645" s="308">
        <v>2100</v>
      </c>
      <c r="I645" s="308">
        <v>2100</v>
      </c>
      <c r="J645" s="327">
        <f t="shared" si="435"/>
        <v>37800</v>
      </c>
      <c r="K645" s="308">
        <v>2100</v>
      </c>
      <c r="L645" s="308">
        <v>2100</v>
      </c>
      <c r="M645" s="308">
        <v>2100</v>
      </c>
      <c r="N645" s="308">
        <v>2100</v>
      </c>
      <c r="O645" s="308">
        <v>2100</v>
      </c>
      <c r="P645" s="327">
        <f t="shared" si="432"/>
        <v>10500</v>
      </c>
      <c r="Q645" s="328">
        <f t="shared" si="436"/>
        <v>48300</v>
      </c>
      <c r="R645" s="196">
        <v>0</v>
      </c>
    </row>
    <row r="646" spans="1:18" ht="33" hidden="1" customHeight="1" outlineLevel="5">
      <c r="A646" s="427"/>
      <c r="B646" s="429"/>
      <c r="C646" s="325" t="s">
        <v>62</v>
      </c>
      <c r="D646" s="97"/>
      <c r="E646" s="326">
        <v>22600</v>
      </c>
      <c r="F646" s="308">
        <v>3570</v>
      </c>
      <c r="G646" s="308">
        <v>4200</v>
      </c>
      <c r="H646" s="308">
        <v>4200</v>
      </c>
      <c r="I646" s="308">
        <v>4200</v>
      </c>
      <c r="J646" s="327">
        <f t="shared" si="435"/>
        <v>38770</v>
      </c>
      <c r="K646" s="308">
        <v>4200</v>
      </c>
      <c r="L646" s="308">
        <v>4200</v>
      </c>
      <c r="M646" s="308">
        <v>4200</v>
      </c>
      <c r="N646" s="308">
        <v>4200</v>
      </c>
      <c r="O646" s="308">
        <v>4200</v>
      </c>
      <c r="P646" s="327">
        <f t="shared" si="432"/>
        <v>21000</v>
      </c>
      <c r="Q646" s="328">
        <f t="shared" si="436"/>
        <v>59770</v>
      </c>
      <c r="R646" s="196">
        <v>0</v>
      </c>
    </row>
    <row r="647" spans="1:18" ht="16.5" hidden="1" customHeight="1" outlineLevel="5">
      <c r="A647" s="427"/>
      <c r="B647" s="429"/>
      <c r="C647" s="325" t="s">
        <v>63</v>
      </c>
      <c r="D647" s="97"/>
      <c r="E647" s="326">
        <v>9140</v>
      </c>
      <c r="F647" s="308">
        <v>1050</v>
      </c>
      <c r="G647" s="308">
        <v>2100</v>
      </c>
      <c r="H647" s="308">
        <v>2100</v>
      </c>
      <c r="I647" s="308">
        <v>2100</v>
      </c>
      <c r="J647" s="327">
        <f t="shared" si="435"/>
        <v>16490</v>
      </c>
      <c r="K647" s="308">
        <v>2100</v>
      </c>
      <c r="L647" s="308">
        <v>2100</v>
      </c>
      <c r="M647" s="308">
        <v>2100</v>
      </c>
      <c r="N647" s="308">
        <v>2100</v>
      </c>
      <c r="O647" s="308">
        <v>2100</v>
      </c>
      <c r="P647" s="327">
        <f t="shared" si="432"/>
        <v>10500</v>
      </c>
      <c r="Q647" s="328">
        <f t="shared" si="436"/>
        <v>26990</v>
      </c>
      <c r="R647" s="196">
        <v>0</v>
      </c>
    </row>
    <row r="648" spans="1:18" ht="12.75" hidden="1" customHeight="1" outlineLevel="5">
      <c r="A648" s="427"/>
      <c r="B648" s="429"/>
      <c r="C648" s="325" t="s">
        <v>64</v>
      </c>
      <c r="D648" s="97"/>
      <c r="E648" s="308">
        <v>1050</v>
      </c>
      <c r="F648" s="308">
        <v>1050</v>
      </c>
      <c r="G648" s="308">
        <v>1050</v>
      </c>
      <c r="H648" s="308">
        <v>1050</v>
      </c>
      <c r="I648" s="308">
        <v>1050</v>
      </c>
      <c r="J648" s="327">
        <f t="shared" si="435"/>
        <v>5250</v>
      </c>
      <c r="K648" s="308">
        <v>1050</v>
      </c>
      <c r="L648" s="308">
        <v>1050</v>
      </c>
      <c r="M648" s="308">
        <v>1050</v>
      </c>
      <c r="N648" s="308">
        <v>1050</v>
      </c>
      <c r="O648" s="308">
        <v>1050</v>
      </c>
      <c r="P648" s="327">
        <f t="shared" si="432"/>
        <v>5250</v>
      </c>
      <c r="Q648" s="328">
        <f t="shared" si="436"/>
        <v>10500</v>
      </c>
      <c r="R648" s="196">
        <v>0</v>
      </c>
    </row>
    <row r="649" spans="1:18" ht="33" hidden="1" customHeight="1" outlineLevel="5">
      <c r="A649" s="427"/>
      <c r="B649" s="429"/>
      <c r="C649" s="325" t="s">
        <v>65</v>
      </c>
      <c r="D649" s="97"/>
      <c r="E649" s="326">
        <v>22680</v>
      </c>
      <c r="F649" s="308">
        <v>1050</v>
      </c>
      <c r="G649" s="308">
        <v>1050</v>
      </c>
      <c r="H649" s="308">
        <v>1050</v>
      </c>
      <c r="I649" s="308">
        <v>1050</v>
      </c>
      <c r="J649" s="327">
        <f t="shared" si="435"/>
        <v>26880</v>
      </c>
      <c r="K649" s="308">
        <v>1050</v>
      </c>
      <c r="L649" s="308">
        <v>1050</v>
      </c>
      <c r="M649" s="308">
        <v>1050</v>
      </c>
      <c r="N649" s="308">
        <v>1050</v>
      </c>
      <c r="O649" s="308">
        <v>1050</v>
      </c>
      <c r="P649" s="327">
        <f t="shared" si="432"/>
        <v>5250</v>
      </c>
      <c r="Q649" s="328">
        <f t="shared" si="436"/>
        <v>32130</v>
      </c>
      <c r="R649" s="196">
        <v>0</v>
      </c>
    </row>
    <row r="650" spans="1:18" ht="16.5" hidden="1" customHeight="1" outlineLevel="5">
      <c r="A650" s="427"/>
      <c r="B650" s="429"/>
      <c r="C650" s="329" t="s">
        <v>57</v>
      </c>
      <c r="D650" s="123"/>
      <c r="E650" s="326">
        <v>11660</v>
      </c>
      <c r="F650" s="308">
        <v>1050</v>
      </c>
      <c r="G650" s="308">
        <v>1050</v>
      </c>
      <c r="H650" s="308">
        <v>1050</v>
      </c>
      <c r="I650" s="308">
        <v>1050</v>
      </c>
      <c r="J650" s="327">
        <f t="shared" si="435"/>
        <v>15860</v>
      </c>
      <c r="K650" s="308">
        <v>1050</v>
      </c>
      <c r="L650" s="308">
        <v>1050</v>
      </c>
      <c r="M650" s="308">
        <v>1050</v>
      </c>
      <c r="N650" s="308">
        <v>1050</v>
      </c>
      <c r="O650" s="308">
        <v>1050</v>
      </c>
      <c r="P650" s="327">
        <f t="shared" si="432"/>
        <v>5250</v>
      </c>
      <c r="Q650" s="328">
        <f t="shared" si="436"/>
        <v>21110</v>
      </c>
      <c r="R650" s="196">
        <v>0</v>
      </c>
    </row>
    <row r="651" spans="1:18" ht="16.5" hidden="1" customHeight="1" outlineLevel="5">
      <c r="A651" s="427"/>
      <c r="B651" s="429"/>
      <c r="C651" s="325" t="s">
        <v>66</v>
      </c>
      <c r="D651" s="97"/>
      <c r="E651" s="326">
        <v>15000</v>
      </c>
      <c r="F651" s="308">
        <v>840</v>
      </c>
      <c r="G651" s="308">
        <v>1050</v>
      </c>
      <c r="H651" s="308">
        <v>1050</v>
      </c>
      <c r="I651" s="308">
        <v>1050</v>
      </c>
      <c r="J651" s="327">
        <f t="shared" si="435"/>
        <v>18990</v>
      </c>
      <c r="K651" s="308">
        <v>1050</v>
      </c>
      <c r="L651" s="308">
        <v>1050</v>
      </c>
      <c r="M651" s="308">
        <v>1050</v>
      </c>
      <c r="N651" s="308">
        <v>1050</v>
      </c>
      <c r="O651" s="308">
        <v>1050</v>
      </c>
      <c r="P651" s="327">
        <f t="shared" si="432"/>
        <v>5250</v>
      </c>
      <c r="Q651" s="328">
        <f t="shared" si="436"/>
        <v>24240</v>
      </c>
      <c r="R651" s="196">
        <v>0</v>
      </c>
    </row>
    <row r="652" spans="1:18" ht="16.5" hidden="1" customHeight="1" outlineLevel="5">
      <c r="A652" s="427"/>
      <c r="B652" s="429"/>
      <c r="C652" s="325" t="s">
        <v>42</v>
      </c>
      <c r="D652" s="97"/>
      <c r="E652" s="326">
        <v>22000</v>
      </c>
      <c r="F652" s="308">
        <v>1050</v>
      </c>
      <c r="G652" s="308">
        <v>2100</v>
      </c>
      <c r="H652" s="308">
        <v>2100</v>
      </c>
      <c r="I652" s="308">
        <v>2100</v>
      </c>
      <c r="J652" s="327">
        <f t="shared" si="435"/>
        <v>29350</v>
      </c>
      <c r="K652" s="308">
        <v>2100</v>
      </c>
      <c r="L652" s="308">
        <v>2100</v>
      </c>
      <c r="M652" s="308">
        <v>2100</v>
      </c>
      <c r="N652" s="308">
        <v>2100</v>
      </c>
      <c r="O652" s="308">
        <v>2100</v>
      </c>
      <c r="P652" s="327">
        <f t="shared" si="432"/>
        <v>10500</v>
      </c>
      <c r="Q652" s="328">
        <f t="shared" si="436"/>
        <v>39850</v>
      </c>
      <c r="R652" s="196">
        <v>0</v>
      </c>
    </row>
    <row r="653" spans="1:18" ht="16.5" hidden="1" customHeight="1" outlineLevel="5">
      <c r="A653" s="427"/>
      <c r="B653" s="429"/>
      <c r="C653" s="325" t="s">
        <v>68</v>
      </c>
      <c r="D653" s="97"/>
      <c r="E653" s="326">
        <v>28000</v>
      </c>
      <c r="F653" s="308">
        <v>2730</v>
      </c>
      <c r="G653" s="308">
        <v>4200</v>
      </c>
      <c r="H653" s="308">
        <v>4200</v>
      </c>
      <c r="I653" s="308">
        <v>4200</v>
      </c>
      <c r="J653" s="327">
        <f t="shared" si="435"/>
        <v>43330</v>
      </c>
      <c r="K653" s="308">
        <v>4200</v>
      </c>
      <c r="L653" s="308">
        <v>4200</v>
      </c>
      <c r="M653" s="308">
        <v>4200</v>
      </c>
      <c r="N653" s="308">
        <v>4200</v>
      </c>
      <c r="O653" s="308">
        <v>4200</v>
      </c>
      <c r="P653" s="327">
        <f t="shared" si="432"/>
        <v>21000</v>
      </c>
      <c r="Q653" s="328">
        <f t="shared" si="436"/>
        <v>64330</v>
      </c>
      <c r="R653" s="196">
        <v>0</v>
      </c>
    </row>
    <row r="654" spans="1:18" ht="33" hidden="1" customHeight="1" outlineLevel="5">
      <c r="A654" s="427"/>
      <c r="B654" s="429"/>
      <c r="C654" s="325" t="s">
        <v>70</v>
      </c>
      <c r="D654" s="97"/>
      <c r="E654" s="326">
        <v>15000</v>
      </c>
      <c r="F654" s="308">
        <v>1050</v>
      </c>
      <c r="G654" s="308">
        <v>4200</v>
      </c>
      <c r="H654" s="308">
        <v>4200</v>
      </c>
      <c r="I654" s="308">
        <v>4200</v>
      </c>
      <c r="J654" s="327">
        <f t="shared" si="435"/>
        <v>28650</v>
      </c>
      <c r="K654" s="308">
        <v>4200</v>
      </c>
      <c r="L654" s="308">
        <v>4200</v>
      </c>
      <c r="M654" s="308">
        <v>4200</v>
      </c>
      <c r="N654" s="308">
        <v>4200</v>
      </c>
      <c r="O654" s="308">
        <v>4200</v>
      </c>
      <c r="P654" s="327">
        <f t="shared" si="432"/>
        <v>21000</v>
      </c>
      <c r="Q654" s="328">
        <f t="shared" si="436"/>
        <v>49650</v>
      </c>
      <c r="R654" s="196">
        <v>0</v>
      </c>
    </row>
    <row r="655" spans="1:18" ht="33" hidden="1" customHeight="1" outlineLevel="5">
      <c r="A655" s="427"/>
      <c r="B655" s="429"/>
      <c r="C655" s="325" t="s">
        <v>71</v>
      </c>
      <c r="D655" s="97"/>
      <c r="E655" s="326">
        <v>5000</v>
      </c>
      <c r="F655" s="308">
        <v>210</v>
      </c>
      <c r="G655" s="308">
        <v>1050</v>
      </c>
      <c r="H655" s="308">
        <v>1050</v>
      </c>
      <c r="I655" s="308">
        <v>1050</v>
      </c>
      <c r="J655" s="327">
        <f t="shared" si="435"/>
        <v>8360</v>
      </c>
      <c r="K655" s="308">
        <v>1050</v>
      </c>
      <c r="L655" s="308">
        <v>1050</v>
      </c>
      <c r="M655" s="308">
        <v>1050</v>
      </c>
      <c r="N655" s="308">
        <v>1050</v>
      </c>
      <c r="O655" s="308">
        <v>1050</v>
      </c>
      <c r="P655" s="327">
        <f t="shared" si="432"/>
        <v>5250</v>
      </c>
      <c r="Q655" s="328">
        <f t="shared" si="436"/>
        <v>13610</v>
      </c>
      <c r="R655" s="196">
        <v>0</v>
      </c>
    </row>
    <row r="656" spans="1:18" ht="33" hidden="1" customHeight="1" outlineLevel="5">
      <c r="A656" s="427"/>
      <c r="B656" s="429"/>
      <c r="C656" s="325" t="s">
        <v>64</v>
      </c>
      <c r="D656" s="97"/>
      <c r="E656" s="308">
        <v>1050</v>
      </c>
      <c r="F656" s="308">
        <v>1050</v>
      </c>
      <c r="G656" s="308">
        <v>1050</v>
      </c>
      <c r="H656" s="308">
        <v>1050</v>
      </c>
      <c r="I656" s="308">
        <v>1050</v>
      </c>
      <c r="J656" s="327">
        <f t="shared" si="435"/>
        <v>5250</v>
      </c>
      <c r="K656" s="308">
        <v>1050</v>
      </c>
      <c r="L656" s="308">
        <v>1050</v>
      </c>
      <c r="M656" s="308">
        <v>1050</v>
      </c>
      <c r="N656" s="308">
        <v>1050</v>
      </c>
      <c r="O656" s="308">
        <v>1050</v>
      </c>
      <c r="P656" s="327">
        <f t="shared" si="432"/>
        <v>5250</v>
      </c>
      <c r="Q656" s="328">
        <f t="shared" si="436"/>
        <v>10500</v>
      </c>
      <c r="R656" s="196">
        <v>0</v>
      </c>
    </row>
    <row r="657" spans="1:18" ht="15" hidden="1" customHeight="1" outlineLevel="5">
      <c r="A657" s="427"/>
      <c r="B657" s="429"/>
      <c r="C657" s="325" t="s">
        <v>72</v>
      </c>
      <c r="D657" s="97"/>
      <c r="E657" s="326">
        <v>47040</v>
      </c>
      <c r="F657" s="308">
        <v>1050</v>
      </c>
      <c r="G657" s="308">
        <v>2100</v>
      </c>
      <c r="H657" s="308">
        <v>2100</v>
      </c>
      <c r="I657" s="308">
        <v>2100</v>
      </c>
      <c r="J657" s="327">
        <f t="shared" si="435"/>
        <v>54390</v>
      </c>
      <c r="K657" s="308">
        <v>2100</v>
      </c>
      <c r="L657" s="308">
        <v>2100</v>
      </c>
      <c r="M657" s="308">
        <v>2100</v>
      </c>
      <c r="N657" s="308">
        <v>2100</v>
      </c>
      <c r="O657" s="308">
        <v>2100</v>
      </c>
      <c r="P657" s="327">
        <f t="shared" si="432"/>
        <v>10500</v>
      </c>
      <c r="Q657" s="328">
        <f t="shared" si="436"/>
        <v>64890</v>
      </c>
      <c r="R657" s="196">
        <v>0</v>
      </c>
    </row>
    <row r="658" spans="1:18" ht="15" hidden="1" customHeight="1" outlineLevel="5">
      <c r="A658" s="427"/>
      <c r="B658" s="429"/>
      <c r="C658" s="325" t="s">
        <v>73</v>
      </c>
      <c r="D658" s="97"/>
      <c r="E658" s="326">
        <v>25080</v>
      </c>
      <c r="F658" s="308">
        <v>1050</v>
      </c>
      <c r="G658" s="308">
        <v>2100</v>
      </c>
      <c r="H658" s="308">
        <v>2100</v>
      </c>
      <c r="I658" s="308">
        <v>2100</v>
      </c>
      <c r="J658" s="327">
        <f t="shared" si="435"/>
        <v>32430</v>
      </c>
      <c r="K658" s="308">
        <v>2100</v>
      </c>
      <c r="L658" s="308">
        <v>2100</v>
      </c>
      <c r="M658" s="308">
        <v>2100</v>
      </c>
      <c r="N658" s="308">
        <v>2100</v>
      </c>
      <c r="O658" s="308">
        <v>2100</v>
      </c>
      <c r="P658" s="327">
        <f t="shared" si="432"/>
        <v>10500</v>
      </c>
      <c r="Q658" s="328">
        <f t="shared" si="436"/>
        <v>42930</v>
      </c>
      <c r="R658" s="196">
        <v>0</v>
      </c>
    </row>
    <row r="659" spans="1:18" ht="16.5" hidden="1" customHeight="1" outlineLevel="5">
      <c r="A659" s="427"/>
      <c r="B659" s="429"/>
      <c r="C659" s="325" t="s">
        <v>74</v>
      </c>
      <c r="D659" s="97"/>
      <c r="E659" s="326">
        <v>47040</v>
      </c>
      <c r="F659" s="308">
        <v>1050</v>
      </c>
      <c r="G659" s="308">
        <v>2100</v>
      </c>
      <c r="H659" s="308">
        <v>2100</v>
      </c>
      <c r="I659" s="308">
        <v>2100</v>
      </c>
      <c r="J659" s="327">
        <f t="shared" si="435"/>
        <v>54390</v>
      </c>
      <c r="K659" s="308">
        <v>2100</v>
      </c>
      <c r="L659" s="308">
        <v>2100</v>
      </c>
      <c r="M659" s="308">
        <v>2100</v>
      </c>
      <c r="N659" s="308">
        <v>2100</v>
      </c>
      <c r="O659" s="308">
        <v>2100</v>
      </c>
      <c r="P659" s="327">
        <f t="shared" si="432"/>
        <v>10500</v>
      </c>
      <c r="Q659" s="328">
        <f t="shared" si="436"/>
        <v>64890</v>
      </c>
      <c r="R659" s="196">
        <v>0</v>
      </c>
    </row>
    <row r="660" spans="1:18" ht="16.5" hidden="1" customHeight="1" outlineLevel="5">
      <c r="A660" s="427"/>
      <c r="B660" s="429"/>
      <c r="C660" s="325" t="s">
        <v>76</v>
      </c>
      <c r="D660" s="97"/>
      <c r="E660" s="326">
        <v>10000</v>
      </c>
      <c r="F660" s="308">
        <v>4830</v>
      </c>
      <c r="G660" s="308">
        <v>4200</v>
      </c>
      <c r="H660" s="308">
        <v>4200</v>
      </c>
      <c r="I660" s="308">
        <v>4200</v>
      </c>
      <c r="J660" s="327">
        <f t="shared" si="435"/>
        <v>27430</v>
      </c>
      <c r="K660" s="308">
        <v>4200</v>
      </c>
      <c r="L660" s="308">
        <v>4200</v>
      </c>
      <c r="M660" s="308">
        <v>4200</v>
      </c>
      <c r="N660" s="308">
        <v>4200</v>
      </c>
      <c r="O660" s="308">
        <v>4200</v>
      </c>
      <c r="P660" s="327">
        <f t="shared" si="432"/>
        <v>21000</v>
      </c>
      <c r="Q660" s="328">
        <f t="shared" si="436"/>
        <v>48430</v>
      </c>
      <c r="R660" s="196">
        <v>0</v>
      </c>
    </row>
    <row r="661" spans="1:18" ht="33" hidden="1" customHeight="1" outlineLevel="5">
      <c r="A661" s="427"/>
      <c r="B661" s="429"/>
      <c r="C661" s="325" t="s">
        <v>77</v>
      </c>
      <c r="D661" s="97"/>
      <c r="E661" s="326">
        <v>25000</v>
      </c>
      <c r="F661" s="308">
        <v>1050</v>
      </c>
      <c r="G661" s="308">
        <v>4200</v>
      </c>
      <c r="H661" s="308">
        <v>4200</v>
      </c>
      <c r="I661" s="308">
        <v>4200</v>
      </c>
      <c r="J661" s="327">
        <f t="shared" si="435"/>
        <v>38650</v>
      </c>
      <c r="K661" s="308">
        <v>4200</v>
      </c>
      <c r="L661" s="308">
        <v>4200</v>
      </c>
      <c r="M661" s="308">
        <v>4200</v>
      </c>
      <c r="N661" s="308">
        <v>4200</v>
      </c>
      <c r="O661" s="308">
        <v>4200</v>
      </c>
      <c r="P661" s="327">
        <f t="shared" si="432"/>
        <v>21000</v>
      </c>
      <c r="Q661" s="328">
        <f t="shared" si="436"/>
        <v>59650</v>
      </c>
      <c r="R661" s="196">
        <v>0</v>
      </c>
    </row>
    <row r="662" spans="1:18" ht="16.5" hidden="1" customHeight="1" outlineLevel="5">
      <c r="A662" s="427"/>
      <c r="B662" s="429"/>
      <c r="C662" s="325" t="s">
        <v>78</v>
      </c>
      <c r="D662" s="97"/>
      <c r="E662" s="308">
        <v>12390</v>
      </c>
      <c r="F662" s="308">
        <v>1050</v>
      </c>
      <c r="G662" s="308">
        <v>1050</v>
      </c>
      <c r="H662" s="308">
        <v>1050</v>
      </c>
      <c r="I662" s="308">
        <v>1050</v>
      </c>
      <c r="J662" s="327">
        <f t="shared" si="435"/>
        <v>16590</v>
      </c>
      <c r="K662" s="308">
        <v>1050</v>
      </c>
      <c r="L662" s="308">
        <v>1050</v>
      </c>
      <c r="M662" s="308">
        <v>1050</v>
      </c>
      <c r="N662" s="308">
        <v>1050</v>
      </c>
      <c r="O662" s="308">
        <v>1050</v>
      </c>
      <c r="P662" s="327">
        <f t="shared" si="432"/>
        <v>5250</v>
      </c>
      <c r="Q662" s="328">
        <f t="shared" si="436"/>
        <v>21840</v>
      </c>
      <c r="R662" s="196">
        <v>0</v>
      </c>
    </row>
    <row r="663" spans="1:18" ht="33" hidden="1" customHeight="1" outlineLevel="5">
      <c r="A663" s="427"/>
      <c r="B663" s="429"/>
      <c r="C663" s="325" t="s">
        <v>79</v>
      </c>
      <c r="D663" s="97"/>
      <c r="E663" s="308">
        <v>4830</v>
      </c>
      <c r="F663" s="308">
        <v>1050</v>
      </c>
      <c r="G663" s="308">
        <v>1050</v>
      </c>
      <c r="H663" s="308">
        <v>1050</v>
      </c>
      <c r="I663" s="308">
        <v>1050</v>
      </c>
      <c r="J663" s="327">
        <f t="shared" si="435"/>
        <v>9030</v>
      </c>
      <c r="K663" s="308">
        <v>1050</v>
      </c>
      <c r="L663" s="308">
        <v>1050</v>
      </c>
      <c r="M663" s="308">
        <v>1050</v>
      </c>
      <c r="N663" s="308">
        <v>1050</v>
      </c>
      <c r="O663" s="308">
        <v>1050</v>
      </c>
      <c r="P663" s="327">
        <f t="shared" si="432"/>
        <v>5250</v>
      </c>
      <c r="Q663" s="328">
        <f t="shared" si="436"/>
        <v>14280</v>
      </c>
      <c r="R663" s="196">
        <v>0</v>
      </c>
    </row>
    <row r="664" spans="1:18" ht="33" hidden="1" customHeight="1" outlineLevel="5">
      <c r="A664" s="427"/>
      <c r="B664" s="429"/>
      <c r="C664" s="325" t="s">
        <v>80</v>
      </c>
      <c r="D664" s="97"/>
      <c r="E664" s="326">
        <v>12600</v>
      </c>
      <c r="F664" s="308">
        <v>6300</v>
      </c>
      <c r="G664" s="308">
        <v>2100</v>
      </c>
      <c r="H664" s="308">
        <v>2100</v>
      </c>
      <c r="I664" s="308">
        <v>5000</v>
      </c>
      <c r="J664" s="327">
        <f t="shared" si="435"/>
        <v>28100</v>
      </c>
      <c r="K664" s="308">
        <v>5000</v>
      </c>
      <c r="L664" s="308">
        <v>5000</v>
      </c>
      <c r="M664" s="308">
        <v>5000</v>
      </c>
      <c r="N664" s="308">
        <v>5000</v>
      </c>
      <c r="O664" s="308">
        <v>5000</v>
      </c>
      <c r="P664" s="327">
        <f t="shared" si="432"/>
        <v>25000</v>
      </c>
      <c r="Q664" s="328">
        <f t="shared" si="436"/>
        <v>53100</v>
      </c>
      <c r="R664" s="196">
        <v>2900</v>
      </c>
    </row>
    <row r="665" spans="1:18" ht="16.5" hidden="1" customHeight="1" outlineLevel="5">
      <c r="A665" s="427"/>
      <c r="B665" s="429"/>
      <c r="C665" s="325" t="s">
        <v>81</v>
      </c>
      <c r="D665" s="97"/>
      <c r="E665" s="326">
        <v>2100</v>
      </c>
      <c r="F665" s="308">
        <v>1050</v>
      </c>
      <c r="G665" s="308">
        <v>1050</v>
      </c>
      <c r="H665" s="308">
        <v>1050</v>
      </c>
      <c r="I665" s="308">
        <v>1050</v>
      </c>
      <c r="J665" s="327">
        <f t="shared" si="435"/>
        <v>6300</v>
      </c>
      <c r="K665" s="308">
        <v>1050</v>
      </c>
      <c r="L665" s="308">
        <v>1050</v>
      </c>
      <c r="M665" s="308">
        <v>1050</v>
      </c>
      <c r="N665" s="308">
        <v>1050</v>
      </c>
      <c r="O665" s="308">
        <v>1050</v>
      </c>
      <c r="P665" s="327">
        <f t="shared" si="432"/>
        <v>5250</v>
      </c>
      <c r="Q665" s="328">
        <f t="shared" si="436"/>
        <v>11550</v>
      </c>
      <c r="R665" s="196">
        <v>0</v>
      </c>
    </row>
    <row r="666" spans="1:18" ht="15" hidden="1" customHeight="1" outlineLevel="5">
      <c r="A666" s="427"/>
      <c r="B666" s="429"/>
      <c r="C666" s="325" t="s">
        <v>66</v>
      </c>
      <c r="D666" s="97"/>
      <c r="E666" s="326">
        <v>5000</v>
      </c>
      <c r="F666" s="308">
        <v>1890</v>
      </c>
      <c r="G666" s="308">
        <v>1050</v>
      </c>
      <c r="H666" s="308">
        <v>1050</v>
      </c>
      <c r="I666" s="308">
        <v>1050</v>
      </c>
      <c r="J666" s="327">
        <f t="shared" si="435"/>
        <v>10040</v>
      </c>
      <c r="K666" s="308">
        <v>1050</v>
      </c>
      <c r="L666" s="308">
        <v>1050</v>
      </c>
      <c r="M666" s="308">
        <v>1050</v>
      </c>
      <c r="N666" s="308">
        <v>1050</v>
      </c>
      <c r="O666" s="308">
        <v>1050</v>
      </c>
      <c r="P666" s="327">
        <f t="shared" si="432"/>
        <v>5250</v>
      </c>
      <c r="Q666" s="328">
        <f t="shared" si="436"/>
        <v>15290</v>
      </c>
      <c r="R666" s="196">
        <v>0</v>
      </c>
    </row>
    <row r="667" spans="1:18" ht="33" hidden="1" customHeight="1" outlineLevel="5">
      <c r="A667" s="427"/>
      <c r="B667" s="429"/>
      <c r="C667" s="325" t="s">
        <v>72</v>
      </c>
      <c r="D667" s="97"/>
      <c r="E667" s="326">
        <v>10000</v>
      </c>
      <c r="F667" s="308">
        <v>2730</v>
      </c>
      <c r="G667" s="308">
        <v>1050</v>
      </c>
      <c r="H667" s="308">
        <v>1050</v>
      </c>
      <c r="I667" s="308">
        <v>1050</v>
      </c>
      <c r="J667" s="327">
        <f t="shared" si="435"/>
        <v>15880</v>
      </c>
      <c r="K667" s="308">
        <v>1050</v>
      </c>
      <c r="L667" s="308">
        <v>1050</v>
      </c>
      <c r="M667" s="308">
        <v>1050</v>
      </c>
      <c r="N667" s="308">
        <v>1050</v>
      </c>
      <c r="O667" s="308">
        <v>1050</v>
      </c>
      <c r="P667" s="327">
        <f t="shared" si="432"/>
        <v>5250</v>
      </c>
      <c r="Q667" s="328">
        <f t="shared" si="436"/>
        <v>21130</v>
      </c>
      <c r="R667" s="196">
        <v>0</v>
      </c>
    </row>
    <row r="668" spans="1:18" ht="16.5" hidden="1" customHeight="1" outlineLevel="5">
      <c r="A668" s="427"/>
      <c r="B668" s="429"/>
      <c r="C668" s="325" t="s">
        <v>82</v>
      </c>
      <c r="D668" s="97"/>
      <c r="E668" s="326">
        <v>30700</v>
      </c>
      <c r="F668" s="308">
        <v>1050</v>
      </c>
      <c r="G668" s="308">
        <v>4200</v>
      </c>
      <c r="H668" s="308">
        <v>4200</v>
      </c>
      <c r="I668" s="308">
        <v>4200</v>
      </c>
      <c r="J668" s="327">
        <f t="shared" si="435"/>
        <v>44350</v>
      </c>
      <c r="K668" s="308">
        <v>4200</v>
      </c>
      <c r="L668" s="308">
        <v>4200</v>
      </c>
      <c r="M668" s="308">
        <v>4200</v>
      </c>
      <c r="N668" s="308">
        <v>4200</v>
      </c>
      <c r="O668" s="308">
        <v>4200</v>
      </c>
      <c r="P668" s="327">
        <f t="shared" si="432"/>
        <v>21000</v>
      </c>
      <c r="Q668" s="328">
        <f t="shared" si="436"/>
        <v>65350</v>
      </c>
      <c r="R668" s="196">
        <v>0</v>
      </c>
    </row>
    <row r="669" spans="1:18" ht="16.5" hidden="1" customHeight="1" outlineLevel="5">
      <c r="A669" s="427"/>
      <c r="B669" s="429"/>
      <c r="C669" s="325" t="s">
        <v>344</v>
      </c>
      <c r="D669" s="97"/>
      <c r="E669" s="308">
        <v>6300</v>
      </c>
      <c r="F669" s="308">
        <v>1050</v>
      </c>
      <c r="G669" s="308">
        <v>1050</v>
      </c>
      <c r="H669" s="308">
        <v>1050</v>
      </c>
      <c r="I669" s="308">
        <v>1050</v>
      </c>
      <c r="J669" s="327">
        <f>I669+H669+G669+F669+E669</f>
        <v>10500</v>
      </c>
      <c r="K669" s="308">
        <v>1050</v>
      </c>
      <c r="L669" s="308">
        <v>1050</v>
      </c>
      <c r="M669" s="308">
        <v>1050</v>
      </c>
      <c r="N669" s="308">
        <v>1050</v>
      </c>
      <c r="O669" s="308">
        <v>1050</v>
      </c>
      <c r="P669" s="327">
        <f>K669+L669+M669+N669+O669</f>
        <v>5250</v>
      </c>
      <c r="Q669" s="328">
        <f>J669+P669</f>
        <v>15750</v>
      </c>
      <c r="R669" s="196">
        <v>0</v>
      </c>
    </row>
    <row r="670" spans="1:18" ht="16.5" hidden="1" customHeight="1" outlineLevel="5">
      <c r="A670" s="427"/>
      <c r="B670" s="429"/>
      <c r="C670" s="325" t="s">
        <v>83</v>
      </c>
      <c r="D670" s="97"/>
      <c r="E670" s="326">
        <v>30700</v>
      </c>
      <c r="F670" s="308">
        <v>1050</v>
      </c>
      <c r="G670" s="308">
        <v>4200</v>
      </c>
      <c r="H670" s="308">
        <v>4200</v>
      </c>
      <c r="I670" s="308">
        <v>4200</v>
      </c>
      <c r="J670" s="327">
        <f>I670+H670+G670+F670+E670</f>
        <v>44350</v>
      </c>
      <c r="K670" s="308">
        <v>4200</v>
      </c>
      <c r="L670" s="308">
        <v>4200</v>
      </c>
      <c r="M670" s="308">
        <v>4200</v>
      </c>
      <c r="N670" s="308">
        <v>4200</v>
      </c>
      <c r="O670" s="308">
        <v>4200</v>
      </c>
      <c r="P670" s="327">
        <f>K670+L670+M670+N670+O670</f>
        <v>21000</v>
      </c>
      <c r="Q670" s="328">
        <f>J670+P670</f>
        <v>65350</v>
      </c>
      <c r="R670" s="196">
        <v>0</v>
      </c>
    </row>
    <row r="671" spans="1:18" ht="33" hidden="1" customHeight="1" outlineLevel="4">
      <c r="A671" s="427"/>
      <c r="B671" s="429"/>
      <c r="C671" s="97"/>
      <c r="D671" s="97"/>
      <c r="E671" s="320"/>
      <c r="F671" s="359">
        <v>0</v>
      </c>
      <c r="G671" s="321"/>
      <c r="H671" s="350"/>
      <c r="I671" s="321"/>
      <c r="J671" s="314">
        <f t="shared" ref="J671:J704" si="437">I671+H671+G671+F671+E671+D671</f>
        <v>0</v>
      </c>
      <c r="K671" s="321"/>
      <c r="L671" s="360"/>
      <c r="M671" s="321"/>
      <c r="N671" s="321"/>
      <c r="O671" s="321"/>
      <c r="P671" s="87">
        <f t="shared" si="432"/>
        <v>0</v>
      </c>
      <c r="Q671" s="66">
        <f t="shared" ref="Q671:Q692" si="438">J671+P671</f>
        <v>0</v>
      </c>
      <c r="R671" s="196">
        <v>0</v>
      </c>
    </row>
    <row r="672" spans="1:18" ht="33" hidden="1" customHeight="1" outlineLevel="4">
      <c r="A672" s="427"/>
      <c r="B672" s="429"/>
      <c r="C672" s="97"/>
      <c r="D672" s="97"/>
      <c r="E672" s="320"/>
      <c r="F672" s="359">
        <v>0</v>
      </c>
      <c r="G672" s="321"/>
      <c r="H672" s="350"/>
      <c r="I672" s="321"/>
      <c r="J672" s="314">
        <f t="shared" si="437"/>
        <v>0</v>
      </c>
      <c r="K672" s="321"/>
      <c r="L672" s="360"/>
      <c r="M672" s="321"/>
      <c r="N672" s="321"/>
      <c r="O672" s="321"/>
      <c r="P672" s="87">
        <f t="shared" si="432"/>
        <v>0</v>
      </c>
      <c r="Q672" s="66">
        <f t="shared" si="438"/>
        <v>0</v>
      </c>
      <c r="R672" s="196">
        <v>0</v>
      </c>
    </row>
    <row r="673" spans="1:18" ht="28.5" hidden="1" customHeight="1" outlineLevel="3">
      <c r="A673" s="427"/>
      <c r="B673" s="429"/>
      <c r="C673" s="75" t="s">
        <v>13</v>
      </c>
      <c r="D673" s="27">
        <v>0</v>
      </c>
      <c r="E673" s="20">
        <v>1166000</v>
      </c>
      <c r="F673" s="20">
        <f>SUM(F674:F726)</f>
        <v>0</v>
      </c>
      <c r="G673" s="20">
        <f>SUM(G674:G726)</f>
        <v>0</v>
      </c>
      <c r="H673" s="20">
        <f>SUM(H674:H726)</f>
        <v>0</v>
      </c>
      <c r="I673" s="20">
        <f t="shared" ref="I673" si="439">SUM(I674:I726)</f>
        <v>0</v>
      </c>
      <c r="J673" s="314">
        <f t="shared" si="437"/>
        <v>1166000</v>
      </c>
      <c r="K673" s="20">
        <f>SUM(K674:K726)</f>
        <v>0</v>
      </c>
      <c r="L673" s="20">
        <f t="shared" ref="L673" si="440">SUM(L674:L726)</f>
        <v>1166000</v>
      </c>
      <c r="M673" s="20">
        <f t="shared" ref="M673:O673" si="441">SUM(M674:M726)</f>
        <v>0</v>
      </c>
      <c r="N673" s="20">
        <f t="shared" si="441"/>
        <v>0</v>
      </c>
      <c r="O673" s="20">
        <f t="shared" si="441"/>
        <v>1166000</v>
      </c>
      <c r="P673" s="20">
        <f t="shared" si="432"/>
        <v>2332000</v>
      </c>
      <c r="Q673" s="76">
        <f t="shared" si="438"/>
        <v>3498000</v>
      </c>
      <c r="R673" s="196">
        <v>1166000</v>
      </c>
    </row>
    <row r="674" spans="1:18" ht="16.5" hidden="1" customHeight="1" outlineLevel="4">
      <c r="A674" s="427"/>
      <c r="B674" s="429"/>
      <c r="C674" s="97" t="s">
        <v>37</v>
      </c>
      <c r="D674" s="97"/>
      <c r="E674" s="221">
        <f>22000-0.2</f>
        <v>21999.8</v>
      </c>
      <c r="F674" s="359">
        <v>0</v>
      </c>
      <c r="G674" s="320">
        <v>0</v>
      </c>
      <c r="H674" s="349">
        <v>0</v>
      </c>
      <c r="I674" s="320">
        <v>0</v>
      </c>
      <c r="J674" s="314">
        <f t="shared" si="437"/>
        <v>21999.8</v>
      </c>
      <c r="K674" s="320">
        <v>0</v>
      </c>
      <c r="L674" s="360">
        <v>22000</v>
      </c>
      <c r="M674" s="320">
        <v>0</v>
      </c>
      <c r="N674" s="320">
        <v>0</v>
      </c>
      <c r="O674" s="321">
        <v>22000</v>
      </c>
      <c r="P674" s="87">
        <f t="shared" si="432"/>
        <v>44000</v>
      </c>
      <c r="Q674" s="66">
        <f t="shared" si="438"/>
        <v>65999.8</v>
      </c>
      <c r="R674" s="196">
        <v>22000</v>
      </c>
    </row>
    <row r="675" spans="1:18" ht="16.5" hidden="1" customHeight="1" outlineLevel="4">
      <c r="A675" s="427"/>
      <c r="B675" s="429"/>
      <c r="C675" s="123" t="s">
        <v>38</v>
      </c>
      <c r="D675" s="123"/>
      <c r="E675" s="221">
        <v>22000</v>
      </c>
      <c r="F675" s="359">
        <v>0</v>
      </c>
      <c r="G675" s="320">
        <v>0</v>
      </c>
      <c r="H675" s="349">
        <v>0</v>
      </c>
      <c r="I675" s="320">
        <v>0</v>
      </c>
      <c r="J675" s="314">
        <f t="shared" si="437"/>
        <v>22000</v>
      </c>
      <c r="K675" s="320">
        <v>0</v>
      </c>
      <c r="L675" s="360">
        <v>22000</v>
      </c>
      <c r="M675" s="320">
        <v>0</v>
      </c>
      <c r="N675" s="320">
        <v>0</v>
      </c>
      <c r="O675" s="321">
        <v>22000</v>
      </c>
      <c r="P675" s="87">
        <f t="shared" si="432"/>
        <v>44000</v>
      </c>
      <c r="Q675" s="66">
        <f t="shared" si="438"/>
        <v>66000</v>
      </c>
      <c r="R675" s="196">
        <v>22000</v>
      </c>
    </row>
    <row r="676" spans="1:18" ht="16.5" hidden="1" customHeight="1" outlineLevel="4">
      <c r="A676" s="427"/>
      <c r="B676" s="429"/>
      <c r="C676" s="97" t="s">
        <v>39</v>
      </c>
      <c r="D676" s="97"/>
      <c r="E676" s="320">
        <v>22000</v>
      </c>
      <c r="F676" s="359">
        <v>0</v>
      </c>
      <c r="G676" s="320">
        <v>0</v>
      </c>
      <c r="H676" s="349">
        <v>0</v>
      </c>
      <c r="I676" s="320">
        <v>0</v>
      </c>
      <c r="J676" s="314">
        <f t="shared" si="437"/>
        <v>22000</v>
      </c>
      <c r="K676" s="320">
        <v>0</v>
      </c>
      <c r="L676" s="360">
        <v>22000</v>
      </c>
      <c r="M676" s="320">
        <v>0</v>
      </c>
      <c r="N676" s="320">
        <v>0</v>
      </c>
      <c r="O676" s="321">
        <v>22000</v>
      </c>
      <c r="P676" s="87">
        <f t="shared" si="432"/>
        <v>44000</v>
      </c>
      <c r="Q676" s="66">
        <f t="shared" si="438"/>
        <v>66000</v>
      </c>
      <c r="R676" s="196">
        <v>22000</v>
      </c>
    </row>
    <row r="677" spans="1:18" ht="16.5" hidden="1" customHeight="1" outlineLevel="4">
      <c r="A677" s="427"/>
      <c r="B677" s="429"/>
      <c r="C677" s="97" t="s">
        <v>40</v>
      </c>
      <c r="D677" s="97"/>
      <c r="E677" s="320">
        <v>22000</v>
      </c>
      <c r="F677" s="359">
        <v>0</v>
      </c>
      <c r="G677" s="320">
        <v>0</v>
      </c>
      <c r="H677" s="349">
        <v>0</v>
      </c>
      <c r="I677" s="320">
        <v>0</v>
      </c>
      <c r="J677" s="314">
        <f t="shared" si="437"/>
        <v>22000</v>
      </c>
      <c r="K677" s="320">
        <v>0</v>
      </c>
      <c r="L677" s="360">
        <v>22000</v>
      </c>
      <c r="M677" s="320">
        <v>0</v>
      </c>
      <c r="N677" s="320">
        <v>0</v>
      </c>
      <c r="O677" s="321">
        <v>22000</v>
      </c>
      <c r="P677" s="87">
        <f t="shared" si="432"/>
        <v>44000</v>
      </c>
      <c r="Q677" s="66">
        <f t="shared" si="438"/>
        <v>66000</v>
      </c>
      <c r="R677" s="196">
        <v>22000</v>
      </c>
    </row>
    <row r="678" spans="1:18" ht="16.5" hidden="1" customHeight="1" outlineLevel="4">
      <c r="A678" s="427"/>
      <c r="B678" s="429"/>
      <c r="C678" s="97" t="s">
        <v>41</v>
      </c>
      <c r="D678" s="97"/>
      <c r="E678" s="320">
        <v>22000</v>
      </c>
      <c r="F678" s="359">
        <v>0</v>
      </c>
      <c r="G678" s="320">
        <v>0</v>
      </c>
      <c r="H678" s="349">
        <v>0</v>
      </c>
      <c r="I678" s="320">
        <v>0</v>
      </c>
      <c r="J678" s="314">
        <f t="shared" si="437"/>
        <v>22000</v>
      </c>
      <c r="K678" s="320">
        <v>0</v>
      </c>
      <c r="L678" s="360">
        <v>22000</v>
      </c>
      <c r="M678" s="320">
        <v>0</v>
      </c>
      <c r="N678" s="320">
        <v>0</v>
      </c>
      <c r="O678" s="321">
        <v>22000</v>
      </c>
      <c r="P678" s="87">
        <f t="shared" ref="P678:P741" si="442">K678+L678+M678+N678+O678</f>
        <v>44000</v>
      </c>
      <c r="Q678" s="66">
        <f t="shared" si="438"/>
        <v>66000</v>
      </c>
      <c r="R678" s="196">
        <v>22000</v>
      </c>
    </row>
    <row r="679" spans="1:18" ht="16.5" hidden="1" customHeight="1" outlineLevel="4">
      <c r="A679" s="427"/>
      <c r="B679" s="429"/>
      <c r="C679" s="97" t="s">
        <v>42</v>
      </c>
      <c r="D679" s="97"/>
      <c r="E679" s="320">
        <v>22000</v>
      </c>
      <c r="F679" s="359">
        <v>0</v>
      </c>
      <c r="G679" s="320">
        <v>0</v>
      </c>
      <c r="H679" s="349">
        <v>0</v>
      </c>
      <c r="I679" s="320">
        <v>0</v>
      </c>
      <c r="J679" s="314">
        <f t="shared" si="437"/>
        <v>22000</v>
      </c>
      <c r="K679" s="320">
        <v>0</v>
      </c>
      <c r="L679" s="360">
        <v>22000</v>
      </c>
      <c r="M679" s="320">
        <v>0</v>
      </c>
      <c r="N679" s="320">
        <v>0</v>
      </c>
      <c r="O679" s="321">
        <v>22000</v>
      </c>
      <c r="P679" s="87">
        <f t="shared" si="442"/>
        <v>44000</v>
      </c>
      <c r="Q679" s="66">
        <f t="shared" si="438"/>
        <v>66000</v>
      </c>
      <c r="R679" s="196">
        <v>22000</v>
      </c>
    </row>
    <row r="680" spans="1:18" ht="16.5" hidden="1" customHeight="1" outlineLevel="4">
      <c r="A680" s="427"/>
      <c r="B680" s="429"/>
      <c r="C680" s="97" t="s">
        <v>43</v>
      </c>
      <c r="D680" s="97"/>
      <c r="E680" s="320">
        <v>22000</v>
      </c>
      <c r="F680" s="359">
        <v>0</v>
      </c>
      <c r="G680" s="320">
        <v>0</v>
      </c>
      <c r="H680" s="349">
        <v>0</v>
      </c>
      <c r="I680" s="320">
        <v>0</v>
      </c>
      <c r="J680" s="314">
        <f t="shared" si="437"/>
        <v>22000</v>
      </c>
      <c r="K680" s="320">
        <v>0</v>
      </c>
      <c r="L680" s="360">
        <v>22000</v>
      </c>
      <c r="M680" s="320">
        <v>0</v>
      </c>
      <c r="N680" s="320">
        <v>0</v>
      </c>
      <c r="O680" s="321">
        <v>22000</v>
      </c>
      <c r="P680" s="87">
        <f t="shared" si="442"/>
        <v>44000</v>
      </c>
      <c r="Q680" s="66">
        <f t="shared" si="438"/>
        <v>66000</v>
      </c>
      <c r="R680" s="196">
        <v>22000</v>
      </c>
    </row>
    <row r="681" spans="1:18" ht="16.5" hidden="1" customHeight="1" outlineLevel="4">
      <c r="A681" s="427"/>
      <c r="B681" s="429"/>
      <c r="C681" s="97" t="s">
        <v>44</v>
      </c>
      <c r="D681" s="97"/>
      <c r="E681" s="320">
        <v>22000</v>
      </c>
      <c r="F681" s="359">
        <v>0</v>
      </c>
      <c r="G681" s="320">
        <v>0</v>
      </c>
      <c r="H681" s="349">
        <v>0</v>
      </c>
      <c r="I681" s="320">
        <v>0</v>
      </c>
      <c r="J681" s="314">
        <f t="shared" si="437"/>
        <v>22000</v>
      </c>
      <c r="K681" s="320">
        <v>0</v>
      </c>
      <c r="L681" s="360">
        <v>22000</v>
      </c>
      <c r="M681" s="320">
        <v>0</v>
      </c>
      <c r="N681" s="320">
        <v>0</v>
      </c>
      <c r="O681" s="321">
        <v>22000</v>
      </c>
      <c r="P681" s="87">
        <f t="shared" si="442"/>
        <v>44000</v>
      </c>
      <c r="Q681" s="66">
        <f t="shared" si="438"/>
        <v>66000</v>
      </c>
      <c r="R681" s="196">
        <v>22000</v>
      </c>
    </row>
    <row r="682" spans="1:18" ht="33" hidden="1" customHeight="1" outlineLevel="4">
      <c r="A682" s="427"/>
      <c r="B682" s="429"/>
      <c r="C682" s="97" t="s">
        <v>45</v>
      </c>
      <c r="D682" s="97"/>
      <c r="E682" s="320">
        <v>22000</v>
      </c>
      <c r="F682" s="359">
        <v>0</v>
      </c>
      <c r="G682" s="320">
        <v>0</v>
      </c>
      <c r="H682" s="349">
        <v>0</v>
      </c>
      <c r="I682" s="320">
        <v>0</v>
      </c>
      <c r="J682" s="314">
        <f t="shared" si="437"/>
        <v>22000</v>
      </c>
      <c r="K682" s="320">
        <v>0</v>
      </c>
      <c r="L682" s="360">
        <v>22000</v>
      </c>
      <c r="M682" s="320">
        <v>0</v>
      </c>
      <c r="N682" s="320">
        <v>0</v>
      </c>
      <c r="O682" s="321">
        <v>22000</v>
      </c>
      <c r="P682" s="87">
        <f t="shared" si="442"/>
        <v>44000</v>
      </c>
      <c r="Q682" s="66">
        <f t="shared" si="438"/>
        <v>66000</v>
      </c>
      <c r="R682" s="196">
        <v>22000</v>
      </c>
    </row>
    <row r="683" spans="1:18" ht="33" hidden="1" customHeight="1" outlineLevel="4">
      <c r="A683" s="427"/>
      <c r="B683" s="429"/>
      <c r="C683" s="97" t="s">
        <v>46</v>
      </c>
      <c r="D683" s="97"/>
      <c r="E683" s="320">
        <v>22000</v>
      </c>
      <c r="F683" s="359">
        <v>0</v>
      </c>
      <c r="G683" s="320">
        <v>0</v>
      </c>
      <c r="H683" s="349">
        <v>0</v>
      </c>
      <c r="I683" s="320">
        <v>0</v>
      </c>
      <c r="J683" s="314">
        <f t="shared" si="437"/>
        <v>22000</v>
      </c>
      <c r="K683" s="320">
        <v>0</v>
      </c>
      <c r="L683" s="360">
        <v>22000</v>
      </c>
      <c r="M683" s="320">
        <v>0</v>
      </c>
      <c r="N683" s="320">
        <v>0</v>
      </c>
      <c r="O683" s="321">
        <v>22000</v>
      </c>
      <c r="P683" s="87">
        <f t="shared" si="442"/>
        <v>44000</v>
      </c>
      <c r="Q683" s="66">
        <f t="shared" si="438"/>
        <v>66000</v>
      </c>
      <c r="R683" s="196">
        <v>22000</v>
      </c>
    </row>
    <row r="684" spans="1:18" ht="33" hidden="1" customHeight="1" outlineLevel="4">
      <c r="A684" s="427"/>
      <c r="B684" s="429"/>
      <c r="C684" s="97" t="s">
        <v>47</v>
      </c>
      <c r="D684" s="97"/>
      <c r="E684" s="320">
        <v>22000</v>
      </c>
      <c r="F684" s="359">
        <v>0</v>
      </c>
      <c r="G684" s="320">
        <v>0</v>
      </c>
      <c r="H684" s="349">
        <v>0</v>
      </c>
      <c r="I684" s="320">
        <v>0</v>
      </c>
      <c r="J684" s="314">
        <f t="shared" si="437"/>
        <v>22000</v>
      </c>
      <c r="K684" s="320">
        <v>0</v>
      </c>
      <c r="L684" s="360">
        <v>22000</v>
      </c>
      <c r="M684" s="320">
        <v>0</v>
      </c>
      <c r="N684" s="320">
        <v>0</v>
      </c>
      <c r="O684" s="321">
        <v>22000</v>
      </c>
      <c r="P684" s="87">
        <f t="shared" si="442"/>
        <v>44000</v>
      </c>
      <c r="Q684" s="66">
        <f t="shared" si="438"/>
        <v>66000</v>
      </c>
      <c r="R684" s="196">
        <v>22000</v>
      </c>
    </row>
    <row r="685" spans="1:18" ht="49.5" hidden="1" customHeight="1" outlineLevel="4">
      <c r="A685" s="427"/>
      <c r="B685" s="429"/>
      <c r="C685" s="97" t="s">
        <v>48</v>
      </c>
      <c r="D685" s="97"/>
      <c r="E685" s="320">
        <v>22000</v>
      </c>
      <c r="F685" s="359">
        <v>0</v>
      </c>
      <c r="G685" s="320">
        <v>0</v>
      </c>
      <c r="H685" s="349">
        <v>0</v>
      </c>
      <c r="I685" s="320">
        <v>0</v>
      </c>
      <c r="J685" s="314">
        <f t="shared" si="437"/>
        <v>22000</v>
      </c>
      <c r="K685" s="320">
        <v>0</v>
      </c>
      <c r="L685" s="360">
        <v>22000</v>
      </c>
      <c r="M685" s="320">
        <v>0</v>
      </c>
      <c r="N685" s="320">
        <v>0</v>
      </c>
      <c r="O685" s="321">
        <v>22000</v>
      </c>
      <c r="P685" s="87">
        <f t="shared" si="442"/>
        <v>44000</v>
      </c>
      <c r="Q685" s="66">
        <f t="shared" si="438"/>
        <v>66000</v>
      </c>
      <c r="R685" s="196">
        <v>22000</v>
      </c>
    </row>
    <row r="686" spans="1:18" ht="16.5" hidden="1" customHeight="1" outlineLevel="4">
      <c r="A686" s="427"/>
      <c r="B686" s="429"/>
      <c r="C686" s="97" t="s">
        <v>49</v>
      </c>
      <c r="D686" s="97"/>
      <c r="E686" s="320">
        <v>22000</v>
      </c>
      <c r="F686" s="359">
        <v>0</v>
      </c>
      <c r="G686" s="320">
        <v>0</v>
      </c>
      <c r="H686" s="349">
        <v>0</v>
      </c>
      <c r="I686" s="320">
        <v>0</v>
      </c>
      <c r="J686" s="314">
        <f t="shared" si="437"/>
        <v>22000</v>
      </c>
      <c r="K686" s="320">
        <v>0</v>
      </c>
      <c r="L686" s="360">
        <v>22000</v>
      </c>
      <c r="M686" s="320">
        <v>0</v>
      </c>
      <c r="N686" s="320">
        <v>0</v>
      </c>
      <c r="O686" s="321">
        <v>22000</v>
      </c>
      <c r="P686" s="87">
        <f t="shared" si="442"/>
        <v>44000</v>
      </c>
      <c r="Q686" s="66">
        <f t="shared" si="438"/>
        <v>66000</v>
      </c>
      <c r="R686" s="196">
        <v>22000</v>
      </c>
    </row>
    <row r="687" spans="1:18" ht="16.5" hidden="1" customHeight="1" outlineLevel="4">
      <c r="A687" s="427"/>
      <c r="B687" s="429"/>
      <c r="C687" s="97" t="s">
        <v>50</v>
      </c>
      <c r="D687" s="97"/>
      <c r="E687" s="320">
        <v>22000</v>
      </c>
      <c r="F687" s="359">
        <v>0</v>
      </c>
      <c r="G687" s="320">
        <v>0</v>
      </c>
      <c r="H687" s="349">
        <v>0</v>
      </c>
      <c r="I687" s="320">
        <v>0</v>
      </c>
      <c r="J687" s="314">
        <f t="shared" si="437"/>
        <v>22000</v>
      </c>
      <c r="K687" s="320">
        <v>0</v>
      </c>
      <c r="L687" s="360">
        <v>22000</v>
      </c>
      <c r="M687" s="320">
        <v>0</v>
      </c>
      <c r="N687" s="320">
        <v>0</v>
      </c>
      <c r="O687" s="321">
        <v>22000</v>
      </c>
      <c r="P687" s="87">
        <f t="shared" si="442"/>
        <v>44000</v>
      </c>
      <c r="Q687" s="66">
        <f t="shared" si="438"/>
        <v>66000</v>
      </c>
      <c r="R687" s="196">
        <v>22000</v>
      </c>
    </row>
    <row r="688" spans="1:18" ht="16.5" hidden="1" customHeight="1" outlineLevel="4">
      <c r="A688" s="427"/>
      <c r="B688" s="429"/>
      <c r="C688" s="97" t="s">
        <v>51</v>
      </c>
      <c r="D688" s="97"/>
      <c r="E688" s="320">
        <v>22000</v>
      </c>
      <c r="F688" s="359">
        <v>0</v>
      </c>
      <c r="G688" s="320">
        <v>0</v>
      </c>
      <c r="H688" s="349">
        <v>0</v>
      </c>
      <c r="I688" s="320">
        <v>0</v>
      </c>
      <c r="J688" s="314">
        <f t="shared" si="437"/>
        <v>22000</v>
      </c>
      <c r="K688" s="320">
        <v>0</v>
      </c>
      <c r="L688" s="360">
        <v>22000</v>
      </c>
      <c r="M688" s="320">
        <v>0</v>
      </c>
      <c r="N688" s="320">
        <v>0</v>
      </c>
      <c r="O688" s="321">
        <v>22000</v>
      </c>
      <c r="P688" s="87">
        <f t="shared" si="442"/>
        <v>44000</v>
      </c>
      <c r="Q688" s="66">
        <f t="shared" si="438"/>
        <v>66000</v>
      </c>
      <c r="R688" s="196">
        <v>22000</v>
      </c>
    </row>
    <row r="689" spans="1:18" ht="16.5" hidden="1" customHeight="1" outlineLevel="4">
      <c r="A689" s="427"/>
      <c r="B689" s="429"/>
      <c r="C689" s="97" t="s">
        <v>37</v>
      </c>
      <c r="D689" s="97"/>
      <c r="E689" s="320">
        <v>22000</v>
      </c>
      <c r="F689" s="359">
        <v>0</v>
      </c>
      <c r="G689" s="320">
        <v>0</v>
      </c>
      <c r="H689" s="349">
        <v>0</v>
      </c>
      <c r="I689" s="320">
        <v>0</v>
      </c>
      <c r="J689" s="314">
        <f t="shared" si="437"/>
        <v>22000</v>
      </c>
      <c r="K689" s="320">
        <v>0</v>
      </c>
      <c r="L689" s="360">
        <v>22000</v>
      </c>
      <c r="M689" s="320">
        <v>0</v>
      </c>
      <c r="N689" s="320">
        <v>0</v>
      </c>
      <c r="O689" s="321">
        <v>22000</v>
      </c>
      <c r="P689" s="87">
        <f t="shared" si="442"/>
        <v>44000</v>
      </c>
      <c r="Q689" s="66">
        <f t="shared" si="438"/>
        <v>66000</v>
      </c>
      <c r="R689" s="196">
        <v>22000</v>
      </c>
    </row>
    <row r="690" spans="1:18" ht="16.5" hidden="1" customHeight="1" outlineLevel="4">
      <c r="A690" s="427"/>
      <c r="B690" s="429"/>
      <c r="C690" s="97" t="s">
        <v>52</v>
      </c>
      <c r="D690" s="97"/>
      <c r="E690" s="320">
        <v>22000</v>
      </c>
      <c r="F690" s="359">
        <v>0</v>
      </c>
      <c r="G690" s="320">
        <v>0</v>
      </c>
      <c r="H690" s="349">
        <v>0</v>
      </c>
      <c r="I690" s="320">
        <v>0</v>
      </c>
      <c r="J690" s="314">
        <f t="shared" si="437"/>
        <v>22000</v>
      </c>
      <c r="K690" s="320">
        <v>0</v>
      </c>
      <c r="L690" s="360">
        <v>22000</v>
      </c>
      <c r="M690" s="320">
        <v>0</v>
      </c>
      <c r="N690" s="320">
        <v>0</v>
      </c>
      <c r="O690" s="321">
        <v>22000</v>
      </c>
      <c r="P690" s="87">
        <f t="shared" si="442"/>
        <v>44000</v>
      </c>
      <c r="Q690" s="66">
        <f t="shared" si="438"/>
        <v>66000</v>
      </c>
      <c r="R690" s="196">
        <v>22000</v>
      </c>
    </row>
    <row r="691" spans="1:18" ht="16.5" hidden="1" customHeight="1" outlineLevel="4">
      <c r="A691" s="427"/>
      <c r="B691" s="429"/>
      <c r="C691" s="97" t="s">
        <v>53</v>
      </c>
      <c r="D691" s="97"/>
      <c r="E691" s="320">
        <v>22000</v>
      </c>
      <c r="F691" s="359">
        <v>0</v>
      </c>
      <c r="G691" s="320">
        <v>0</v>
      </c>
      <c r="H691" s="349">
        <v>0</v>
      </c>
      <c r="I691" s="320">
        <v>0</v>
      </c>
      <c r="J691" s="314">
        <f t="shared" si="437"/>
        <v>22000</v>
      </c>
      <c r="K691" s="320">
        <v>0</v>
      </c>
      <c r="L691" s="360">
        <v>22000</v>
      </c>
      <c r="M691" s="320">
        <v>0</v>
      </c>
      <c r="N691" s="320">
        <v>0</v>
      </c>
      <c r="O691" s="321">
        <v>22000</v>
      </c>
      <c r="P691" s="87">
        <f t="shared" si="442"/>
        <v>44000</v>
      </c>
      <c r="Q691" s="66">
        <f t="shared" si="438"/>
        <v>66000</v>
      </c>
      <c r="R691" s="196">
        <v>22000</v>
      </c>
    </row>
    <row r="692" spans="1:18" ht="16.5" hidden="1" customHeight="1" outlineLevel="4">
      <c r="A692" s="427"/>
      <c r="B692" s="429"/>
      <c r="C692" s="97" t="s">
        <v>54</v>
      </c>
      <c r="D692" s="97"/>
      <c r="E692" s="320">
        <v>22000</v>
      </c>
      <c r="F692" s="359">
        <v>0</v>
      </c>
      <c r="G692" s="320">
        <v>0</v>
      </c>
      <c r="H692" s="349">
        <v>0</v>
      </c>
      <c r="I692" s="320">
        <v>0</v>
      </c>
      <c r="J692" s="314">
        <f t="shared" si="437"/>
        <v>22000</v>
      </c>
      <c r="K692" s="320">
        <v>0</v>
      </c>
      <c r="L692" s="360">
        <v>22000</v>
      </c>
      <c r="M692" s="320">
        <v>0</v>
      </c>
      <c r="N692" s="320">
        <v>0</v>
      </c>
      <c r="O692" s="321">
        <v>22000</v>
      </c>
      <c r="P692" s="87">
        <f t="shared" si="442"/>
        <v>44000</v>
      </c>
      <c r="Q692" s="66">
        <f t="shared" si="438"/>
        <v>66000</v>
      </c>
      <c r="R692" s="196">
        <v>22000</v>
      </c>
    </row>
    <row r="693" spans="1:18" ht="16.5" hidden="1" customHeight="1" outlineLevel="4">
      <c r="A693" s="427"/>
      <c r="B693" s="429"/>
      <c r="C693" s="97" t="s">
        <v>55</v>
      </c>
      <c r="D693" s="97"/>
      <c r="E693" s="320">
        <v>22000</v>
      </c>
      <c r="F693" s="359">
        <v>0</v>
      </c>
      <c r="G693" s="320">
        <v>0</v>
      </c>
      <c r="H693" s="349">
        <v>0</v>
      </c>
      <c r="I693" s="320">
        <v>0</v>
      </c>
      <c r="J693" s="314">
        <f t="shared" si="437"/>
        <v>22000</v>
      </c>
      <c r="K693" s="320">
        <v>0</v>
      </c>
      <c r="L693" s="360">
        <v>22000</v>
      </c>
      <c r="M693" s="320">
        <v>0</v>
      </c>
      <c r="N693" s="320">
        <v>0</v>
      </c>
      <c r="O693" s="321">
        <v>22000</v>
      </c>
      <c r="P693" s="87">
        <f t="shared" si="442"/>
        <v>44000</v>
      </c>
      <c r="Q693" s="66">
        <f t="shared" ref="Q693:Q756" si="443">J693+P693</f>
        <v>66000</v>
      </c>
      <c r="R693" s="196">
        <v>22000</v>
      </c>
    </row>
    <row r="694" spans="1:18" ht="16.5" hidden="1" customHeight="1" outlineLevel="4">
      <c r="A694" s="427"/>
      <c r="B694" s="429"/>
      <c r="C694" s="97" t="s">
        <v>56</v>
      </c>
      <c r="D694" s="97"/>
      <c r="E694" s="320">
        <v>22000</v>
      </c>
      <c r="F694" s="359">
        <v>0</v>
      </c>
      <c r="G694" s="320">
        <v>0</v>
      </c>
      <c r="H694" s="349">
        <v>0</v>
      </c>
      <c r="I694" s="320">
        <v>0</v>
      </c>
      <c r="J694" s="314">
        <f t="shared" si="437"/>
        <v>22000</v>
      </c>
      <c r="K694" s="320">
        <v>0</v>
      </c>
      <c r="L694" s="360">
        <v>22000</v>
      </c>
      <c r="M694" s="320">
        <v>0</v>
      </c>
      <c r="N694" s="320">
        <v>0</v>
      </c>
      <c r="O694" s="321">
        <v>22000</v>
      </c>
      <c r="P694" s="87">
        <f t="shared" si="442"/>
        <v>44000</v>
      </c>
      <c r="Q694" s="66">
        <f t="shared" si="443"/>
        <v>66000</v>
      </c>
      <c r="R694" s="196">
        <v>22000</v>
      </c>
    </row>
    <row r="695" spans="1:18" ht="16.5" hidden="1" customHeight="1" outlineLevel="4">
      <c r="A695" s="427"/>
      <c r="B695" s="429"/>
      <c r="C695" s="97" t="s">
        <v>57</v>
      </c>
      <c r="D695" s="97"/>
      <c r="E695" s="320">
        <v>22000</v>
      </c>
      <c r="F695" s="359">
        <v>0</v>
      </c>
      <c r="G695" s="320">
        <v>0</v>
      </c>
      <c r="H695" s="349">
        <v>0</v>
      </c>
      <c r="I695" s="320">
        <v>0</v>
      </c>
      <c r="J695" s="314">
        <f t="shared" si="437"/>
        <v>22000</v>
      </c>
      <c r="K695" s="320">
        <v>0</v>
      </c>
      <c r="L695" s="360">
        <v>22000</v>
      </c>
      <c r="M695" s="320">
        <v>0</v>
      </c>
      <c r="N695" s="320">
        <v>0</v>
      </c>
      <c r="O695" s="321">
        <v>22000</v>
      </c>
      <c r="P695" s="87">
        <f t="shared" si="442"/>
        <v>44000</v>
      </c>
      <c r="Q695" s="66">
        <f t="shared" si="443"/>
        <v>66000</v>
      </c>
      <c r="R695" s="196">
        <v>22000</v>
      </c>
    </row>
    <row r="696" spans="1:18" ht="16.5" hidden="1" customHeight="1" outlineLevel="4">
      <c r="A696" s="427"/>
      <c r="B696" s="429"/>
      <c r="C696" s="97" t="s">
        <v>58</v>
      </c>
      <c r="D696" s="97"/>
      <c r="E696" s="320">
        <v>22000</v>
      </c>
      <c r="F696" s="359">
        <v>0</v>
      </c>
      <c r="G696" s="320">
        <v>0</v>
      </c>
      <c r="H696" s="349">
        <v>0</v>
      </c>
      <c r="I696" s="320">
        <v>0</v>
      </c>
      <c r="J696" s="314">
        <f t="shared" si="437"/>
        <v>22000</v>
      </c>
      <c r="K696" s="320">
        <v>0</v>
      </c>
      <c r="L696" s="360">
        <v>22000</v>
      </c>
      <c r="M696" s="320">
        <v>0</v>
      </c>
      <c r="N696" s="320">
        <v>0</v>
      </c>
      <c r="O696" s="321">
        <v>22000</v>
      </c>
      <c r="P696" s="87">
        <f t="shared" si="442"/>
        <v>44000</v>
      </c>
      <c r="Q696" s="66">
        <f t="shared" si="443"/>
        <v>66000</v>
      </c>
      <c r="R696" s="196">
        <v>22000</v>
      </c>
    </row>
    <row r="697" spans="1:18" ht="16.5" hidden="1" customHeight="1" outlineLevel="4">
      <c r="A697" s="427"/>
      <c r="B697" s="429"/>
      <c r="C697" s="97" t="s">
        <v>59</v>
      </c>
      <c r="D697" s="97"/>
      <c r="E697" s="320">
        <v>22000</v>
      </c>
      <c r="F697" s="359">
        <v>0</v>
      </c>
      <c r="G697" s="320">
        <v>0</v>
      </c>
      <c r="H697" s="349">
        <v>0</v>
      </c>
      <c r="I697" s="320">
        <v>0</v>
      </c>
      <c r="J697" s="314">
        <f t="shared" si="437"/>
        <v>22000</v>
      </c>
      <c r="K697" s="320">
        <v>0</v>
      </c>
      <c r="L697" s="360">
        <v>22000</v>
      </c>
      <c r="M697" s="320">
        <v>0</v>
      </c>
      <c r="N697" s="320">
        <v>0</v>
      </c>
      <c r="O697" s="321">
        <v>22000</v>
      </c>
      <c r="P697" s="87">
        <f t="shared" si="442"/>
        <v>44000</v>
      </c>
      <c r="Q697" s="66">
        <f t="shared" si="443"/>
        <v>66000</v>
      </c>
      <c r="R697" s="196">
        <v>22000</v>
      </c>
    </row>
    <row r="698" spans="1:18" ht="16.5" hidden="1" customHeight="1" outlineLevel="4">
      <c r="A698" s="427"/>
      <c r="B698" s="429"/>
      <c r="C698" s="97" t="s">
        <v>60</v>
      </c>
      <c r="D698" s="97"/>
      <c r="E698" s="320">
        <v>22000</v>
      </c>
      <c r="F698" s="359">
        <v>0</v>
      </c>
      <c r="G698" s="320">
        <v>0</v>
      </c>
      <c r="H698" s="349">
        <v>0</v>
      </c>
      <c r="I698" s="320">
        <v>0</v>
      </c>
      <c r="J698" s="314">
        <f t="shared" si="437"/>
        <v>22000</v>
      </c>
      <c r="K698" s="320">
        <v>0</v>
      </c>
      <c r="L698" s="360">
        <v>22000</v>
      </c>
      <c r="M698" s="320">
        <v>0</v>
      </c>
      <c r="N698" s="320">
        <v>0</v>
      </c>
      <c r="O698" s="321">
        <v>22000</v>
      </c>
      <c r="P698" s="87">
        <f t="shared" si="442"/>
        <v>44000</v>
      </c>
      <c r="Q698" s="66">
        <f t="shared" si="443"/>
        <v>66000</v>
      </c>
      <c r="R698" s="196">
        <v>22000</v>
      </c>
    </row>
    <row r="699" spans="1:18" ht="16.5" hidden="1" customHeight="1" outlineLevel="4">
      <c r="A699" s="427"/>
      <c r="B699" s="429"/>
      <c r="C699" s="97" t="s">
        <v>61</v>
      </c>
      <c r="D699" s="97"/>
      <c r="E699" s="320">
        <v>22000</v>
      </c>
      <c r="F699" s="359">
        <v>0</v>
      </c>
      <c r="G699" s="320">
        <v>0</v>
      </c>
      <c r="H699" s="349">
        <v>0</v>
      </c>
      <c r="I699" s="320">
        <v>0</v>
      </c>
      <c r="J699" s="314">
        <f t="shared" si="437"/>
        <v>22000</v>
      </c>
      <c r="K699" s="320">
        <v>0</v>
      </c>
      <c r="L699" s="360">
        <v>22000</v>
      </c>
      <c r="M699" s="320">
        <v>0</v>
      </c>
      <c r="N699" s="320">
        <v>0</v>
      </c>
      <c r="O699" s="321">
        <v>22000</v>
      </c>
      <c r="P699" s="87">
        <f t="shared" si="442"/>
        <v>44000</v>
      </c>
      <c r="Q699" s="66">
        <f t="shared" si="443"/>
        <v>66000</v>
      </c>
      <c r="R699" s="196">
        <v>22000</v>
      </c>
    </row>
    <row r="700" spans="1:18" ht="16.5" hidden="1" customHeight="1" outlineLevel="4">
      <c r="A700" s="427"/>
      <c r="B700" s="429"/>
      <c r="C700" s="97" t="s">
        <v>62</v>
      </c>
      <c r="D700" s="97"/>
      <c r="E700" s="320">
        <v>22000</v>
      </c>
      <c r="F700" s="359">
        <v>0</v>
      </c>
      <c r="G700" s="320">
        <v>0</v>
      </c>
      <c r="H700" s="349">
        <v>0</v>
      </c>
      <c r="I700" s="320">
        <v>0</v>
      </c>
      <c r="J700" s="314">
        <f t="shared" si="437"/>
        <v>22000</v>
      </c>
      <c r="K700" s="320">
        <v>0</v>
      </c>
      <c r="L700" s="360">
        <v>22000</v>
      </c>
      <c r="M700" s="320">
        <v>0</v>
      </c>
      <c r="N700" s="320">
        <v>0</v>
      </c>
      <c r="O700" s="321">
        <v>22000</v>
      </c>
      <c r="P700" s="87">
        <f t="shared" si="442"/>
        <v>44000</v>
      </c>
      <c r="Q700" s="66">
        <f t="shared" si="443"/>
        <v>66000</v>
      </c>
      <c r="R700" s="196">
        <v>22000</v>
      </c>
    </row>
    <row r="701" spans="1:18" ht="16.5" hidden="1" customHeight="1" outlineLevel="4">
      <c r="A701" s="427"/>
      <c r="B701" s="429"/>
      <c r="C701" s="97" t="s">
        <v>63</v>
      </c>
      <c r="D701" s="97"/>
      <c r="E701" s="320">
        <v>22000</v>
      </c>
      <c r="F701" s="359">
        <v>0</v>
      </c>
      <c r="G701" s="320">
        <v>0</v>
      </c>
      <c r="H701" s="349">
        <v>0</v>
      </c>
      <c r="I701" s="320">
        <v>0</v>
      </c>
      <c r="J701" s="314">
        <f t="shared" si="437"/>
        <v>22000</v>
      </c>
      <c r="K701" s="320">
        <v>0</v>
      </c>
      <c r="L701" s="360">
        <v>22000</v>
      </c>
      <c r="M701" s="320">
        <v>0</v>
      </c>
      <c r="N701" s="320">
        <v>0</v>
      </c>
      <c r="O701" s="321">
        <v>22000</v>
      </c>
      <c r="P701" s="87">
        <f t="shared" si="442"/>
        <v>44000</v>
      </c>
      <c r="Q701" s="66">
        <f t="shared" si="443"/>
        <v>66000</v>
      </c>
      <c r="R701" s="196">
        <v>22000</v>
      </c>
    </row>
    <row r="702" spans="1:18" ht="16.5" hidden="1" customHeight="1" outlineLevel="4">
      <c r="A702" s="427"/>
      <c r="B702" s="429"/>
      <c r="C702" s="97" t="s">
        <v>64</v>
      </c>
      <c r="D702" s="97"/>
      <c r="E702" s="320">
        <v>22000</v>
      </c>
      <c r="F702" s="359">
        <v>0</v>
      </c>
      <c r="G702" s="320">
        <v>0</v>
      </c>
      <c r="H702" s="349">
        <v>0</v>
      </c>
      <c r="I702" s="320">
        <v>0</v>
      </c>
      <c r="J702" s="314">
        <f t="shared" si="437"/>
        <v>22000</v>
      </c>
      <c r="K702" s="320">
        <v>0</v>
      </c>
      <c r="L702" s="360">
        <v>22000</v>
      </c>
      <c r="M702" s="320">
        <v>0</v>
      </c>
      <c r="N702" s="320">
        <v>0</v>
      </c>
      <c r="O702" s="321">
        <v>22000</v>
      </c>
      <c r="P702" s="87">
        <f t="shared" si="442"/>
        <v>44000</v>
      </c>
      <c r="Q702" s="66">
        <f t="shared" si="443"/>
        <v>66000</v>
      </c>
      <c r="R702" s="196">
        <v>22000</v>
      </c>
    </row>
    <row r="703" spans="1:18" ht="33" hidden="1" customHeight="1" outlineLevel="4">
      <c r="A703" s="427"/>
      <c r="B703" s="429"/>
      <c r="C703" s="97" t="s">
        <v>65</v>
      </c>
      <c r="D703" s="97"/>
      <c r="E703" s="320">
        <v>22000</v>
      </c>
      <c r="F703" s="359">
        <v>0</v>
      </c>
      <c r="G703" s="320">
        <v>0</v>
      </c>
      <c r="H703" s="349">
        <v>0</v>
      </c>
      <c r="I703" s="320">
        <v>0</v>
      </c>
      <c r="J703" s="314">
        <f t="shared" si="437"/>
        <v>22000</v>
      </c>
      <c r="K703" s="320">
        <v>0</v>
      </c>
      <c r="L703" s="360">
        <v>22000</v>
      </c>
      <c r="M703" s="320">
        <v>0</v>
      </c>
      <c r="N703" s="320">
        <v>0</v>
      </c>
      <c r="O703" s="321">
        <v>22000</v>
      </c>
      <c r="P703" s="87">
        <f t="shared" si="442"/>
        <v>44000</v>
      </c>
      <c r="Q703" s="66">
        <f t="shared" si="443"/>
        <v>66000</v>
      </c>
      <c r="R703" s="196">
        <v>22000</v>
      </c>
    </row>
    <row r="704" spans="1:18" ht="16.5" hidden="1" customHeight="1" outlineLevel="4">
      <c r="A704" s="427"/>
      <c r="B704" s="429"/>
      <c r="C704" s="123" t="s">
        <v>57</v>
      </c>
      <c r="D704" s="123"/>
      <c r="E704" s="320">
        <v>22000</v>
      </c>
      <c r="F704" s="359">
        <v>0</v>
      </c>
      <c r="G704" s="320">
        <v>0</v>
      </c>
      <c r="H704" s="349">
        <v>0</v>
      </c>
      <c r="I704" s="320">
        <v>0</v>
      </c>
      <c r="J704" s="314">
        <f t="shared" si="437"/>
        <v>22000</v>
      </c>
      <c r="K704" s="320">
        <v>0</v>
      </c>
      <c r="L704" s="360">
        <v>22000</v>
      </c>
      <c r="M704" s="320">
        <v>0</v>
      </c>
      <c r="N704" s="320">
        <v>0</v>
      </c>
      <c r="O704" s="321">
        <v>22000</v>
      </c>
      <c r="P704" s="87">
        <f t="shared" si="442"/>
        <v>44000</v>
      </c>
      <c r="Q704" s="66">
        <f t="shared" si="443"/>
        <v>66000</v>
      </c>
      <c r="R704" s="196">
        <v>22000</v>
      </c>
    </row>
    <row r="705" spans="1:18" ht="16.5" hidden="1" customHeight="1" outlineLevel="4">
      <c r="A705" s="427"/>
      <c r="B705" s="429"/>
      <c r="C705" s="97" t="s">
        <v>66</v>
      </c>
      <c r="D705" s="97"/>
      <c r="E705" s="320">
        <v>22000</v>
      </c>
      <c r="F705" s="359">
        <v>0</v>
      </c>
      <c r="G705" s="320">
        <v>0</v>
      </c>
      <c r="H705" s="349">
        <v>0</v>
      </c>
      <c r="I705" s="320">
        <v>0</v>
      </c>
      <c r="J705" s="314">
        <f t="shared" ref="J705:J768" si="444">I705+H705+G705+F705+E705+D705</f>
        <v>22000</v>
      </c>
      <c r="K705" s="320">
        <v>0</v>
      </c>
      <c r="L705" s="360">
        <v>22000</v>
      </c>
      <c r="M705" s="320">
        <v>0</v>
      </c>
      <c r="N705" s="320">
        <v>0</v>
      </c>
      <c r="O705" s="321">
        <v>22000</v>
      </c>
      <c r="P705" s="87">
        <f t="shared" si="442"/>
        <v>44000</v>
      </c>
      <c r="Q705" s="66">
        <f t="shared" si="443"/>
        <v>66000</v>
      </c>
      <c r="R705" s="196">
        <v>22000</v>
      </c>
    </row>
    <row r="706" spans="1:18" ht="16.5" hidden="1" customHeight="1" outlineLevel="4">
      <c r="A706" s="427"/>
      <c r="B706" s="429"/>
      <c r="C706" s="97" t="s">
        <v>42</v>
      </c>
      <c r="D706" s="97"/>
      <c r="E706" s="320">
        <v>22000</v>
      </c>
      <c r="F706" s="359">
        <v>0</v>
      </c>
      <c r="G706" s="320">
        <v>0</v>
      </c>
      <c r="H706" s="349">
        <v>0</v>
      </c>
      <c r="I706" s="320">
        <v>0</v>
      </c>
      <c r="J706" s="314">
        <f t="shared" si="444"/>
        <v>22000</v>
      </c>
      <c r="K706" s="320">
        <v>0</v>
      </c>
      <c r="L706" s="360">
        <v>22000</v>
      </c>
      <c r="M706" s="320">
        <v>0</v>
      </c>
      <c r="N706" s="320">
        <v>0</v>
      </c>
      <c r="O706" s="321">
        <v>22000</v>
      </c>
      <c r="P706" s="87">
        <f t="shared" si="442"/>
        <v>44000</v>
      </c>
      <c r="Q706" s="66">
        <f t="shared" si="443"/>
        <v>66000</v>
      </c>
      <c r="R706" s="196">
        <v>22000</v>
      </c>
    </row>
    <row r="707" spans="1:18" ht="16.5" hidden="1" customHeight="1" outlineLevel="4">
      <c r="A707" s="427"/>
      <c r="B707" s="429"/>
      <c r="C707" s="97" t="s">
        <v>67</v>
      </c>
      <c r="D707" s="97"/>
      <c r="E707" s="320">
        <v>22000</v>
      </c>
      <c r="F707" s="359">
        <v>0</v>
      </c>
      <c r="G707" s="320">
        <v>0</v>
      </c>
      <c r="H707" s="349">
        <v>0</v>
      </c>
      <c r="I707" s="320">
        <v>0</v>
      </c>
      <c r="J707" s="314">
        <f t="shared" si="444"/>
        <v>22000</v>
      </c>
      <c r="K707" s="320">
        <v>0</v>
      </c>
      <c r="L707" s="360">
        <v>22000</v>
      </c>
      <c r="M707" s="320">
        <v>0</v>
      </c>
      <c r="N707" s="320">
        <v>0</v>
      </c>
      <c r="O707" s="321">
        <v>22000</v>
      </c>
      <c r="P707" s="87">
        <f t="shared" si="442"/>
        <v>44000</v>
      </c>
      <c r="Q707" s="66">
        <f t="shared" si="443"/>
        <v>66000</v>
      </c>
      <c r="R707" s="196">
        <v>22000</v>
      </c>
    </row>
    <row r="708" spans="1:18" ht="16.5" hidden="1" customHeight="1" outlineLevel="4">
      <c r="A708" s="427"/>
      <c r="B708" s="429"/>
      <c r="C708" s="97" t="s">
        <v>68</v>
      </c>
      <c r="D708" s="97"/>
      <c r="E708" s="320">
        <v>22000</v>
      </c>
      <c r="F708" s="359">
        <v>0</v>
      </c>
      <c r="G708" s="320">
        <v>0</v>
      </c>
      <c r="H708" s="349">
        <v>0</v>
      </c>
      <c r="I708" s="320">
        <v>0</v>
      </c>
      <c r="J708" s="314">
        <f t="shared" si="444"/>
        <v>22000</v>
      </c>
      <c r="K708" s="320">
        <v>0</v>
      </c>
      <c r="L708" s="360">
        <v>22000</v>
      </c>
      <c r="M708" s="320">
        <v>0</v>
      </c>
      <c r="N708" s="320">
        <v>0</v>
      </c>
      <c r="O708" s="321">
        <v>22000</v>
      </c>
      <c r="P708" s="87">
        <f t="shared" si="442"/>
        <v>44000</v>
      </c>
      <c r="Q708" s="66">
        <f t="shared" si="443"/>
        <v>66000</v>
      </c>
      <c r="R708" s="196">
        <v>22000</v>
      </c>
    </row>
    <row r="709" spans="1:18" ht="16.5" hidden="1" customHeight="1" outlineLevel="4">
      <c r="A709" s="427"/>
      <c r="B709" s="429"/>
      <c r="C709" s="97" t="s">
        <v>69</v>
      </c>
      <c r="D709" s="97"/>
      <c r="E709" s="320">
        <v>22000</v>
      </c>
      <c r="F709" s="359">
        <v>0</v>
      </c>
      <c r="G709" s="320">
        <v>0</v>
      </c>
      <c r="H709" s="349">
        <v>0</v>
      </c>
      <c r="I709" s="320">
        <v>0</v>
      </c>
      <c r="J709" s="314">
        <f t="shared" si="444"/>
        <v>22000</v>
      </c>
      <c r="K709" s="320">
        <v>0</v>
      </c>
      <c r="L709" s="360">
        <v>22000</v>
      </c>
      <c r="M709" s="320">
        <v>0</v>
      </c>
      <c r="N709" s="320">
        <v>0</v>
      </c>
      <c r="O709" s="321">
        <v>22000</v>
      </c>
      <c r="P709" s="87">
        <f t="shared" si="442"/>
        <v>44000</v>
      </c>
      <c r="Q709" s="66">
        <f t="shared" si="443"/>
        <v>66000</v>
      </c>
      <c r="R709" s="196">
        <v>22000</v>
      </c>
    </row>
    <row r="710" spans="1:18" ht="16.5" hidden="1" customHeight="1" outlineLevel="4">
      <c r="A710" s="427"/>
      <c r="B710" s="429"/>
      <c r="C710" s="97" t="s">
        <v>70</v>
      </c>
      <c r="D710" s="97"/>
      <c r="E710" s="320">
        <v>22000</v>
      </c>
      <c r="F710" s="359">
        <v>0</v>
      </c>
      <c r="G710" s="320">
        <v>0</v>
      </c>
      <c r="H710" s="349">
        <v>0</v>
      </c>
      <c r="I710" s="320">
        <v>0</v>
      </c>
      <c r="J710" s="314">
        <f t="shared" si="444"/>
        <v>22000</v>
      </c>
      <c r="K710" s="320">
        <v>0</v>
      </c>
      <c r="L710" s="360">
        <v>22000</v>
      </c>
      <c r="M710" s="320">
        <v>0</v>
      </c>
      <c r="N710" s="320">
        <v>0</v>
      </c>
      <c r="O710" s="321">
        <v>22000</v>
      </c>
      <c r="P710" s="87">
        <f t="shared" si="442"/>
        <v>44000</v>
      </c>
      <c r="Q710" s="66">
        <f t="shared" si="443"/>
        <v>66000</v>
      </c>
      <c r="R710" s="196">
        <v>22000</v>
      </c>
    </row>
    <row r="711" spans="1:18" ht="16.5" hidden="1" customHeight="1" outlineLevel="4">
      <c r="A711" s="427"/>
      <c r="B711" s="429"/>
      <c r="C711" s="97" t="s">
        <v>71</v>
      </c>
      <c r="D711" s="97"/>
      <c r="E711" s="320">
        <v>22000</v>
      </c>
      <c r="F711" s="359">
        <v>0</v>
      </c>
      <c r="G711" s="320">
        <v>0</v>
      </c>
      <c r="H711" s="349">
        <v>0</v>
      </c>
      <c r="I711" s="320">
        <v>0</v>
      </c>
      <c r="J711" s="314">
        <f t="shared" si="444"/>
        <v>22000</v>
      </c>
      <c r="K711" s="320">
        <v>0</v>
      </c>
      <c r="L711" s="360">
        <v>22000</v>
      </c>
      <c r="M711" s="320">
        <v>0</v>
      </c>
      <c r="N711" s="320">
        <v>0</v>
      </c>
      <c r="O711" s="321">
        <v>22000</v>
      </c>
      <c r="P711" s="87">
        <f t="shared" si="442"/>
        <v>44000</v>
      </c>
      <c r="Q711" s="66">
        <f t="shared" si="443"/>
        <v>66000</v>
      </c>
      <c r="R711" s="196">
        <v>22000</v>
      </c>
    </row>
    <row r="712" spans="1:18" ht="16.5" hidden="1" customHeight="1" outlineLevel="4">
      <c r="A712" s="427"/>
      <c r="B712" s="429"/>
      <c r="C712" s="97" t="s">
        <v>64</v>
      </c>
      <c r="D712" s="97"/>
      <c r="E712" s="320">
        <v>22000</v>
      </c>
      <c r="F712" s="359">
        <v>0</v>
      </c>
      <c r="G712" s="320">
        <v>0</v>
      </c>
      <c r="H712" s="349">
        <v>0</v>
      </c>
      <c r="I712" s="320">
        <v>0</v>
      </c>
      <c r="J712" s="314">
        <f t="shared" si="444"/>
        <v>22000</v>
      </c>
      <c r="K712" s="320">
        <v>0</v>
      </c>
      <c r="L712" s="360">
        <v>22000</v>
      </c>
      <c r="M712" s="320">
        <v>0</v>
      </c>
      <c r="N712" s="320">
        <v>0</v>
      </c>
      <c r="O712" s="321">
        <v>22000</v>
      </c>
      <c r="P712" s="87">
        <f t="shared" si="442"/>
        <v>44000</v>
      </c>
      <c r="Q712" s="66">
        <f t="shared" si="443"/>
        <v>66000</v>
      </c>
      <c r="R712" s="196">
        <v>22000</v>
      </c>
    </row>
    <row r="713" spans="1:18" ht="16.5" hidden="1" customHeight="1" outlineLevel="4">
      <c r="A713" s="427"/>
      <c r="B713" s="429"/>
      <c r="C713" s="97" t="s">
        <v>72</v>
      </c>
      <c r="D713" s="97"/>
      <c r="E713" s="320">
        <v>22000</v>
      </c>
      <c r="F713" s="359">
        <v>0</v>
      </c>
      <c r="G713" s="320">
        <v>0</v>
      </c>
      <c r="H713" s="349">
        <v>0</v>
      </c>
      <c r="I713" s="320">
        <v>0</v>
      </c>
      <c r="J713" s="314">
        <f t="shared" si="444"/>
        <v>22000</v>
      </c>
      <c r="K713" s="320">
        <v>0</v>
      </c>
      <c r="L713" s="360">
        <v>22000</v>
      </c>
      <c r="M713" s="320">
        <v>0</v>
      </c>
      <c r="N713" s="320">
        <v>0</v>
      </c>
      <c r="O713" s="321">
        <v>22000</v>
      </c>
      <c r="P713" s="87">
        <f t="shared" si="442"/>
        <v>44000</v>
      </c>
      <c r="Q713" s="66">
        <f t="shared" si="443"/>
        <v>66000</v>
      </c>
      <c r="R713" s="196">
        <v>22000</v>
      </c>
    </row>
    <row r="714" spans="1:18" ht="16.5" hidden="1" customHeight="1" outlineLevel="4">
      <c r="A714" s="427"/>
      <c r="B714" s="429"/>
      <c r="C714" s="97" t="s">
        <v>73</v>
      </c>
      <c r="D714" s="97"/>
      <c r="E714" s="320">
        <v>22000</v>
      </c>
      <c r="F714" s="359">
        <v>0</v>
      </c>
      <c r="G714" s="320">
        <v>0</v>
      </c>
      <c r="H714" s="349">
        <v>0</v>
      </c>
      <c r="I714" s="320">
        <v>0</v>
      </c>
      <c r="J714" s="314">
        <f t="shared" si="444"/>
        <v>22000</v>
      </c>
      <c r="K714" s="320">
        <v>0</v>
      </c>
      <c r="L714" s="360">
        <v>22000</v>
      </c>
      <c r="M714" s="320">
        <v>0</v>
      </c>
      <c r="N714" s="320">
        <v>0</v>
      </c>
      <c r="O714" s="321">
        <v>22000</v>
      </c>
      <c r="P714" s="87">
        <f t="shared" si="442"/>
        <v>44000</v>
      </c>
      <c r="Q714" s="66">
        <f t="shared" si="443"/>
        <v>66000</v>
      </c>
      <c r="R714" s="196">
        <v>22000</v>
      </c>
    </row>
    <row r="715" spans="1:18" ht="33" hidden="1" customHeight="1" outlineLevel="4">
      <c r="A715" s="427"/>
      <c r="B715" s="429"/>
      <c r="C715" s="97" t="s">
        <v>74</v>
      </c>
      <c r="D715" s="97"/>
      <c r="E715" s="320">
        <v>22000</v>
      </c>
      <c r="F715" s="359">
        <v>0</v>
      </c>
      <c r="G715" s="320">
        <v>0</v>
      </c>
      <c r="H715" s="349">
        <v>0</v>
      </c>
      <c r="I715" s="320">
        <v>0</v>
      </c>
      <c r="J715" s="314">
        <f t="shared" si="444"/>
        <v>22000</v>
      </c>
      <c r="K715" s="320">
        <v>0</v>
      </c>
      <c r="L715" s="360">
        <v>22000</v>
      </c>
      <c r="M715" s="320">
        <v>0</v>
      </c>
      <c r="N715" s="320">
        <v>0</v>
      </c>
      <c r="O715" s="321">
        <v>22000</v>
      </c>
      <c r="P715" s="87">
        <f t="shared" si="442"/>
        <v>44000</v>
      </c>
      <c r="Q715" s="66">
        <f t="shared" si="443"/>
        <v>66000</v>
      </c>
      <c r="R715" s="196">
        <v>22000</v>
      </c>
    </row>
    <row r="716" spans="1:18" ht="16.5" hidden="1" customHeight="1" outlineLevel="4">
      <c r="A716" s="427"/>
      <c r="B716" s="429"/>
      <c r="C716" s="97" t="s">
        <v>75</v>
      </c>
      <c r="D716" s="97"/>
      <c r="E716" s="320">
        <v>22000</v>
      </c>
      <c r="F716" s="359">
        <v>0</v>
      </c>
      <c r="G716" s="320">
        <v>0</v>
      </c>
      <c r="H716" s="349">
        <v>0</v>
      </c>
      <c r="I716" s="320">
        <v>0</v>
      </c>
      <c r="J716" s="314">
        <f t="shared" si="444"/>
        <v>22000</v>
      </c>
      <c r="K716" s="320">
        <v>0</v>
      </c>
      <c r="L716" s="360">
        <v>22000</v>
      </c>
      <c r="M716" s="320">
        <v>0</v>
      </c>
      <c r="N716" s="320">
        <v>0</v>
      </c>
      <c r="O716" s="321">
        <v>22000</v>
      </c>
      <c r="P716" s="87">
        <f t="shared" si="442"/>
        <v>44000</v>
      </c>
      <c r="Q716" s="66">
        <f t="shared" si="443"/>
        <v>66000</v>
      </c>
      <c r="R716" s="196">
        <v>22000</v>
      </c>
    </row>
    <row r="717" spans="1:18" ht="16.5" hidden="1" customHeight="1" outlineLevel="4">
      <c r="A717" s="427"/>
      <c r="B717" s="429"/>
      <c r="C717" s="97" t="s">
        <v>76</v>
      </c>
      <c r="D717" s="97"/>
      <c r="E717" s="320">
        <v>22000</v>
      </c>
      <c r="F717" s="359">
        <v>0</v>
      </c>
      <c r="G717" s="320">
        <v>0</v>
      </c>
      <c r="H717" s="349">
        <v>0</v>
      </c>
      <c r="I717" s="320">
        <v>0</v>
      </c>
      <c r="J717" s="314">
        <f t="shared" si="444"/>
        <v>22000</v>
      </c>
      <c r="K717" s="320">
        <v>0</v>
      </c>
      <c r="L717" s="360">
        <v>22000</v>
      </c>
      <c r="M717" s="320">
        <v>0</v>
      </c>
      <c r="N717" s="320">
        <v>0</v>
      </c>
      <c r="O717" s="321">
        <v>22000</v>
      </c>
      <c r="P717" s="87">
        <f t="shared" si="442"/>
        <v>44000</v>
      </c>
      <c r="Q717" s="66">
        <f t="shared" si="443"/>
        <v>66000</v>
      </c>
      <c r="R717" s="196">
        <v>22000</v>
      </c>
    </row>
    <row r="718" spans="1:18" ht="16.5" hidden="1" customHeight="1" outlineLevel="4">
      <c r="A718" s="427"/>
      <c r="B718" s="429"/>
      <c r="C718" s="97" t="s">
        <v>77</v>
      </c>
      <c r="D718" s="97"/>
      <c r="E718" s="320">
        <v>22000</v>
      </c>
      <c r="F718" s="359">
        <v>0</v>
      </c>
      <c r="G718" s="320">
        <v>0</v>
      </c>
      <c r="H718" s="349">
        <v>0</v>
      </c>
      <c r="I718" s="320">
        <v>0</v>
      </c>
      <c r="J718" s="314">
        <f t="shared" si="444"/>
        <v>22000</v>
      </c>
      <c r="K718" s="320">
        <v>0</v>
      </c>
      <c r="L718" s="360">
        <v>22000</v>
      </c>
      <c r="M718" s="320">
        <v>0</v>
      </c>
      <c r="N718" s="320">
        <v>0</v>
      </c>
      <c r="O718" s="321">
        <v>22000</v>
      </c>
      <c r="P718" s="87">
        <f t="shared" si="442"/>
        <v>44000</v>
      </c>
      <c r="Q718" s="66">
        <f t="shared" si="443"/>
        <v>66000</v>
      </c>
      <c r="R718" s="196">
        <v>22000</v>
      </c>
    </row>
    <row r="719" spans="1:18" ht="16.5" hidden="1" customHeight="1" outlineLevel="4">
      <c r="A719" s="427"/>
      <c r="B719" s="429"/>
      <c r="C719" s="97" t="s">
        <v>78</v>
      </c>
      <c r="D719" s="97"/>
      <c r="E719" s="320">
        <v>22000</v>
      </c>
      <c r="F719" s="359">
        <v>0</v>
      </c>
      <c r="G719" s="320">
        <v>0</v>
      </c>
      <c r="H719" s="349">
        <v>0</v>
      </c>
      <c r="I719" s="320">
        <v>0</v>
      </c>
      <c r="J719" s="314">
        <f t="shared" si="444"/>
        <v>22000</v>
      </c>
      <c r="K719" s="320">
        <v>0</v>
      </c>
      <c r="L719" s="360">
        <v>22000</v>
      </c>
      <c r="M719" s="320">
        <v>0</v>
      </c>
      <c r="N719" s="320">
        <v>0</v>
      </c>
      <c r="O719" s="321">
        <v>22000</v>
      </c>
      <c r="P719" s="87">
        <f t="shared" si="442"/>
        <v>44000</v>
      </c>
      <c r="Q719" s="66">
        <f t="shared" si="443"/>
        <v>66000</v>
      </c>
      <c r="R719" s="196">
        <v>22000</v>
      </c>
    </row>
    <row r="720" spans="1:18" ht="16.5" hidden="1" customHeight="1" outlineLevel="4">
      <c r="A720" s="427"/>
      <c r="B720" s="429"/>
      <c r="C720" s="97" t="s">
        <v>79</v>
      </c>
      <c r="D720" s="97"/>
      <c r="E720" s="320">
        <v>22000</v>
      </c>
      <c r="F720" s="359">
        <v>0</v>
      </c>
      <c r="G720" s="320">
        <v>0</v>
      </c>
      <c r="H720" s="349">
        <v>0</v>
      </c>
      <c r="I720" s="320">
        <v>0</v>
      </c>
      <c r="J720" s="314">
        <f t="shared" si="444"/>
        <v>22000</v>
      </c>
      <c r="K720" s="320">
        <v>0</v>
      </c>
      <c r="L720" s="360">
        <v>22000</v>
      </c>
      <c r="M720" s="320">
        <v>0</v>
      </c>
      <c r="N720" s="320">
        <v>0</v>
      </c>
      <c r="O720" s="321">
        <v>22000</v>
      </c>
      <c r="P720" s="87">
        <f t="shared" si="442"/>
        <v>44000</v>
      </c>
      <c r="Q720" s="66">
        <f t="shared" si="443"/>
        <v>66000</v>
      </c>
      <c r="R720" s="196">
        <v>22000</v>
      </c>
    </row>
    <row r="721" spans="1:18" ht="33" hidden="1" customHeight="1" outlineLevel="4">
      <c r="A721" s="427"/>
      <c r="B721" s="429"/>
      <c r="C721" s="97" t="s">
        <v>80</v>
      </c>
      <c r="D721" s="97"/>
      <c r="E721" s="320">
        <v>22000</v>
      </c>
      <c r="F721" s="359">
        <v>0</v>
      </c>
      <c r="G721" s="320">
        <v>0</v>
      </c>
      <c r="H721" s="349">
        <v>0</v>
      </c>
      <c r="I721" s="320">
        <v>0</v>
      </c>
      <c r="J721" s="314">
        <f t="shared" si="444"/>
        <v>22000</v>
      </c>
      <c r="K721" s="320">
        <v>0</v>
      </c>
      <c r="L721" s="360">
        <v>22000</v>
      </c>
      <c r="M721" s="320">
        <v>0</v>
      </c>
      <c r="N721" s="320">
        <v>0</v>
      </c>
      <c r="O721" s="321">
        <v>22000</v>
      </c>
      <c r="P721" s="87">
        <f t="shared" si="442"/>
        <v>44000</v>
      </c>
      <c r="Q721" s="66">
        <f t="shared" si="443"/>
        <v>66000</v>
      </c>
      <c r="R721" s="196">
        <v>22000</v>
      </c>
    </row>
    <row r="722" spans="1:18" ht="16.5" hidden="1" customHeight="1" outlineLevel="4">
      <c r="A722" s="427"/>
      <c r="B722" s="429"/>
      <c r="C722" s="97" t="s">
        <v>81</v>
      </c>
      <c r="D722" s="97"/>
      <c r="E722" s="320">
        <v>22000</v>
      </c>
      <c r="F722" s="359">
        <v>0</v>
      </c>
      <c r="G722" s="320">
        <v>0</v>
      </c>
      <c r="H722" s="349">
        <v>0</v>
      </c>
      <c r="I722" s="320">
        <v>0</v>
      </c>
      <c r="J722" s="314">
        <f t="shared" si="444"/>
        <v>22000</v>
      </c>
      <c r="K722" s="320">
        <v>0</v>
      </c>
      <c r="L722" s="360">
        <v>22000</v>
      </c>
      <c r="M722" s="320">
        <v>0</v>
      </c>
      <c r="N722" s="320">
        <v>0</v>
      </c>
      <c r="O722" s="321">
        <v>22000</v>
      </c>
      <c r="P722" s="87">
        <f t="shared" si="442"/>
        <v>44000</v>
      </c>
      <c r="Q722" s="66">
        <f t="shared" si="443"/>
        <v>66000</v>
      </c>
      <c r="R722" s="196">
        <v>22000</v>
      </c>
    </row>
    <row r="723" spans="1:18" ht="16.5" hidden="1" customHeight="1" outlineLevel="4">
      <c r="A723" s="427"/>
      <c r="B723" s="429"/>
      <c r="C723" s="97" t="s">
        <v>66</v>
      </c>
      <c r="D723" s="97"/>
      <c r="E723" s="320">
        <v>22000</v>
      </c>
      <c r="F723" s="359">
        <v>0</v>
      </c>
      <c r="G723" s="320">
        <v>0</v>
      </c>
      <c r="H723" s="349">
        <v>0</v>
      </c>
      <c r="I723" s="320">
        <v>0</v>
      </c>
      <c r="J723" s="314">
        <f t="shared" si="444"/>
        <v>22000</v>
      </c>
      <c r="K723" s="320">
        <v>0</v>
      </c>
      <c r="L723" s="360">
        <v>22000</v>
      </c>
      <c r="M723" s="320">
        <v>0</v>
      </c>
      <c r="N723" s="320">
        <v>0</v>
      </c>
      <c r="O723" s="321">
        <v>22000</v>
      </c>
      <c r="P723" s="87">
        <f t="shared" si="442"/>
        <v>44000</v>
      </c>
      <c r="Q723" s="66">
        <f t="shared" si="443"/>
        <v>66000</v>
      </c>
      <c r="R723" s="196">
        <v>22000</v>
      </c>
    </row>
    <row r="724" spans="1:18" ht="16.5" hidden="1" customHeight="1" outlineLevel="4">
      <c r="A724" s="427"/>
      <c r="B724" s="429"/>
      <c r="C724" s="97" t="s">
        <v>72</v>
      </c>
      <c r="D724" s="97"/>
      <c r="E724" s="320">
        <v>22000</v>
      </c>
      <c r="F724" s="359">
        <v>0</v>
      </c>
      <c r="G724" s="320">
        <v>0</v>
      </c>
      <c r="H724" s="349">
        <v>0</v>
      </c>
      <c r="I724" s="320">
        <v>0</v>
      </c>
      <c r="J724" s="314">
        <f t="shared" si="444"/>
        <v>22000</v>
      </c>
      <c r="K724" s="320">
        <v>0</v>
      </c>
      <c r="L724" s="360">
        <v>22000</v>
      </c>
      <c r="M724" s="320">
        <v>0</v>
      </c>
      <c r="N724" s="320">
        <v>0</v>
      </c>
      <c r="O724" s="321">
        <v>22000</v>
      </c>
      <c r="P724" s="87">
        <f t="shared" si="442"/>
        <v>44000</v>
      </c>
      <c r="Q724" s="66">
        <f t="shared" si="443"/>
        <v>66000</v>
      </c>
      <c r="R724" s="196">
        <v>22000</v>
      </c>
    </row>
    <row r="725" spans="1:18" ht="33" hidden="1" customHeight="1" outlineLevel="4">
      <c r="A725" s="427"/>
      <c r="B725" s="429"/>
      <c r="C725" s="97" t="s">
        <v>82</v>
      </c>
      <c r="D725" s="97"/>
      <c r="E725" s="320">
        <v>22000</v>
      </c>
      <c r="F725" s="359">
        <v>0</v>
      </c>
      <c r="G725" s="320">
        <v>0</v>
      </c>
      <c r="H725" s="349">
        <v>0</v>
      </c>
      <c r="I725" s="320">
        <v>0</v>
      </c>
      <c r="J725" s="314">
        <f t="shared" si="444"/>
        <v>22000</v>
      </c>
      <c r="K725" s="320">
        <v>0</v>
      </c>
      <c r="L725" s="360">
        <v>22000</v>
      </c>
      <c r="M725" s="320">
        <v>0</v>
      </c>
      <c r="N725" s="320">
        <v>0</v>
      </c>
      <c r="O725" s="321">
        <v>22000</v>
      </c>
      <c r="P725" s="87">
        <f t="shared" si="442"/>
        <v>44000</v>
      </c>
      <c r="Q725" s="66">
        <f t="shared" si="443"/>
        <v>66000</v>
      </c>
      <c r="R725" s="196">
        <v>22000</v>
      </c>
    </row>
    <row r="726" spans="1:18" ht="33" hidden="1" customHeight="1" outlineLevel="4">
      <c r="A726" s="427"/>
      <c r="B726" s="429"/>
      <c r="C726" s="97" t="s">
        <v>83</v>
      </c>
      <c r="D726" s="97"/>
      <c r="E726" s="320">
        <v>22000</v>
      </c>
      <c r="F726" s="359">
        <v>0</v>
      </c>
      <c r="G726" s="320">
        <v>0</v>
      </c>
      <c r="H726" s="349">
        <v>0</v>
      </c>
      <c r="I726" s="320">
        <v>0</v>
      </c>
      <c r="J726" s="314">
        <f t="shared" si="444"/>
        <v>22000</v>
      </c>
      <c r="K726" s="320">
        <v>0</v>
      </c>
      <c r="L726" s="360">
        <v>22000</v>
      </c>
      <c r="M726" s="320">
        <v>0</v>
      </c>
      <c r="N726" s="320">
        <v>0</v>
      </c>
      <c r="O726" s="321">
        <v>22000</v>
      </c>
      <c r="P726" s="87">
        <f t="shared" si="442"/>
        <v>44000</v>
      </c>
      <c r="Q726" s="66">
        <f t="shared" si="443"/>
        <v>66000</v>
      </c>
      <c r="R726" s="196">
        <v>22000</v>
      </c>
    </row>
    <row r="727" spans="1:18" ht="28.5" hidden="1" customHeight="1" outlineLevel="3">
      <c r="A727" s="427"/>
      <c r="B727" s="429"/>
      <c r="C727" s="75" t="s">
        <v>277</v>
      </c>
      <c r="D727" s="27">
        <v>0</v>
      </c>
      <c r="E727" s="20">
        <f>SUM(E728:E780)</f>
        <v>0</v>
      </c>
      <c r="F727" s="20">
        <f t="shared" ref="F727:O727" si="445">SUM(F728:F780)</f>
        <v>0</v>
      </c>
      <c r="G727" s="20">
        <f t="shared" si="445"/>
        <v>0</v>
      </c>
      <c r="H727" s="20">
        <f t="shared" ref="H727" si="446">SUM(H728:H780)</f>
        <v>0</v>
      </c>
      <c r="I727" s="20">
        <f t="shared" si="445"/>
        <v>0</v>
      </c>
      <c r="J727" s="314">
        <f t="shared" si="444"/>
        <v>0</v>
      </c>
      <c r="K727" s="20">
        <f t="shared" si="445"/>
        <v>0</v>
      </c>
      <c r="L727" s="20">
        <f t="shared" si="445"/>
        <v>0</v>
      </c>
      <c r="M727" s="20">
        <f t="shared" si="445"/>
        <v>0</v>
      </c>
      <c r="N727" s="20">
        <f t="shared" si="445"/>
        <v>0</v>
      </c>
      <c r="O727" s="20">
        <f t="shared" si="445"/>
        <v>0</v>
      </c>
      <c r="P727" s="27">
        <f t="shared" ref="P727" si="447">O727+N727+M727+L727+K727</f>
        <v>0</v>
      </c>
      <c r="Q727" s="103">
        <f t="shared" si="443"/>
        <v>0</v>
      </c>
      <c r="R727" s="196">
        <v>0</v>
      </c>
    </row>
    <row r="728" spans="1:18" ht="16.5" hidden="1" customHeight="1" outlineLevel="4">
      <c r="A728" s="427"/>
      <c r="B728" s="429"/>
      <c r="C728" s="97" t="s">
        <v>37</v>
      </c>
      <c r="D728" s="97"/>
      <c r="E728" s="320">
        <v>0</v>
      </c>
      <c r="F728" s="359">
        <v>0</v>
      </c>
      <c r="G728" s="320">
        <v>0</v>
      </c>
      <c r="H728" s="349">
        <v>0</v>
      </c>
      <c r="I728" s="320">
        <v>0</v>
      </c>
      <c r="J728" s="314">
        <f t="shared" si="444"/>
        <v>0</v>
      </c>
      <c r="K728" s="320">
        <v>0</v>
      </c>
      <c r="L728" s="359">
        <v>0</v>
      </c>
      <c r="M728" s="320">
        <v>0</v>
      </c>
      <c r="N728" s="320">
        <v>0</v>
      </c>
      <c r="O728" s="320">
        <v>0</v>
      </c>
      <c r="P728" s="87">
        <f t="shared" si="442"/>
        <v>0</v>
      </c>
      <c r="Q728" s="66">
        <f t="shared" si="443"/>
        <v>0</v>
      </c>
      <c r="R728" s="196">
        <v>0</v>
      </c>
    </row>
    <row r="729" spans="1:18" ht="16.5" hidden="1" customHeight="1" outlineLevel="4">
      <c r="A729" s="427"/>
      <c r="B729" s="429"/>
      <c r="C729" s="123" t="s">
        <v>38</v>
      </c>
      <c r="D729" s="123"/>
      <c r="E729" s="320">
        <v>0</v>
      </c>
      <c r="F729" s="359">
        <v>0</v>
      </c>
      <c r="G729" s="320">
        <v>0</v>
      </c>
      <c r="H729" s="349">
        <v>0</v>
      </c>
      <c r="I729" s="320">
        <v>0</v>
      </c>
      <c r="J729" s="314">
        <f t="shared" si="444"/>
        <v>0</v>
      </c>
      <c r="K729" s="320">
        <v>0</v>
      </c>
      <c r="L729" s="359">
        <v>0</v>
      </c>
      <c r="M729" s="320">
        <v>0</v>
      </c>
      <c r="N729" s="320">
        <v>0</v>
      </c>
      <c r="O729" s="320">
        <v>0</v>
      </c>
      <c r="P729" s="87">
        <f t="shared" si="442"/>
        <v>0</v>
      </c>
      <c r="Q729" s="66">
        <f t="shared" si="443"/>
        <v>0</v>
      </c>
      <c r="R729" s="196">
        <v>0</v>
      </c>
    </row>
    <row r="730" spans="1:18" ht="16.5" hidden="1" customHeight="1" outlineLevel="4">
      <c r="A730" s="427"/>
      <c r="B730" s="429"/>
      <c r="C730" s="97" t="s">
        <v>39</v>
      </c>
      <c r="D730" s="97"/>
      <c r="E730" s="320">
        <v>0</v>
      </c>
      <c r="F730" s="359">
        <v>0</v>
      </c>
      <c r="G730" s="320">
        <v>0</v>
      </c>
      <c r="H730" s="349">
        <v>0</v>
      </c>
      <c r="I730" s="320">
        <v>0</v>
      </c>
      <c r="J730" s="314">
        <f t="shared" si="444"/>
        <v>0</v>
      </c>
      <c r="K730" s="320">
        <v>0</v>
      </c>
      <c r="L730" s="359">
        <v>0</v>
      </c>
      <c r="M730" s="320">
        <v>0</v>
      </c>
      <c r="N730" s="320">
        <v>0</v>
      </c>
      <c r="O730" s="320">
        <v>0</v>
      </c>
      <c r="P730" s="87">
        <f t="shared" si="442"/>
        <v>0</v>
      </c>
      <c r="Q730" s="66">
        <f t="shared" si="443"/>
        <v>0</v>
      </c>
      <c r="R730" s="196">
        <v>0</v>
      </c>
    </row>
    <row r="731" spans="1:18" ht="16.5" hidden="1" customHeight="1" outlineLevel="4">
      <c r="A731" s="427"/>
      <c r="B731" s="429"/>
      <c r="C731" s="97" t="s">
        <v>40</v>
      </c>
      <c r="D731" s="97"/>
      <c r="E731" s="320">
        <v>0</v>
      </c>
      <c r="F731" s="359">
        <v>0</v>
      </c>
      <c r="G731" s="320">
        <v>0</v>
      </c>
      <c r="H731" s="349">
        <v>0</v>
      </c>
      <c r="I731" s="320">
        <v>0</v>
      </c>
      <c r="J731" s="314">
        <f t="shared" si="444"/>
        <v>0</v>
      </c>
      <c r="K731" s="320">
        <v>0</v>
      </c>
      <c r="L731" s="359">
        <v>0</v>
      </c>
      <c r="M731" s="320">
        <v>0</v>
      </c>
      <c r="N731" s="320">
        <v>0</v>
      </c>
      <c r="O731" s="320">
        <v>0</v>
      </c>
      <c r="P731" s="87">
        <f t="shared" si="442"/>
        <v>0</v>
      </c>
      <c r="Q731" s="66">
        <f t="shared" si="443"/>
        <v>0</v>
      </c>
      <c r="R731" s="196">
        <v>0</v>
      </c>
    </row>
    <row r="732" spans="1:18" ht="16.5" hidden="1" customHeight="1" outlineLevel="4">
      <c r="A732" s="427"/>
      <c r="B732" s="429"/>
      <c r="C732" s="97" t="s">
        <v>41</v>
      </c>
      <c r="D732" s="97"/>
      <c r="E732" s="320">
        <v>0</v>
      </c>
      <c r="F732" s="359">
        <v>0</v>
      </c>
      <c r="G732" s="320">
        <v>0</v>
      </c>
      <c r="H732" s="349">
        <v>0</v>
      </c>
      <c r="I732" s="320">
        <v>0</v>
      </c>
      <c r="J732" s="314">
        <f t="shared" si="444"/>
        <v>0</v>
      </c>
      <c r="K732" s="320">
        <v>0</v>
      </c>
      <c r="L732" s="359">
        <v>0</v>
      </c>
      <c r="M732" s="320">
        <v>0</v>
      </c>
      <c r="N732" s="320">
        <v>0</v>
      </c>
      <c r="O732" s="320">
        <v>0</v>
      </c>
      <c r="P732" s="87">
        <f t="shared" si="442"/>
        <v>0</v>
      </c>
      <c r="Q732" s="66">
        <f t="shared" si="443"/>
        <v>0</v>
      </c>
      <c r="R732" s="196">
        <v>0</v>
      </c>
    </row>
    <row r="733" spans="1:18" ht="16.5" hidden="1" customHeight="1" outlineLevel="4">
      <c r="A733" s="427"/>
      <c r="B733" s="429"/>
      <c r="C733" s="97" t="s">
        <v>42</v>
      </c>
      <c r="D733" s="97"/>
      <c r="E733" s="320">
        <v>0</v>
      </c>
      <c r="F733" s="359">
        <v>0</v>
      </c>
      <c r="G733" s="320">
        <v>0</v>
      </c>
      <c r="H733" s="349">
        <v>0</v>
      </c>
      <c r="I733" s="320">
        <v>0</v>
      </c>
      <c r="J733" s="314">
        <f t="shared" si="444"/>
        <v>0</v>
      </c>
      <c r="K733" s="320">
        <v>0</v>
      </c>
      <c r="L733" s="359">
        <v>0</v>
      </c>
      <c r="M733" s="320">
        <v>0</v>
      </c>
      <c r="N733" s="320">
        <v>0</v>
      </c>
      <c r="O733" s="320">
        <v>0</v>
      </c>
      <c r="P733" s="87">
        <f t="shared" si="442"/>
        <v>0</v>
      </c>
      <c r="Q733" s="66">
        <f t="shared" si="443"/>
        <v>0</v>
      </c>
      <c r="R733" s="196">
        <v>0</v>
      </c>
    </row>
    <row r="734" spans="1:18" ht="16.5" hidden="1" customHeight="1" outlineLevel="4">
      <c r="A734" s="427"/>
      <c r="B734" s="429"/>
      <c r="C734" s="97" t="s">
        <v>43</v>
      </c>
      <c r="D734" s="97"/>
      <c r="E734" s="320">
        <v>0</v>
      </c>
      <c r="F734" s="359">
        <v>0</v>
      </c>
      <c r="G734" s="320">
        <v>0</v>
      </c>
      <c r="H734" s="349">
        <v>0</v>
      </c>
      <c r="I734" s="320">
        <v>0</v>
      </c>
      <c r="J734" s="314">
        <f t="shared" si="444"/>
        <v>0</v>
      </c>
      <c r="K734" s="320">
        <v>0</v>
      </c>
      <c r="L734" s="359">
        <v>0</v>
      </c>
      <c r="M734" s="320">
        <v>0</v>
      </c>
      <c r="N734" s="320">
        <v>0</v>
      </c>
      <c r="O734" s="320">
        <v>0</v>
      </c>
      <c r="P734" s="87">
        <f t="shared" si="442"/>
        <v>0</v>
      </c>
      <c r="Q734" s="66">
        <f t="shared" si="443"/>
        <v>0</v>
      </c>
      <c r="R734" s="196">
        <v>0</v>
      </c>
    </row>
    <row r="735" spans="1:18" ht="16.5" hidden="1" customHeight="1" outlineLevel="4">
      <c r="A735" s="427"/>
      <c r="B735" s="429"/>
      <c r="C735" s="97" t="s">
        <v>44</v>
      </c>
      <c r="D735" s="97"/>
      <c r="E735" s="320">
        <v>0</v>
      </c>
      <c r="F735" s="359">
        <v>0</v>
      </c>
      <c r="G735" s="320">
        <v>0</v>
      </c>
      <c r="H735" s="349">
        <v>0</v>
      </c>
      <c r="I735" s="320">
        <v>0</v>
      </c>
      <c r="J735" s="314">
        <f t="shared" si="444"/>
        <v>0</v>
      </c>
      <c r="K735" s="320">
        <v>0</v>
      </c>
      <c r="L735" s="359">
        <v>0</v>
      </c>
      <c r="M735" s="320">
        <v>0</v>
      </c>
      <c r="N735" s="320">
        <v>0</v>
      </c>
      <c r="O735" s="320">
        <v>0</v>
      </c>
      <c r="P735" s="87">
        <f t="shared" si="442"/>
        <v>0</v>
      </c>
      <c r="Q735" s="66">
        <f t="shared" si="443"/>
        <v>0</v>
      </c>
      <c r="R735" s="196">
        <v>0</v>
      </c>
    </row>
    <row r="736" spans="1:18" ht="33" hidden="1" customHeight="1" outlineLevel="4">
      <c r="A736" s="427"/>
      <c r="B736" s="429"/>
      <c r="C736" s="97" t="s">
        <v>45</v>
      </c>
      <c r="D736" s="97"/>
      <c r="E736" s="320">
        <v>0</v>
      </c>
      <c r="F736" s="359">
        <v>0</v>
      </c>
      <c r="G736" s="320">
        <v>0</v>
      </c>
      <c r="H736" s="349">
        <v>0</v>
      </c>
      <c r="I736" s="320">
        <v>0</v>
      </c>
      <c r="J736" s="314">
        <f t="shared" si="444"/>
        <v>0</v>
      </c>
      <c r="K736" s="320">
        <v>0</v>
      </c>
      <c r="L736" s="359">
        <v>0</v>
      </c>
      <c r="M736" s="320">
        <v>0</v>
      </c>
      <c r="N736" s="320">
        <v>0</v>
      </c>
      <c r="O736" s="320">
        <v>0</v>
      </c>
      <c r="P736" s="87">
        <f t="shared" si="442"/>
        <v>0</v>
      </c>
      <c r="Q736" s="66">
        <f t="shared" si="443"/>
        <v>0</v>
      </c>
      <c r="R736" s="196">
        <v>0</v>
      </c>
    </row>
    <row r="737" spans="1:18" ht="33" hidden="1" customHeight="1" outlineLevel="4">
      <c r="A737" s="427"/>
      <c r="B737" s="429"/>
      <c r="C737" s="97" t="s">
        <v>46</v>
      </c>
      <c r="D737" s="97"/>
      <c r="E737" s="320">
        <v>0</v>
      </c>
      <c r="F737" s="359">
        <v>0</v>
      </c>
      <c r="G737" s="320">
        <v>0</v>
      </c>
      <c r="H737" s="349">
        <v>0</v>
      </c>
      <c r="I737" s="320">
        <v>0</v>
      </c>
      <c r="J737" s="314">
        <f t="shared" si="444"/>
        <v>0</v>
      </c>
      <c r="K737" s="320">
        <v>0</v>
      </c>
      <c r="L737" s="359">
        <v>0</v>
      </c>
      <c r="M737" s="320">
        <v>0</v>
      </c>
      <c r="N737" s="320">
        <v>0</v>
      </c>
      <c r="O737" s="320">
        <v>0</v>
      </c>
      <c r="P737" s="87">
        <f t="shared" si="442"/>
        <v>0</v>
      </c>
      <c r="Q737" s="66">
        <f t="shared" si="443"/>
        <v>0</v>
      </c>
      <c r="R737" s="196">
        <v>0</v>
      </c>
    </row>
    <row r="738" spans="1:18" ht="33" hidden="1" customHeight="1" outlineLevel="4">
      <c r="A738" s="427"/>
      <c r="B738" s="429"/>
      <c r="C738" s="97" t="s">
        <v>47</v>
      </c>
      <c r="D738" s="97"/>
      <c r="E738" s="320">
        <v>0</v>
      </c>
      <c r="F738" s="359">
        <v>0</v>
      </c>
      <c r="G738" s="320">
        <v>0</v>
      </c>
      <c r="H738" s="349">
        <v>0</v>
      </c>
      <c r="I738" s="320">
        <v>0</v>
      </c>
      <c r="J738" s="314">
        <f t="shared" si="444"/>
        <v>0</v>
      </c>
      <c r="K738" s="320">
        <v>0</v>
      </c>
      <c r="L738" s="359">
        <v>0</v>
      </c>
      <c r="M738" s="320">
        <v>0</v>
      </c>
      <c r="N738" s="320">
        <v>0</v>
      </c>
      <c r="O738" s="320">
        <v>0</v>
      </c>
      <c r="P738" s="87">
        <f t="shared" si="442"/>
        <v>0</v>
      </c>
      <c r="Q738" s="66">
        <f t="shared" si="443"/>
        <v>0</v>
      </c>
      <c r="R738" s="196">
        <v>0</v>
      </c>
    </row>
    <row r="739" spans="1:18" ht="49.5" hidden="1" customHeight="1" outlineLevel="4">
      <c r="A739" s="427"/>
      <c r="B739" s="429"/>
      <c r="C739" s="97" t="s">
        <v>48</v>
      </c>
      <c r="D739" s="97"/>
      <c r="E739" s="320">
        <v>0</v>
      </c>
      <c r="F739" s="359">
        <v>0</v>
      </c>
      <c r="G739" s="320">
        <v>0</v>
      </c>
      <c r="H739" s="349">
        <v>0</v>
      </c>
      <c r="I739" s="320">
        <v>0</v>
      </c>
      <c r="J739" s="314">
        <f t="shared" si="444"/>
        <v>0</v>
      </c>
      <c r="K739" s="320">
        <v>0</v>
      </c>
      <c r="L739" s="359">
        <v>0</v>
      </c>
      <c r="M739" s="320">
        <v>0</v>
      </c>
      <c r="N739" s="320">
        <v>0</v>
      </c>
      <c r="O739" s="320">
        <v>0</v>
      </c>
      <c r="P739" s="87">
        <f t="shared" si="442"/>
        <v>0</v>
      </c>
      <c r="Q739" s="66">
        <f t="shared" si="443"/>
        <v>0</v>
      </c>
      <c r="R739" s="196">
        <v>0</v>
      </c>
    </row>
    <row r="740" spans="1:18" ht="16.5" hidden="1" customHeight="1" outlineLevel="4">
      <c r="A740" s="427"/>
      <c r="B740" s="429"/>
      <c r="C740" s="97" t="s">
        <v>49</v>
      </c>
      <c r="D740" s="97"/>
      <c r="E740" s="320">
        <v>0</v>
      </c>
      <c r="F740" s="359">
        <v>0</v>
      </c>
      <c r="G740" s="320">
        <v>0</v>
      </c>
      <c r="H740" s="349">
        <v>0</v>
      </c>
      <c r="I740" s="320">
        <v>0</v>
      </c>
      <c r="J740" s="314">
        <f t="shared" si="444"/>
        <v>0</v>
      </c>
      <c r="K740" s="320">
        <v>0</v>
      </c>
      <c r="L740" s="359">
        <v>0</v>
      </c>
      <c r="M740" s="320">
        <v>0</v>
      </c>
      <c r="N740" s="320">
        <v>0</v>
      </c>
      <c r="O740" s="320">
        <v>0</v>
      </c>
      <c r="P740" s="87">
        <f t="shared" si="442"/>
        <v>0</v>
      </c>
      <c r="Q740" s="66">
        <f t="shared" si="443"/>
        <v>0</v>
      </c>
      <c r="R740" s="196">
        <v>0</v>
      </c>
    </row>
    <row r="741" spans="1:18" ht="16.5" hidden="1" customHeight="1" outlineLevel="4">
      <c r="A741" s="427"/>
      <c r="B741" s="429"/>
      <c r="C741" s="97" t="s">
        <v>50</v>
      </c>
      <c r="D741" s="97"/>
      <c r="E741" s="320">
        <v>0</v>
      </c>
      <c r="F741" s="359">
        <v>0</v>
      </c>
      <c r="G741" s="320">
        <v>0</v>
      </c>
      <c r="H741" s="349">
        <v>0</v>
      </c>
      <c r="I741" s="320">
        <v>0</v>
      </c>
      <c r="J741" s="314">
        <f t="shared" si="444"/>
        <v>0</v>
      </c>
      <c r="K741" s="320">
        <v>0</v>
      </c>
      <c r="L741" s="359">
        <v>0</v>
      </c>
      <c r="M741" s="320">
        <v>0</v>
      </c>
      <c r="N741" s="320">
        <v>0</v>
      </c>
      <c r="O741" s="320">
        <v>0</v>
      </c>
      <c r="P741" s="87">
        <f t="shared" si="442"/>
        <v>0</v>
      </c>
      <c r="Q741" s="66">
        <f t="shared" si="443"/>
        <v>0</v>
      </c>
      <c r="R741" s="196">
        <v>0</v>
      </c>
    </row>
    <row r="742" spans="1:18" ht="16.5" hidden="1" customHeight="1" outlineLevel="4">
      <c r="A742" s="427"/>
      <c r="B742" s="429"/>
      <c r="C742" s="97" t="s">
        <v>51</v>
      </c>
      <c r="D742" s="97"/>
      <c r="E742" s="320">
        <v>0</v>
      </c>
      <c r="F742" s="359">
        <v>0</v>
      </c>
      <c r="G742" s="320">
        <v>0</v>
      </c>
      <c r="H742" s="349">
        <v>0</v>
      </c>
      <c r="I742" s="320">
        <v>0</v>
      </c>
      <c r="J742" s="314">
        <f t="shared" si="444"/>
        <v>0</v>
      </c>
      <c r="K742" s="320">
        <v>0</v>
      </c>
      <c r="L742" s="359">
        <v>0</v>
      </c>
      <c r="M742" s="320">
        <v>0</v>
      </c>
      <c r="N742" s="320">
        <v>0</v>
      </c>
      <c r="O742" s="320">
        <v>0</v>
      </c>
      <c r="P742" s="87">
        <f t="shared" ref="P742:P805" si="448">K742+L742+M742+N742+O742</f>
        <v>0</v>
      </c>
      <c r="Q742" s="66">
        <f t="shared" si="443"/>
        <v>0</v>
      </c>
      <c r="R742" s="196">
        <v>0</v>
      </c>
    </row>
    <row r="743" spans="1:18" ht="16.5" hidden="1" customHeight="1" outlineLevel="4">
      <c r="A743" s="427"/>
      <c r="B743" s="429"/>
      <c r="C743" s="97" t="s">
        <v>37</v>
      </c>
      <c r="D743" s="97"/>
      <c r="E743" s="320">
        <v>0</v>
      </c>
      <c r="F743" s="359">
        <v>0</v>
      </c>
      <c r="G743" s="320">
        <v>0</v>
      </c>
      <c r="H743" s="349">
        <v>0</v>
      </c>
      <c r="I743" s="320">
        <v>0</v>
      </c>
      <c r="J743" s="314">
        <f t="shared" si="444"/>
        <v>0</v>
      </c>
      <c r="K743" s="320">
        <v>0</v>
      </c>
      <c r="L743" s="359">
        <v>0</v>
      </c>
      <c r="M743" s="320">
        <v>0</v>
      </c>
      <c r="N743" s="320">
        <v>0</v>
      </c>
      <c r="O743" s="320">
        <v>0</v>
      </c>
      <c r="P743" s="87">
        <f t="shared" si="448"/>
        <v>0</v>
      </c>
      <c r="Q743" s="66">
        <f t="shared" si="443"/>
        <v>0</v>
      </c>
      <c r="R743" s="196">
        <v>0</v>
      </c>
    </row>
    <row r="744" spans="1:18" ht="16.5" hidden="1" customHeight="1" outlineLevel="4">
      <c r="A744" s="427"/>
      <c r="B744" s="429"/>
      <c r="C744" s="97" t="s">
        <v>52</v>
      </c>
      <c r="D744" s="97"/>
      <c r="E744" s="320">
        <v>0</v>
      </c>
      <c r="F744" s="359">
        <v>0</v>
      </c>
      <c r="G744" s="320">
        <v>0</v>
      </c>
      <c r="H744" s="349">
        <v>0</v>
      </c>
      <c r="I744" s="320">
        <v>0</v>
      </c>
      <c r="J744" s="314">
        <f t="shared" si="444"/>
        <v>0</v>
      </c>
      <c r="K744" s="320">
        <v>0</v>
      </c>
      <c r="L744" s="359">
        <v>0</v>
      </c>
      <c r="M744" s="320">
        <v>0</v>
      </c>
      <c r="N744" s="320">
        <v>0</v>
      </c>
      <c r="O744" s="320">
        <v>0</v>
      </c>
      <c r="P744" s="87">
        <f t="shared" si="448"/>
        <v>0</v>
      </c>
      <c r="Q744" s="66">
        <f t="shared" si="443"/>
        <v>0</v>
      </c>
      <c r="R744" s="196">
        <v>0</v>
      </c>
    </row>
    <row r="745" spans="1:18" ht="16.5" hidden="1" customHeight="1" outlineLevel="4">
      <c r="A745" s="427"/>
      <c r="B745" s="429"/>
      <c r="C745" s="97" t="s">
        <v>53</v>
      </c>
      <c r="D745" s="97"/>
      <c r="E745" s="320">
        <v>0</v>
      </c>
      <c r="F745" s="359">
        <v>0</v>
      </c>
      <c r="G745" s="320">
        <v>0</v>
      </c>
      <c r="H745" s="349">
        <v>0</v>
      </c>
      <c r="I745" s="320">
        <v>0</v>
      </c>
      <c r="J745" s="314">
        <f t="shared" si="444"/>
        <v>0</v>
      </c>
      <c r="K745" s="320">
        <v>0</v>
      </c>
      <c r="L745" s="359">
        <v>0</v>
      </c>
      <c r="M745" s="320">
        <v>0</v>
      </c>
      <c r="N745" s="320">
        <v>0</v>
      </c>
      <c r="O745" s="320">
        <v>0</v>
      </c>
      <c r="P745" s="87">
        <f t="shared" si="448"/>
        <v>0</v>
      </c>
      <c r="Q745" s="66">
        <f t="shared" si="443"/>
        <v>0</v>
      </c>
      <c r="R745" s="196">
        <v>0</v>
      </c>
    </row>
    <row r="746" spans="1:18" ht="16.5" hidden="1" customHeight="1" outlineLevel="4">
      <c r="A746" s="427"/>
      <c r="B746" s="429"/>
      <c r="C746" s="97" t="s">
        <v>54</v>
      </c>
      <c r="D746" s="97"/>
      <c r="E746" s="320">
        <v>0</v>
      </c>
      <c r="F746" s="359">
        <v>0</v>
      </c>
      <c r="G746" s="320">
        <v>0</v>
      </c>
      <c r="H746" s="349">
        <v>0</v>
      </c>
      <c r="I746" s="320">
        <v>0</v>
      </c>
      <c r="J746" s="314">
        <f t="shared" si="444"/>
        <v>0</v>
      </c>
      <c r="K746" s="320">
        <v>0</v>
      </c>
      <c r="L746" s="359">
        <v>0</v>
      </c>
      <c r="M746" s="320">
        <v>0</v>
      </c>
      <c r="N746" s="320">
        <v>0</v>
      </c>
      <c r="O746" s="320">
        <v>0</v>
      </c>
      <c r="P746" s="87">
        <f t="shared" si="448"/>
        <v>0</v>
      </c>
      <c r="Q746" s="66">
        <f t="shared" si="443"/>
        <v>0</v>
      </c>
      <c r="R746" s="196">
        <v>0</v>
      </c>
    </row>
    <row r="747" spans="1:18" ht="16.5" hidden="1" customHeight="1" outlineLevel="4">
      <c r="A747" s="427"/>
      <c r="B747" s="429"/>
      <c r="C747" s="97" t="s">
        <v>55</v>
      </c>
      <c r="D747" s="97"/>
      <c r="E747" s="320">
        <v>0</v>
      </c>
      <c r="F747" s="359">
        <v>0</v>
      </c>
      <c r="G747" s="320">
        <v>0</v>
      </c>
      <c r="H747" s="349">
        <v>0</v>
      </c>
      <c r="I747" s="320">
        <v>0</v>
      </c>
      <c r="J747" s="314">
        <f t="shared" si="444"/>
        <v>0</v>
      </c>
      <c r="K747" s="320">
        <v>0</v>
      </c>
      <c r="L747" s="359">
        <v>0</v>
      </c>
      <c r="M747" s="320">
        <v>0</v>
      </c>
      <c r="N747" s="320">
        <v>0</v>
      </c>
      <c r="O747" s="320">
        <v>0</v>
      </c>
      <c r="P747" s="87">
        <f t="shared" si="448"/>
        <v>0</v>
      </c>
      <c r="Q747" s="66">
        <f t="shared" si="443"/>
        <v>0</v>
      </c>
      <c r="R747" s="196">
        <v>0</v>
      </c>
    </row>
    <row r="748" spans="1:18" ht="16.5" hidden="1" customHeight="1" outlineLevel="4">
      <c r="A748" s="427"/>
      <c r="B748" s="429"/>
      <c r="C748" s="97" t="s">
        <v>56</v>
      </c>
      <c r="D748" s="97"/>
      <c r="E748" s="320">
        <v>0</v>
      </c>
      <c r="F748" s="359">
        <v>0</v>
      </c>
      <c r="G748" s="320">
        <v>0</v>
      </c>
      <c r="H748" s="349">
        <v>0</v>
      </c>
      <c r="I748" s="320">
        <v>0</v>
      </c>
      <c r="J748" s="314">
        <f t="shared" si="444"/>
        <v>0</v>
      </c>
      <c r="K748" s="320">
        <v>0</v>
      </c>
      <c r="L748" s="359">
        <v>0</v>
      </c>
      <c r="M748" s="320">
        <v>0</v>
      </c>
      <c r="N748" s="320">
        <v>0</v>
      </c>
      <c r="O748" s="320">
        <v>0</v>
      </c>
      <c r="P748" s="87">
        <f t="shared" si="448"/>
        <v>0</v>
      </c>
      <c r="Q748" s="66">
        <f t="shared" si="443"/>
        <v>0</v>
      </c>
      <c r="R748" s="196">
        <v>0</v>
      </c>
    </row>
    <row r="749" spans="1:18" ht="16.5" hidden="1" customHeight="1" outlineLevel="4">
      <c r="A749" s="427"/>
      <c r="B749" s="429"/>
      <c r="C749" s="97" t="s">
        <v>57</v>
      </c>
      <c r="D749" s="97"/>
      <c r="E749" s="320">
        <v>0</v>
      </c>
      <c r="F749" s="359">
        <v>0</v>
      </c>
      <c r="G749" s="320">
        <v>0</v>
      </c>
      <c r="H749" s="349">
        <v>0</v>
      </c>
      <c r="I749" s="320">
        <v>0</v>
      </c>
      <c r="J749" s="314">
        <f t="shared" si="444"/>
        <v>0</v>
      </c>
      <c r="K749" s="320">
        <v>0</v>
      </c>
      <c r="L749" s="359">
        <v>0</v>
      </c>
      <c r="M749" s="320">
        <v>0</v>
      </c>
      <c r="N749" s="320">
        <v>0</v>
      </c>
      <c r="O749" s="320">
        <v>0</v>
      </c>
      <c r="P749" s="87">
        <f t="shared" si="448"/>
        <v>0</v>
      </c>
      <c r="Q749" s="66">
        <f t="shared" si="443"/>
        <v>0</v>
      </c>
      <c r="R749" s="196">
        <v>0</v>
      </c>
    </row>
    <row r="750" spans="1:18" ht="16.5" hidden="1" customHeight="1" outlineLevel="4">
      <c r="A750" s="427"/>
      <c r="B750" s="429"/>
      <c r="C750" s="97" t="s">
        <v>58</v>
      </c>
      <c r="D750" s="97"/>
      <c r="E750" s="320">
        <v>0</v>
      </c>
      <c r="F750" s="359">
        <v>0</v>
      </c>
      <c r="G750" s="320">
        <v>0</v>
      </c>
      <c r="H750" s="349">
        <v>0</v>
      </c>
      <c r="I750" s="320">
        <v>0</v>
      </c>
      <c r="J750" s="314">
        <f t="shared" si="444"/>
        <v>0</v>
      </c>
      <c r="K750" s="320">
        <v>0</v>
      </c>
      <c r="L750" s="359">
        <v>0</v>
      </c>
      <c r="M750" s="320">
        <v>0</v>
      </c>
      <c r="N750" s="320">
        <v>0</v>
      </c>
      <c r="O750" s="320">
        <v>0</v>
      </c>
      <c r="P750" s="87">
        <f t="shared" si="448"/>
        <v>0</v>
      </c>
      <c r="Q750" s="66">
        <f t="shared" si="443"/>
        <v>0</v>
      </c>
      <c r="R750" s="196">
        <v>0</v>
      </c>
    </row>
    <row r="751" spans="1:18" ht="16.5" hidden="1" customHeight="1" outlineLevel="4">
      <c r="A751" s="427"/>
      <c r="B751" s="429"/>
      <c r="C751" s="97" t="s">
        <v>59</v>
      </c>
      <c r="D751" s="97"/>
      <c r="E751" s="320">
        <v>0</v>
      </c>
      <c r="F751" s="359">
        <v>0</v>
      </c>
      <c r="G751" s="320">
        <v>0</v>
      </c>
      <c r="H751" s="349">
        <v>0</v>
      </c>
      <c r="I751" s="320">
        <v>0</v>
      </c>
      <c r="J751" s="314">
        <f t="shared" si="444"/>
        <v>0</v>
      </c>
      <c r="K751" s="320">
        <v>0</v>
      </c>
      <c r="L751" s="359">
        <v>0</v>
      </c>
      <c r="M751" s="320">
        <v>0</v>
      </c>
      <c r="N751" s="320">
        <v>0</v>
      </c>
      <c r="O751" s="320">
        <v>0</v>
      </c>
      <c r="P751" s="87">
        <f t="shared" si="448"/>
        <v>0</v>
      </c>
      <c r="Q751" s="66">
        <f t="shared" si="443"/>
        <v>0</v>
      </c>
      <c r="R751" s="196">
        <v>0</v>
      </c>
    </row>
    <row r="752" spans="1:18" ht="16.5" hidden="1" customHeight="1" outlineLevel="4">
      <c r="A752" s="427"/>
      <c r="B752" s="429"/>
      <c r="C752" s="97" t="s">
        <v>60</v>
      </c>
      <c r="D752" s="97"/>
      <c r="E752" s="320">
        <v>0</v>
      </c>
      <c r="F752" s="359">
        <v>0</v>
      </c>
      <c r="G752" s="320">
        <v>0</v>
      </c>
      <c r="H752" s="349">
        <v>0</v>
      </c>
      <c r="I752" s="320">
        <v>0</v>
      </c>
      <c r="J752" s="314">
        <f t="shared" si="444"/>
        <v>0</v>
      </c>
      <c r="K752" s="320">
        <v>0</v>
      </c>
      <c r="L752" s="359">
        <v>0</v>
      </c>
      <c r="M752" s="320">
        <v>0</v>
      </c>
      <c r="N752" s="320">
        <v>0</v>
      </c>
      <c r="O752" s="320">
        <v>0</v>
      </c>
      <c r="P752" s="87">
        <f t="shared" si="448"/>
        <v>0</v>
      </c>
      <c r="Q752" s="66">
        <f t="shared" si="443"/>
        <v>0</v>
      </c>
      <c r="R752" s="196">
        <v>0</v>
      </c>
    </row>
    <row r="753" spans="1:18" ht="16.5" hidden="1" customHeight="1" outlineLevel="4">
      <c r="A753" s="427"/>
      <c r="B753" s="429"/>
      <c r="C753" s="97" t="s">
        <v>61</v>
      </c>
      <c r="D753" s="97"/>
      <c r="E753" s="320">
        <v>0</v>
      </c>
      <c r="F753" s="359">
        <v>0</v>
      </c>
      <c r="G753" s="320">
        <v>0</v>
      </c>
      <c r="H753" s="349">
        <v>0</v>
      </c>
      <c r="I753" s="320">
        <v>0</v>
      </c>
      <c r="J753" s="314">
        <f t="shared" si="444"/>
        <v>0</v>
      </c>
      <c r="K753" s="320">
        <v>0</v>
      </c>
      <c r="L753" s="359">
        <v>0</v>
      </c>
      <c r="M753" s="320">
        <v>0</v>
      </c>
      <c r="N753" s="320">
        <v>0</v>
      </c>
      <c r="O753" s="320">
        <v>0</v>
      </c>
      <c r="P753" s="87">
        <f t="shared" si="448"/>
        <v>0</v>
      </c>
      <c r="Q753" s="66">
        <f t="shared" si="443"/>
        <v>0</v>
      </c>
      <c r="R753" s="196">
        <v>0</v>
      </c>
    </row>
    <row r="754" spans="1:18" ht="16.5" hidden="1" customHeight="1" outlineLevel="4">
      <c r="A754" s="427"/>
      <c r="B754" s="429"/>
      <c r="C754" s="97" t="s">
        <v>62</v>
      </c>
      <c r="D754" s="97"/>
      <c r="E754" s="320">
        <v>0</v>
      </c>
      <c r="F754" s="359">
        <v>0</v>
      </c>
      <c r="G754" s="320">
        <v>0</v>
      </c>
      <c r="H754" s="349">
        <v>0</v>
      </c>
      <c r="I754" s="320">
        <v>0</v>
      </c>
      <c r="J754" s="314">
        <f t="shared" si="444"/>
        <v>0</v>
      </c>
      <c r="K754" s="320">
        <v>0</v>
      </c>
      <c r="L754" s="359">
        <v>0</v>
      </c>
      <c r="M754" s="320">
        <v>0</v>
      </c>
      <c r="N754" s="320">
        <v>0</v>
      </c>
      <c r="O754" s="320">
        <v>0</v>
      </c>
      <c r="P754" s="87">
        <f t="shared" si="448"/>
        <v>0</v>
      </c>
      <c r="Q754" s="66">
        <f t="shared" si="443"/>
        <v>0</v>
      </c>
      <c r="R754" s="196">
        <v>0</v>
      </c>
    </row>
    <row r="755" spans="1:18" ht="16.5" hidden="1" customHeight="1" outlineLevel="4">
      <c r="A755" s="427"/>
      <c r="B755" s="429"/>
      <c r="C755" s="97" t="s">
        <v>63</v>
      </c>
      <c r="D755" s="97"/>
      <c r="E755" s="320">
        <v>0</v>
      </c>
      <c r="F755" s="359">
        <v>0</v>
      </c>
      <c r="G755" s="320">
        <v>0</v>
      </c>
      <c r="H755" s="349">
        <v>0</v>
      </c>
      <c r="I755" s="320">
        <v>0</v>
      </c>
      <c r="J755" s="314">
        <f t="shared" si="444"/>
        <v>0</v>
      </c>
      <c r="K755" s="320">
        <v>0</v>
      </c>
      <c r="L755" s="359">
        <v>0</v>
      </c>
      <c r="M755" s="320">
        <v>0</v>
      </c>
      <c r="N755" s="320">
        <v>0</v>
      </c>
      <c r="O755" s="320">
        <v>0</v>
      </c>
      <c r="P755" s="87">
        <f t="shared" si="448"/>
        <v>0</v>
      </c>
      <c r="Q755" s="66">
        <f t="shared" si="443"/>
        <v>0</v>
      </c>
      <c r="R755" s="196">
        <v>0</v>
      </c>
    </row>
    <row r="756" spans="1:18" ht="16.5" hidden="1" customHeight="1" outlineLevel="4">
      <c r="A756" s="427"/>
      <c r="B756" s="429"/>
      <c r="C756" s="97" t="s">
        <v>64</v>
      </c>
      <c r="D756" s="97"/>
      <c r="E756" s="320">
        <v>0</v>
      </c>
      <c r="F756" s="359">
        <v>0</v>
      </c>
      <c r="G756" s="320">
        <v>0</v>
      </c>
      <c r="H756" s="349">
        <v>0</v>
      </c>
      <c r="I756" s="320">
        <v>0</v>
      </c>
      <c r="J756" s="314">
        <f t="shared" si="444"/>
        <v>0</v>
      </c>
      <c r="K756" s="320">
        <v>0</v>
      </c>
      <c r="L756" s="359">
        <v>0</v>
      </c>
      <c r="M756" s="320">
        <v>0</v>
      </c>
      <c r="N756" s="320">
        <v>0</v>
      </c>
      <c r="O756" s="320">
        <v>0</v>
      </c>
      <c r="P756" s="87">
        <f t="shared" si="448"/>
        <v>0</v>
      </c>
      <c r="Q756" s="66">
        <f t="shared" si="443"/>
        <v>0</v>
      </c>
      <c r="R756" s="196">
        <v>0</v>
      </c>
    </row>
    <row r="757" spans="1:18" ht="33" hidden="1" customHeight="1" outlineLevel="4">
      <c r="A757" s="427"/>
      <c r="B757" s="429"/>
      <c r="C757" s="97" t="s">
        <v>65</v>
      </c>
      <c r="D757" s="97"/>
      <c r="E757" s="320">
        <v>0</v>
      </c>
      <c r="F757" s="359">
        <v>0</v>
      </c>
      <c r="G757" s="320">
        <v>0</v>
      </c>
      <c r="H757" s="349">
        <v>0</v>
      </c>
      <c r="I757" s="320">
        <v>0</v>
      </c>
      <c r="J757" s="314">
        <f t="shared" si="444"/>
        <v>0</v>
      </c>
      <c r="K757" s="320">
        <v>0</v>
      </c>
      <c r="L757" s="359">
        <v>0</v>
      </c>
      <c r="M757" s="320">
        <v>0</v>
      </c>
      <c r="N757" s="320">
        <v>0</v>
      </c>
      <c r="O757" s="320">
        <v>0</v>
      </c>
      <c r="P757" s="87">
        <f t="shared" si="448"/>
        <v>0</v>
      </c>
      <c r="Q757" s="66">
        <f t="shared" ref="Q757:Q780" si="449">J757+P757</f>
        <v>0</v>
      </c>
      <c r="R757" s="196">
        <v>0</v>
      </c>
    </row>
    <row r="758" spans="1:18" ht="16.5" hidden="1" customHeight="1" outlineLevel="4">
      <c r="A758" s="427"/>
      <c r="B758" s="429"/>
      <c r="C758" s="123" t="s">
        <v>57</v>
      </c>
      <c r="D758" s="123"/>
      <c r="E758" s="320">
        <v>0</v>
      </c>
      <c r="F758" s="359">
        <v>0</v>
      </c>
      <c r="G758" s="320">
        <v>0</v>
      </c>
      <c r="H758" s="349">
        <v>0</v>
      </c>
      <c r="I758" s="320">
        <v>0</v>
      </c>
      <c r="J758" s="314">
        <f t="shared" si="444"/>
        <v>0</v>
      </c>
      <c r="K758" s="320">
        <v>0</v>
      </c>
      <c r="L758" s="359">
        <v>0</v>
      </c>
      <c r="M758" s="320">
        <v>0</v>
      </c>
      <c r="N758" s="320">
        <v>0</v>
      </c>
      <c r="O758" s="320">
        <v>0</v>
      </c>
      <c r="P758" s="87">
        <f t="shared" si="448"/>
        <v>0</v>
      </c>
      <c r="Q758" s="66">
        <f t="shared" si="449"/>
        <v>0</v>
      </c>
      <c r="R758" s="196">
        <v>0</v>
      </c>
    </row>
    <row r="759" spans="1:18" ht="16.5" hidden="1" customHeight="1" outlineLevel="4">
      <c r="A759" s="427"/>
      <c r="B759" s="429"/>
      <c r="C759" s="97" t="s">
        <v>66</v>
      </c>
      <c r="D759" s="97"/>
      <c r="E759" s="320">
        <v>0</v>
      </c>
      <c r="F759" s="359">
        <v>0</v>
      </c>
      <c r="G759" s="320">
        <v>0</v>
      </c>
      <c r="H759" s="349">
        <v>0</v>
      </c>
      <c r="I759" s="320">
        <v>0</v>
      </c>
      <c r="J759" s="314">
        <f t="shared" si="444"/>
        <v>0</v>
      </c>
      <c r="K759" s="320">
        <v>0</v>
      </c>
      <c r="L759" s="359">
        <v>0</v>
      </c>
      <c r="M759" s="320">
        <v>0</v>
      </c>
      <c r="N759" s="320">
        <v>0</v>
      </c>
      <c r="O759" s="320">
        <v>0</v>
      </c>
      <c r="P759" s="87">
        <f t="shared" si="448"/>
        <v>0</v>
      </c>
      <c r="Q759" s="66">
        <f t="shared" si="449"/>
        <v>0</v>
      </c>
      <c r="R759" s="196">
        <v>0</v>
      </c>
    </row>
    <row r="760" spans="1:18" ht="16.5" hidden="1" customHeight="1" outlineLevel="4">
      <c r="A760" s="427"/>
      <c r="B760" s="429"/>
      <c r="C760" s="97" t="s">
        <v>42</v>
      </c>
      <c r="D760" s="97"/>
      <c r="E760" s="320">
        <v>0</v>
      </c>
      <c r="F760" s="359">
        <v>0</v>
      </c>
      <c r="G760" s="320">
        <v>0</v>
      </c>
      <c r="H760" s="349">
        <v>0</v>
      </c>
      <c r="I760" s="320">
        <v>0</v>
      </c>
      <c r="J760" s="314">
        <f t="shared" si="444"/>
        <v>0</v>
      </c>
      <c r="K760" s="320">
        <v>0</v>
      </c>
      <c r="L760" s="359">
        <v>0</v>
      </c>
      <c r="M760" s="320">
        <v>0</v>
      </c>
      <c r="N760" s="320">
        <v>0</v>
      </c>
      <c r="O760" s="320">
        <v>0</v>
      </c>
      <c r="P760" s="87">
        <f t="shared" si="448"/>
        <v>0</v>
      </c>
      <c r="Q760" s="66">
        <f t="shared" si="449"/>
        <v>0</v>
      </c>
      <c r="R760" s="196">
        <v>0</v>
      </c>
    </row>
    <row r="761" spans="1:18" ht="16.5" hidden="1" customHeight="1" outlineLevel="4">
      <c r="A761" s="427"/>
      <c r="B761" s="429"/>
      <c r="C761" s="97" t="s">
        <v>67</v>
      </c>
      <c r="D761" s="97"/>
      <c r="E761" s="320">
        <v>0</v>
      </c>
      <c r="F761" s="359">
        <v>0</v>
      </c>
      <c r="G761" s="320">
        <v>0</v>
      </c>
      <c r="H761" s="349">
        <v>0</v>
      </c>
      <c r="I761" s="320">
        <v>0</v>
      </c>
      <c r="J761" s="314">
        <f t="shared" si="444"/>
        <v>0</v>
      </c>
      <c r="K761" s="320">
        <v>0</v>
      </c>
      <c r="L761" s="359">
        <v>0</v>
      </c>
      <c r="M761" s="320">
        <v>0</v>
      </c>
      <c r="N761" s="320">
        <v>0</v>
      </c>
      <c r="O761" s="320">
        <v>0</v>
      </c>
      <c r="P761" s="87">
        <f t="shared" si="448"/>
        <v>0</v>
      </c>
      <c r="Q761" s="66">
        <f t="shared" si="449"/>
        <v>0</v>
      </c>
      <c r="R761" s="196">
        <v>0</v>
      </c>
    </row>
    <row r="762" spans="1:18" ht="16.5" hidden="1" customHeight="1" outlineLevel="4">
      <c r="A762" s="427"/>
      <c r="B762" s="429"/>
      <c r="C762" s="97" t="s">
        <v>68</v>
      </c>
      <c r="D762" s="97"/>
      <c r="E762" s="320">
        <v>0</v>
      </c>
      <c r="F762" s="359">
        <v>0</v>
      </c>
      <c r="G762" s="320">
        <v>0</v>
      </c>
      <c r="H762" s="349">
        <v>0</v>
      </c>
      <c r="I762" s="320">
        <v>0</v>
      </c>
      <c r="J762" s="314">
        <f t="shared" si="444"/>
        <v>0</v>
      </c>
      <c r="K762" s="320">
        <v>0</v>
      </c>
      <c r="L762" s="359">
        <v>0</v>
      </c>
      <c r="M762" s="320">
        <v>0</v>
      </c>
      <c r="N762" s="320">
        <v>0</v>
      </c>
      <c r="O762" s="320">
        <v>0</v>
      </c>
      <c r="P762" s="87">
        <f t="shared" si="448"/>
        <v>0</v>
      </c>
      <c r="Q762" s="66">
        <f t="shared" si="449"/>
        <v>0</v>
      </c>
      <c r="R762" s="196">
        <v>0</v>
      </c>
    </row>
    <row r="763" spans="1:18" ht="16.5" hidden="1" customHeight="1" outlineLevel="4">
      <c r="A763" s="427"/>
      <c r="B763" s="429"/>
      <c r="C763" s="97" t="s">
        <v>69</v>
      </c>
      <c r="D763" s="97"/>
      <c r="E763" s="320">
        <v>0</v>
      </c>
      <c r="F763" s="359">
        <v>0</v>
      </c>
      <c r="G763" s="320">
        <v>0</v>
      </c>
      <c r="H763" s="349">
        <v>0</v>
      </c>
      <c r="I763" s="320">
        <v>0</v>
      </c>
      <c r="J763" s="314">
        <f t="shared" si="444"/>
        <v>0</v>
      </c>
      <c r="K763" s="320">
        <v>0</v>
      </c>
      <c r="L763" s="359">
        <v>0</v>
      </c>
      <c r="M763" s="320">
        <v>0</v>
      </c>
      <c r="N763" s="320">
        <v>0</v>
      </c>
      <c r="O763" s="320">
        <v>0</v>
      </c>
      <c r="P763" s="87">
        <f t="shared" si="448"/>
        <v>0</v>
      </c>
      <c r="Q763" s="66">
        <f t="shared" si="449"/>
        <v>0</v>
      </c>
      <c r="R763" s="196">
        <v>0</v>
      </c>
    </row>
    <row r="764" spans="1:18" ht="16.5" hidden="1" customHeight="1" outlineLevel="4">
      <c r="A764" s="427"/>
      <c r="B764" s="429"/>
      <c r="C764" s="97" t="s">
        <v>70</v>
      </c>
      <c r="D764" s="97"/>
      <c r="E764" s="320">
        <v>0</v>
      </c>
      <c r="F764" s="359">
        <v>0</v>
      </c>
      <c r="G764" s="320">
        <v>0</v>
      </c>
      <c r="H764" s="349">
        <v>0</v>
      </c>
      <c r="I764" s="320">
        <v>0</v>
      </c>
      <c r="J764" s="314">
        <f t="shared" si="444"/>
        <v>0</v>
      </c>
      <c r="K764" s="320">
        <v>0</v>
      </c>
      <c r="L764" s="359">
        <v>0</v>
      </c>
      <c r="M764" s="320">
        <v>0</v>
      </c>
      <c r="N764" s="320">
        <v>0</v>
      </c>
      <c r="O764" s="320">
        <v>0</v>
      </c>
      <c r="P764" s="87">
        <f t="shared" si="448"/>
        <v>0</v>
      </c>
      <c r="Q764" s="66">
        <f t="shared" si="449"/>
        <v>0</v>
      </c>
      <c r="R764" s="196">
        <v>0</v>
      </c>
    </row>
    <row r="765" spans="1:18" ht="16.5" hidden="1" customHeight="1" outlineLevel="4">
      <c r="A765" s="427"/>
      <c r="B765" s="429"/>
      <c r="C765" s="97" t="s">
        <v>71</v>
      </c>
      <c r="D765" s="97"/>
      <c r="E765" s="320">
        <v>0</v>
      </c>
      <c r="F765" s="359">
        <v>0</v>
      </c>
      <c r="G765" s="320">
        <v>0</v>
      </c>
      <c r="H765" s="349">
        <v>0</v>
      </c>
      <c r="I765" s="320">
        <v>0</v>
      </c>
      <c r="J765" s="314">
        <f t="shared" si="444"/>
        <v>0</v>
      </c>
      <c r="K765" s="320">
        <v>0</v>
      </c>
      <c r="L765" s="359">
        <v>0</v>
      </c>
      <c r="M765" s="320">
        <v>0</v>
      </c>
      <c r="N765" s="320">
        <v>0</v>
      </c>
      <c r="O765" s="320">
        <v>0</v>
      </c>
      <c r="P765" s="87">
        <f t="shared" si="448"/>
        <v>0</v>
      </c>
      <c r="Q765" s="66">
        <f t="shared" si="449"/>
        <v>0</v>
      </c>
      <c r="R765" s="196">
        <v>0</v>
      </c>
    </row>
    <row r="766" spans="1:18" ht="16.5" hidden="1" customHeight="1" outlineLevel="4">
      <c r="A766" s="427"/>
      <c r="B766" s="429"/>
      <c r="C766" s="97" t="s">
        <v>64</v>
      </c>
      <c r="D766" s="97"/>
      <c r="E766" s="320">
        <v>0</v>
      </c>
      <c r="F766" s="359">
        <v>0</v>
      </c>
      <c r="G766" s="320">
        <v>0</v>
      </c>
      <c r="H766" s="349">
        <v>0</v>
      </c>
      <c r="I766" s="320">
        <v>0</v>
      </c>
      <c r="J766" s="314">
        <f t="shared" si="444"/>
        <v>0</v>
      </c>
      <c r="K766" s="320">
        <v>0</v>
      </c>
      <c r="L766" s="359">
        <v>0</v>
      </c>
      <c r="M766" s="320">
        <v>0</v>
      </c>
      <c r="N766" s="320">
        <v>0</v>
      </c>
      <c r="O766" s="320">
        <v>0</v>
      </c>
      <c r="P766" s="87">
        <f t="shared" si="448"/>
        <v>0</v>
      </c>
      <c r="Q766" s="66">
        <f t="shared" si="449"/>
        <v>0</v>
      </c>
      <c r="R766" s="196">
        <v>0</v>
      </c>
    </row>
    <row r="767" spans="1:18" ht="16.5" hidden="1" customHeight="1" outlineLevel="4">
      <c r="A767" s="427"/>
      <c r="B767" s="429"/>
      <c r="C767" s="97" t="s">
        <v>72</v>
      </c>
      <c r="D767" s="97"/>
      <c r="E767" s="320">
        <v>0</v>
      </c>
      <c r="F767" s="359">
        <v>0</v>
      </c>
      <c r="G767" s="320">
        <v>0</v>
      </c>
      <c r="H767" s="349">
        <v>0</v>
      </c>
      <c r="I767" s="320">
        <v>0</v>
      </c>
      <c r="J767" s="314">
        <f t="shared" si="444"/>
        <v>0</v>
      </c>
      <c r="K767" s="320">
        <v>0</v>
      </c>
      <c r="L767" s="359">
        <v>0</v>
      </c>
      <c r="M767" s="320">
        <v>0</v>
      </c>
      <c r="N767" s="320">
        <v>0</v>
      </c>
      <c r="O767" s="320">
        <v>0</v>
      </c>
      <c r="P767" s="87">
        <f t="shared" si="448"/>
        <v>0</v>
      </c>
      <c r="Q767" s="66">
        <f t="shared" si="449"/>
        <v>0</v>
      </c>
      <c r="R767" s="196">
        <v>0</v>
      </c>
    </row>
    <row r="768" spans="1:18" ht="16.5" hidden="1" customHeight="1" outlineLevel="4">
      <c r="A768" s="427"/>
      <c r="B768" s="429"/>
      <c r="C768" s="97" t="s">
        <v>73</v>
      </c>
      <c r="D768" s="97"/>
      <c r="E768" s="320">
        <v>0</v>
      </c>
      <c r="F768" s="359">
        <v>0</v>
      </c>
      <c r="G768" s="320">
        <v>0</v>
      </c>
      <c r="H768" s="349">
        <v>0</v>
      </c>
      <c r="I768" s="320">
        <v>0</v>
      </c>
      <c r="J768" s="314">
        <f t="shared" si="444"/>
        <v>0</v>
      </c>
      <c r="K768" s="320">
        <v>0</v>
      </c>
      <c r="L768" s="359">
        <v>0</v>
      </c>
      <c r="M768" s="320">
        <v>0</v>
      </c>
      <c r="N768" s="320">
        <v>0</v>
      </c>
      <c r="O768" s="320">
        <v>0</v>
      </c>
      <c r="P768" s="87">
        <f t="shared" si="448"/>
        <v>0</v>
      </c>
      <c r="Q768" s="66">
        <f t="shared" si="449"/>
        <v>0</v>
      </c>
      <c r="R768" s="196">
        <v>0</v>
      </c>
    </row>
    <row r="769" spans="1:18" ht="33" hidden="1" customHeight="1" outlineLevel="4">
      <c r="A769" s="427"/>
      <c r="B769" s="429"/>
      <c r="C769" s="97" t="s">
        <v>74</v>
      </c>
      <c r="D769" s="97"/>
      <c r="E769" s="320">
        <v>0</v>
      </c>
      <c r="F769" s="359">
        <v>0</v>
      </c>
      <c r="G769" s="320">
        <v>0</v>
      </c>
      <c r="H769" s="349">
        <v>0</v>
      </c>
      <c r="I769" s="320">
        <v>0</v>
      </c>
      <c r="J769" s="314">
        <f t="shared" ref="J769:J832" si="450">I769+H769+G769+F769+E769+D769</f>
        <v>0</v>
      </c>
      <c r="K769" s="320">
        <v>0</v>
      </c>
      <c r="L769" s="359">
        <v>0</v>
      </c>
      <c r="M769" s="320">
        <v>0</v>
      </c>
      <c r="N769" s="320">
        <v>0</v>
      </c>
      <c r="O769" s="320">
        <v>0</v>
      </c>
      <c r="P769" s="87">
        <f t="shared" si="448"/>
        <v>0</v>
      </c>
      <c r="Q769" s="66">
        <f t="shared" si="449"/>
        <v>0</v>
      </c>
      <c r="R769" s="196">
        <v>0</v>
      </c>
    </row>
    <row r="770" spans="1:18" ht="16.5" hidden="1" customHeight="1" outlineLevel="4">
      <c r="A770" s="427"/>
      <c r="B770" s="429"/>
      <c r="C770" s="97" t="s">
        <v>75</v>
      </c>
      <c r="D770" s="97"/>
      <c r="E770" s="320">
        <v>0</v>
      </c>
      <c r="F770" s="359">
        <v>0</v>
      </c>
      <c r="G770" s="320">
        <v>0</v>
      </c>
      <c r="H770" s="349">
        <v>0</v>
      </c>
      <c r="I770" s="320">
        <v>0</v>
      </c>
      <c r="J770" s="314">
        <f t="shared" si="450"/>
        <v>0</v>
      </c>
      <c r="K770" s="320">
        <v>0</v>
      </c>
      <c r="L770" s="359">
        <v>0</v>
      </c>
      <c r="M770" s="320">
        <v>0</v>
      </c>
      <c r="N770" s="320">
        <v>0</v>
      </c>
      <c r="O770" s="320">
        <v>0</v>
      </c>
      <c r="P770" s="87">
        <f t="shared" si="448"/>
        <v>0</v>
      </c>
      <c r="Q770" s="66">
        <f t="shared" si="449"/>
        <v>0</v>
      </c>
      <c r="R770" s="196">
        <v>0</v>
      </c>
    </row>
    <row r="771" spans="1:18" ht="16.5" hidden="1" customHeight="1" outlineLevel="4">
      <c r="A771" s="427"/>
      <c r="B771" s="429"/>
      <c r="C771" s="97" t="s">
        <v>76</v>
      </c>
      <c r="D771" s="97"/>
      <c r="E771" s="320">
        <v>0</v>
      </c>
      <c r="F771" s="359">
        <v>0</v>
      </c>
      <c r="G771" s="320">
        <v>0</v>
      </c>
      <c r="H771" s="349">
        <v>0</v>
      </c>
      <c r="I771" s="320">
        <v>0</v>
      </c>
      <c r="J771" s="314">
        <f t="shared" si="450"/>
        <v>0</v>
      </c>
      <c r="K771" s="320">
        <v>0</v>
      </c>
      <c r="L771" s="359">
        <v>0</v>
      </c>
      <c r="M771" s="320">
        <v>0</v>
      </c>
      <c r="N771" s="320">
        <v>0</v>
      </c>
      <c r="O771" s="320">
        <v>0</v>
      </c>
      <c r="P771" s="87">
        <f t="shared" si="448"/>
        <v>0</v>
      </c>
      <c r="Q771" s="66">
        <f t="shared" si="449"/>
        <v>0</v>
      </c>
      <c r="R771" s="196">
        <v>0</v>
      </c>
    </row>
    <row r="772" spans="1:18" ht="16.5" hidden="1" customHeight="1" outlineLevel="4">
      <c r="A772" s="427"/>
      <c r="B772" s="429"/>
      <c r="C772" s="97" t="s">
        <v>77</v>
      </c>
      <c r="D772" s="97"/>
      <c r="E772" s="320">
        <v>0</v>
      </c>
      <c r="F772" s="359">
        <v>0</v>
      </c>
      <c r="G772" s="320">
        <v>0</v>
      </c>
      <c r="H772" s="349">
        <v>0</v>
      </c>
      <c r="I772" s="320">
        <v>0</v>
      </c>
      <c r="J772" s="314">
        <f t="shared" si="450"/>
        <v>0</v>
      </c>
      <c r="K772" s="320">
        <v>0</v>
      </c>
      <c r="L772" s="359">
        <v>0</v>
      </c>
      <c r="M772" s="320">
        <v>0</v>
      </c>
      <c r="N772" s="320">
        <v>0</v>
      </c>
      <c r="O772" s="320">
        <v>0</v>
      </c>
      <c r="P772" s="87">
        <f t="shared" si="448"/>
        <v>0</v>
      </c>
      <c r="Q772" s="66">
        <f t="shared" si="449"/>
        <v>0</v>
      </c>
      <c r="R772" s="196">
        <v>0</v>
      </c>
    </row>
    <row r="773" spans="1:18" ht="16.5" hidden="1" customHeight="1" outlineLevel="4">
      <c r="A773" s="427"/>
      <c r="B773" s="429"/>
      <c r="C773" s="97" t="s">
        <v>78</v>
      </c>
      <c r="D773" s="97"/>
      <c r="E773" s="320">
        <v>0</v>
      </c>
      <c r="F773" s="359">
        <v>0</v>
      </c>
      <c r="G773" s="320">
        <v>0</v>
      </c>
      <c r="H773" s="349">
        <v>0</v>
      </c>
      <c r="I773" s="320">
        <v>0</v>
      </c>
      <c r="J773" s="314">
        <f t="shared" si="450"/>
        <v>0</v>
      </c>
      <c r="K773" s="320">
        <v>0</v>
      </c>
      <c r="L773" s="359">
        <v>0</v>
      </c>
      <c r="M773" s="320">
        <v>0</v>
      </c>
      <c r="N773" s="320">
        <v>0</v>
      </c>
      <c r="O773" s="320">
        <v>0</v>
      </c>
      <c r="P773" s="87">
        <f t="shared" si="448"/>
        <v>0</v>
      </c>
      <c r="Q773" s="66">
        <f t="shared" si="449"/>
        <v>0</v>
      </c>
      <c r="R773" s="196">
        <v>0</v>
      </c>
    </row>
    <row r="774" spans="1:18" ht="16.5" hidden="1" customHeight="1" outlineLevel="4">
      <c r="A774" s="427"/>
      <c r="B774" s="429"/>
      <c r="C774" s="97" t="s">
        <v>79</v>
      </c>
      <c r="D774" s="97"/>
      <c r="E774" s="320">
        <v>0</v>
      </c>
      <c r="F774" s="359">
        <v>0</v>
      </c>
      <c r="G774" s="320">
        <v>0</v>
      </c>
      <c r="H774" s="349">
        <v>0</v>
      </c>
      <c r="I774" s="320">
        <v>0</v>
      </c>
      <c r="J774" s="314">
        <f t="shared" si="450"/>
        <v>0</v>
      </c>
      <c r="K774" s="320">
        <v>0</v>
      </c>
      <c r="L774" s="359">
        <v>0</v>
      </c>
      <c r="M774" s="320">
        <v>0</v>
      </c>
      <c r="N774" s="320">
        <v>0</v>
      </c>
      <c r="O774" s="320">
        <v>0</v>
      </c>
      <c r="P774" s="87">
        <f t="shared" si="448"/>
        <v>0</v>
      </c>
      <c r="Q774" s="66">
        <f t="shared" si="449"/>
        <v>0</v>
      </c>
      <c r="R774" s="196">
        <v>0</v>
      </c>
    </row>
    <row r="775" spans="1:18" ht="33" hidden="1" customHeight="1" outlineLevel="4">
      <c r="A775" s="427"/>
      <c r="B775" s="429"/>
      <c r="C775" s="97" t="s">
        <v>80</v>
      </c>
      <c r="D775" s="97"/>
      <c r="E775" s="320">
        <v>0</v>
      </c>
      <c r="F775" s="359">
        <v>0</v>
      </c>
      <c r="G775" s="320">
        <v>0</v>
      </c>
      <c r="H775" s="349">
        <v>0</v>
      </c>
      <c r="I775" s="320">
        <v>0</v>
      </c>
      <c r="J775" s="314">
        <f t="shared" si="450"/>
        <v>0</v>
      </c>
      <c r="K775" s="320">
        <v>0</v>
      </c>
      <c r="L775" s="359">
        <v>0</v>
      </c>
      <c r="M775" s="320">
        <v>0</v>
      </c>
      <c r="N775" s="320">
        <v>0</v>
      </c>
      <c r="O775" s="320">
        <v>0</v>
      </c>
      <c r="P775" s="87">
        <f t="shared" si="448"/>
        <v>0</v>
      </c>
      <c r="Q775" s="66">
        <f t="shared" si="449"/>
        <v>0</v>
      </c>
      <c r="R775" s="196">
        <v>0</v>
      </c>
    </row>
    <row r="776" spans="1:18" ht="16.5" hidden="1" customHeight="1" outlineLevel="4">
      <c r="A776" s="427"/>
      <c r="B776" s="429"/>
      <c r="C776" s="97" t="s">
        <v>81</v>
      </c>
      <c r="D776" s="97"/>
      <c r="E776" s="320">
        <v>0</v>
      </c>
      <c r="F776" s="359">
        <v>0</v>
      </c>
      <c r="G776" s="320">
        <v>0</v>
      </c>
      <c r="H776" s="349">
        <v>0</v>
      </c>
      <c r="I776" s="320">
        <v>0</v>
      </c>
      <c r="J776" s="314">
        <f t="shared" si="450"/>
        <v>0</v>
      </c>
      <c r="K776" s="320">
        <v>0</v>
      </c>
      <c r="L776" s="359">
        <v>0</v>
      </c>
      <c r="M776" s="320">
        <v>0</v>
      </c>
      <c r="N776" s="320">
        <v>0</v>
      </c>
      <c r="O776" s="320">
        <v>0</v>
      </c>
      <c r="P776" s="87">
        <f t="shared" si="448"/>
        <v>0</v>
      </c>
      <c r="Q776" s="66">
        <f t="shared" si="449"/>
        <v>0</v>
      </c>
      <c r="R776" s="196">
        <v>0</v>
      </c>
    </row>
    <row r="777" spans="1:18" ht="16.5" hidden="1" customHeight="1" outlineLevel="4">
      <c r="A777" s="427"/>
      <c r="B777" s="429"/>
      <c r="C777" s="97" t="s">
        <v>66</v>
      </c>
      <c r="D777" s="97"/>
      <c r="E777" s="320">
        <v>0</v>
      </c>
      <c r="F777" s="359">
        <v>0</v>
      </c>
      <c r="G777" s="320">
        <v>0</v>
      </c>
      <c r="H777" s="349">
        <v>0</v>
      </c>
      <c r="I777" s="320">
        <v>0</v>
      </c>
      <c r="J777" s="314">
        <f t="shared" si="450"/>
        <v>0</v>
      </c>
      <c r="K777" s="320">
        <v>0</v>
      </c>
      <c r="L777" s="359">
        <v>0</v>
      </c>
      <c r="M777" s="320">
        <v>0</v>
      </c>
      <c r="N777" s="320">
        <v>0</v>
      </c>
      <c r="O777" s="320">
        <v>0</v>
      </c>
      <c r="P777" s="87">
        <f t="shared" si="448"/>
        <v>0</v>
      </c>
      <c r="Q777" s="66">
        <f t="shared" si="449"/>
        <v>0</v>
      </c>
      <c r="R777" s="196">
        <v>0</v>
      </c>
    </row>
    <row r="778" spans="1:18" ht="16.5" hidden="1" customHeight="1" outlineLevel="4">
      <c r="A778" s="427"/>
      <c r="B778" s="429"/>
      <c r="C778" s="97" t="s">
        <v>72</v>
      </c>
      <c r="D778" s="97"/>
      <c r="E778" s="320">
        <v>0</v>
      </c>
      <c r="F778" s="359">
        <v>0</v>
      </c>
      <c r="G778" s="320">
        <v>0</v>
      </c>
      <c r="H778" s="349">
        <v>0</v>
      </c>
      <c r="I778" s="320">
        <v>0</v>
      </c>
      <c r="J778" s="314">
        <f t="shared" si="450"/>
        <v>0</v>
      </c>
      <c r="K778" s="320">
        <v>0</v>
      </c>
      <c r="L778" s="359">
        <v>0</v>
      </c>
      <c r="M778" s="320">
        <v>0</v>
      </c>
      <c r="N778" s="320">
        <v>0</v>
      </c>
      <c r="O778" s="320">
        <v>0</v>
      </c>
      <c r="P778" s="87">
        <f t="shared" si="448"/>
        <v>0</v>
      </c>
      <c r="Q778" s="66">
        <f t="shared" si="449"/>
        <v>0</v>
      </c>
      <c r="R778" s="196">
        <v>0</v>
      </c>
    </row>
    <row r="779" spans="1:18" ht="33" hidden="1" customHeight="1" outlineLevel="4">
      <c r="A779" s="427"/>
      <c r="B779" s="429"/>
      <c r="C779" s="97" t="s">
        <v>82</v>
      </c>
      <c r="D779" s="97"/>
      <c r="E779" s="320">
        <v>0</v>
      </c>
      <c r="F779" s="359">
        <v>0</v>
      </c>
      <c r="G779" s="320">
        <v>0</v>
      </c>
      <c r="H779" s="349">
        <v>0</v>
      </c>
      <c r="I779" s="320">
        <v>0</v>
      </c>
      <c r="J779" s="314">
        <f t="shared" si="450"/>
        <v>0</v>
      </c>
      <c r="K779" s="320">
        <v>0</v>
      </c>
      <c r="L779" s="359">
        <v>0</v>
      </c>
      <c r="M779" s="320">
        <v>0</v>
      </c>
      <c r="N779" s="320">
        <v>0</v>
      </c>
      <c r="O779" s="320">
        <v>0</v>
      </c>
      <c r="P779" s="87">
        <f t="shared" si="448"/>
        <v>0</v>
      </c>
      <c r="Q779" s="66">
        <f t="shared" si="449"/>
        <v>0</v>
      </c>
      <c r="R779" s="196">
        <v>0</v>
      </c>
    </row>
    <row r="780" spans="1:18" ht="33" hidden="1" customHeight="1" outlineLevel="4">
      <c r="A780" s="427"/>
      <c r="B780" s="429"/>
      <c r="C780" s="97" t="s">
        <v>83</v>
      </c>
      <c r="D780" s="97"/>
      <c r="E780" s="320">
        <v>0</v>
      </c>
      <c r="F780" s="359">
        <v>0</v>
      </c>
      <c r="G780" s="320">
        <v>0</v>
      </c>
      <c r="H780" s="349">
        <v>0</v>
      </c>
      <c r="I780" s="320">
        <v>0</v>
      </c>
      <c r="J780" s="314">
        <f t="shared" si="450"/>
        <v>0</v>
      </c>
      <c r="K780" s="320">
        <v>0</v>
      </c>
      <c r="L780" s="359">
        <v>0</v>
      </c>
      <c r="M780" s="320">
        <v>0</v>
      </c>
      <c r="N780" s="320">
        <v>0</v>
      </c>
      <c r="O780" s="320">
        <v>0</v>
      </c>
      <c r="P780" s="87">
        <f t="shared" si="448"/>
        <v>0</v>
      </c>
      <c r="Q780" s="66">
        <f t="shared" si="449"/>
        <v>0</v>
      </c>
      <c r="R780" s="196">
        <v>0</v>
      </c>
    </row>
    <row r="781" spans="1:18" ht="28.5" hidden="1" customHeight="1" outlineLevel="3">
      <c r="A781" s="427"/>
      <c r="B781" s="429"/>
      <c r="C781" s="75" t="s">
        <v>22</v>
      </c>
      <c r="D781" s="27">
        <v>0</v>
      </c>
      <c r="E781" s="20">
        <f>SUM(E782:E834)</f>
        <v>0</v>
      </c>
      <c r="F781" s="20">
        <f t="shared" ref="F781:G781" si="451">SUM(F782:F834)</f>
        <v>0</v>
      </c>
      <c r="G781" s="20">
        <f t="shared" si="451"/>
        <v>0</v>
      </c>
      <c r="H781" s="20">
        <f t="shared" ref="H781" si="452">SUM(H782:H834)</f>
        <v>0</v>
      </c>
      <c r="I781" s="20">
        <f>SUM(I782:I834)</f>
        <v>22351742.999999996</v>
      </c>
      <c r="J781" s="314">
        <f t="shared" si="450"/>
        <v>22351742.999999996</v>
      </c>
      <c r="K781" s="20">
        <f>SUM(K782:K834)</f>
        <v>22351742.999999996</v>
      </c>
      <c r="L781" s="20">
        <f t="shared" ref="L781" si="453">SUM(L782:L834)</f>
        <v>22351742.999999996</v>
      </c>
      <c r="M781" s="20">
        <f t="shared" ref="M781:O781" si="454">SUM(M782:M834)</f>
        <v>22351742.999999996</v>
      </c>
      <c r="N781" s="20">
        <f t="shared" si="454"/>
        <v>22351742.999999996</v>
      </c>
      <c r="O781" s="20">
        <f t="shared" si="454"/>
        <v>22351742.999999996</v>
      </c>
      <c r="P781" s="20">
        <f t="shared" si="448"/>
        <v>111758714.99999999</v>
      </c>
      <c r="Q781" s="76">
        <f>J781+P781</f>
        <v>134110457.99999999</v>
      </c>
      <c r="R781" s="196">
        <v>0</v>
      </c>
    </row>
    <row r="782" spans="1:18" ht="15.75" hidden="1" customHeight="1" outlineLevel="3">
      <c r="A782" s="427"/>
      <c r="B782" s="429"/>
      <c r="C782" s="104" t="s">
        <v>37</v>
      </c>
      <c r="D782" s="104"/>
      <c r="E782" s="12">
        <v>0</v>
      </c>
      <c r="F782" s="12">
        <v>0</v>
      </c>
      <c r="G782" s="12">
        <v>0</v>
      </c>
      <c r="H782" s="12">
        <v>0</v>
      </c>
      <c r="I782" s="89">
        <v>504000</v>
      </c>
      <c r="J782" s="314">
        <f t="shared" si="450"/>
        <v>504000</v>
      </c>
      <c r="K782" s="89">
        <v>504000</v>
      </c>
      <c r="L782" s="89">
        <v>504000</v>
      </c>
      <c r="M782" s="89">
        <v>504000</v>
      </c>
      <c r="N782" s="89">
        <v>504000</v>
      </c>
      <c r="O782" s="89">
        <v>504000</v>
      </c>
      <c r="P782" s="87">
        <f t="shared" si="448"/>
        <v>2520000</v>
      </c>
      <c r="Q782" s="66">
        <f>J782+P782</f>
        <v>3024000</v>
      </c>
      <c r="R782" s="196">
        <v>0</v>
      </c>
    </row>
    <row r="783" spans="1:18" ht="15.75" hidden="1" customHeight="1" outlineLevel="3">
      <c r="A783" s="427"/>
      <c r="B783" s="429"/>
      <c r="C783" s="127" t="s">
        <v>38</v>
      </c>
      <c r="D783" s="127"/>
      <c r="E783" s="12">
        <v>0</v>
      </c>
      <c r="F783" s="12">
        <v>0</v>
      </c>
      <c r="G783" s="12">
        <v>0</v>
      </c>
      <c r="H783" s="12">
        <v>0</v>
      </c>
      <c r="I783" s="89">
        <v>623166.66666666663</v>
      </c>
      <c r="J783" s="314">
        <f t="shared" si="450"/>
        <v>623166.66666666663</v>
      </c>
      <c r="K783" s="89">
        <v>623166.66666666663</v>
      </c>
      <c r="L783" s="89">
        <v>623166.66666666663</v>
      </c>
      <c r="M783" s="89">
        <v>623166.66666666663</v>
      </c>
      <c r="N783" s="89">
        <v>623166.66666666663</v>
      </c>
      <c r="O783" s="89">
        <v>623166.66666666663</v>
      </c>
      <c r="P783" s="87">
        <f t="shared" si="448"/>
        <v>3115833.333333333</v>
      </c>
      <c r="Q783" s="66">
        <f t="shared" ref="Q783:Q834" si="455">J783+P783</f>
        <v>3738999.9999999995</v>
      </c>
      <c r="R783" s="196">
        <v>0</v>
      </c>
    </row>
    <row r="784" spans="1:18" ht="15.75" hidden="1" customHeight="1" outlineLevel="3">
      <c r="A784" s="427"/>
      <c r="B784" s="429"/>
      <c r="C784" s="104" t="s">
        <v>39</v>
      </c>
      <c r="D784" s="104"/>
      <c r="E784" s="12">
        <v>0</v>
      </c>
      <c r="F784" s="12">
        <v>0</v>
      </c>
      <c r="G784" s="12">
        <v>0</v>
      </c>
      <c r="H784" s="12">
        <v>0</v>
      </c>
      <c r="I784" s="89">
        <v>178333.33333333334</v>
      </c>
      <c r="J784" s="314">
        <f t="shared" si="450"/>
        <v>178333.33333333334</v>
      </c>
      <c r="K784" s="89">
        <v>178333.33333333334</v>
      </c>
      <c r="L784" s="89">
        <v>178333.33333333334</v>
      </c>
      <c r="M784" s="89">
        <v>178333.33333333334</v>
      </c>
      <c r="N784" s="89">
        <v>178333.33333333334</v>
      </c>
      <c r="O784" s="89">
        <v>178333.33333333334</v>
      </c>
      <c r="P784" s="87">
        <f t="shared" si="448"/>
        <v>891666.66666666674</v>
      </c>
      <c r="Q784" s="66">
        <f t="shared" si="455"/>
        <v>1070000</v>
      </c>
      <c r="R784" s="196">
        <v>0</v>
      </c>
    </row>
    <row r="785" spans="1:18" ht="15.75" hidden="1" customHeight="1" outlineLevel="3">
      <c r="A785" s="427"/>
      <c r="B785" s="429"/>
      <c r="C785" s="104" t="s">
        <v>40</v>
      </c>
      <c r="D785" s="104"/>
      <c r="E785" s="12">
        <v>0</v>
      </c>
      <c r="F785" s="12">
        <v>0</v>
      </c>
      <c r="G785" s="12">
        <v>0</v>
      </c>
      <c r="H785" s="12">
        <v>0</v>
      </c>
      <c r="I785" s="89">
        <v>131381.66666666666</v>
      </c>
      <c r="J785" s="314">
        <f t="shared" si="450"/>
        <v>131381.66666666666</v>
      </c>
      <c r="K785" s="89">
        <v>131381.66666666666</v>
      </c>
      <c r="L785" s="89">
        <v>131381.66666666666</v>
      </c>
      <c r="M785" s="89">
        <v>131381.66666666666</v>
      </c>
      <c r="N785" s="89">
        <v>131381.66666666666</v>
      </c>
      <c r="O785" s="89">
        <v>131381.66666666666</v>
      </c>
      <c r="P785" s="87">
        <f t="shared" si="448"/>
        <v>656908.33333333326</v>
      </c>
      <c r="Q785" s="66">
        <f t="shared" si="455"/>
        <v>788289.99999999988</v>
      </c>
      <c r="R785" s="196">
        <v>0</v>
      </c>
    </row>
    <row r="786" spans="1:18" ht="15.75" hidden="1" customHeight="1" outlineLevel="3">
      <c r="A786" s="427"/>
      <c r="B786" s="429"/>
      <c r="C786" s="104" t="s">
        <v>41</v>
      </c>
      <c r="D786" s="104"/>
      <c r="E786" s="12">
        <v>0</v>
      </c>
      <c r="F786" s="12">
        <v>0</v>
      </c>
      <c r="G786" s="12">
        <v>0</v>
      </c>
      <c r="H786" s="12">
        <v>0</v>
      </c>
      <c r="I786" s="89">
        <v>1173000</v>
      </c>
      <c r="J786" s="314">
        <f t="shared" si="450"/>
        <v>1173000</v>
      </c>
      <c r="K786" s="89">
        <v>1173000</v>
      </c>
      <c r="L786" s="89">
        <v>1173000</v>
      </c>
      <c r="M786" s="89">
        <v>1173000</v>
      </c>
      <c r="N786" s="89">
        <v>1173000</v>
      </c>
      <c r="O786" s="89">
        <v>1173000</v>
      </c>
      <c r="P786" s="87">
        <f t="shared" si="448"/>
        <v>5865000</v>
      </c>
      <c r="Q786" s="66">
        <f t="shared" si="455"/>
        <v>7038000</v>
      </c>
      <c r="R786" s="196">
        <v>0</v>
      </c>
    </row>
    <row r="787" spans="1:18" ht="15.75" hidden="1" customHeight="1" outlineLevel="3">
      <c r="A787" s="427"/>
      <c r="B787" s="429"/>
      <c r="C787" s="104" t="s">
        <v>42</v>
      </c>
      <c r="D787" s="104"/>
      <c r="E787" s="12">
        <v>0</v>
      </c>
      <c r="F787" s="12">
        <v>0</v>
      </c>
      <c r="G787" s="12">
        <v>0</v>
      </c>
      <c r="H787" s="12">
        <v>0</v>
      </c>
      <c r="I787" s="89">
        <v>81750</v>
      </c>
      <c r="J787" s="314">
        <f t="shared" si="450"/>
        <v>81750</v>
      </c>
      <c r="K787" s="89">
        <v>81750</v>
      </c>
      <c r="L787" s="89">
        <v>81750</v>
      </c>
      <c r="M787" s="89">
        <v>81750</v>
      </c>
      <c r="N787" s="89">
        <v>81750</v>
      </c>
      <c r="O787" s="89">
        <v>81750</v>
      </c>
      <c r="P787" s="87">
        <f t="shared" si="448"/>
        <v>408750</v>
      </c>
      <c r="Q787" s="66">
        <f t="shared" si="455"/>
        <v>490500</v>
      </c>
      <c r="R787" s="196">
        <v>0</v>
      </c>
    </row>
    <row r="788" spans="1:18" ht="15.75" hidden="1" customHeight="1" outlineLevel="3">
      <c r="A788" s="427"/>
      <c r="B788" s="429"/>
      <c r="C788" s="104" t="s">
        <v>43</v>
      </c>
      <c r="D788" s="104"/>
      <c r="E788" s="12">
        <v>0</v>
      </c>
      <c r="F788" s="12">
        <v>0</v>
      </c>
      <c r="G788" s="12">
        <v>0</v>
      </c>
      <c r="H788" s="12">
        <v>0</v>
      </c>
      <c r="I788" s="89">
        <v>490666.66666666669</v>
      </c>
      <c r="J788" s="314">
        <f t="shared" si="450"/>
        <v>490666.66666666669</v>
      </c>
      <c r="K788" s="89">
        <v>490666.66666666669</v>
      </c>
      <c r="L788" s="89">
        <v>490666.66666666669</v>
      </c>
      <c r="M788" s="89">
        <v>490666.66666666669</v>
      </c>
      <c r="N788" s="89">
        <v>490666.66666666669</v>
      </c>
      <c r="O788" s="89">
        <v>490666.66666666669</v>
      </c>
      <c r="P788" s="87">
        <f t="shared" si="448"/>
        <v>2453333.3333333335</v>
      </c>
      <c r="Q788" s="66">
        <f t="shared" si="455"/>
        <v>2944000</v>
      </c>
      <c r="R788" s="196">
        <v>0</v>
      </c>
    </row>
    <row r="789" spans="1:18" ht="15.75" hidden="1" customHeight="1" outlineLevel="3">
      <c r="A789" s="427"/>
      <c r="B789" s="429"/>
      <c r="C789" s="104" t="s">
        <v>44</v>
      </c>
      <c r="D789" s="104"/>
      <c r="E789" s="12">
        <v>0</v>
      </c>
      <c r="F789" s="12">
        <v>0</v>
      </c>
      <c r="G789" s="12">
        <v>0</v>
      </c>
      <c r="H789" s="12">
        <v>0</v>
      </c>
      <c r="I789" s="89">
        <v>1173000</v>
      </c>
      <c r="J789" s="314">
        <f t="shared" si="450"/>
        <v>1173000</v>
      </c>
      <c r="K789" s="89">
        <v>1173000</v>
      </c>
      <c r="L789" s="89">
        <v>1173000</v>
      </c>
      <c r="M789" s="89">
        <v>1173000</v>
      </c>
      <c r="N789" s="89">
        <v>1173000</v>
      </c>
      <c r="O789" s="89">
        <v>1173000</v>
      </c>
      <c r="P789" s="87">
        <f t="shared" si="448"/>
        <v>5865000</v>
      </c>
      <c r="Q789" s="66">
        <f t="shared" si="455"/>
        <v>7038000</v>
      </c>
      <c r="R789" s="196">
        <v>0</v>
      </c>
    </row>
    <row r="790" spans="1:18" ht="15.75" hidden="1" customHeight="1" outlineLevel="3">
      <c r="A790" s="427"/>
      <c r="B790" s="429"/>
      <c r="C790" s="104" t="s">
        <v>45</v>
      </c>
      <c r="D790" s="104"/>
      <c r="E790" s="12">
        <v>0</v>
      </c>
      <c r="F790" s="12">
        <v>0</v>
      </c>
      <c r="G790" s="12">
        <v>0</v>
      </c>
      <c r="H790" s="12">
        <v>0</v>
      </c>
      <c r="I790" s="89">
        <v>301333.33333333331</v>
      </c>
      <c r="J790" s="314">
        <f t="shared" si="450"/>
        <v>301333.33333333331</v>
      </c>
      <c r="K790" s="89">
        <v>301333.33333333331</v>
      </c>
      <c r="L790" s="89">
        <v>301333.33333333331</v>
      </c>
      <c r="M790" s="89">
        <v>301333.33333333331</v>
      </c>
      <c r="N790" s="89">
        <v>301333.33333333331</v>
      </c>
      <c r="O790" s="89">
        <v>301333.33333333331</v>
      </c>
      <c r="P790" s="87">
        <f t="shared" si="448"/>
        <v>1506666.6666666665</v>
      </c>
      <c r="Q790" s="66">
        <f t="shared" si="455"/>
        <v>1807999.9999999998</v>
      </c>
      <c r="R790" s="196">
        <v>0</v>
      </c>
    </row>
    <row r="791" spans="1:18" ht="15.75" hidden="1" customHeight="1" outlineLevel="3">
      <c r="A791" s="427"/>
      <c r="B791" s="429"/>
      <c r="C791" s="104" t="s">
        <v>46</v>
      </c>
      <c r="D791" s="104"/>
      <c r="E791" s="12">
        <v>0</v>
      </c>
      <c r="F791" s="12">
        <v>0</v>
      </c>
      <c r="G791" s="12">
        <v>0</v>
      </c>
      <c r="H791" s="12">
        <v>0</v>
      </c>
      <c r="I791" s="89">
        <v>665533.33333333337</v>
      </c>
      <c r="J791" s="314">
        <f t="shared" si="450"/>
        <v>665533.33333333337</v>
      </c>
      <c r="K791" s="89">
        <v>665533.33333333337</v>
      </c>
      <c r="L791" s="89">
        <v>665533.33333333337</v>
      </c>
      <c r="M791" s="89">
        <v>665533.33333333337</v>
      </c>
      <c r="N791" s="89">
        <v>665533.33333333337</v>
      </c>
      <c r="O791" s="89">
        <v>665533.33333333337</v>
      </c>
      <c r="P791" s="87">
        <f t="shared" si="448"/>
        <v>3327666.666666667</v>
      </c>
      <c r="Q791" s="66">
        <f t="shared" si="455"/>
        <v>3993200.0000000005</v>
      </c>
      <c r="R791" s="196">
        <v>0</v>
      </c>
    </row>
    <row r="792" spans="1:18" ht="31.5" hidden="1" customHeight="1" outlineLevel="3">
      <c r="A792" s="427"/>
      <c r="B792" s="429"/>
      <c r="C792" s="104" t="s">
        <v>47</v>
      </c>
      <c r="D792" s="104"/>
      <c r="E792" s="12">
        <v>0</v>
      </c>
      <c r="F792" s="12">
        <v>0</v>
      </c>
      <c r="G792" s="12">
        <v>0</v>
      </c>
      <c r="H792" s="12">
        <v>0</v>
      </c>
      <c r="I792" s="89">
        <v>567500</v>
      </c>
      <c r="J792" s="314">
        <f t="shared" si="450"/>
        <v>567500</v>
      </c>
      <c r="K792" s="89">
        <v>567500</v>
      </c>
      <c r="L792" s="89">
        <v>567500</v>
      </c>
      <c r="M792" s="89">
        <v>567500</v>
      </c>
      <c r="N792" s="89">
        <v>567500</v>
      </c>
      <c r="O792" s="89">
        <v>567500</v>
      </c>
      <c r="P792" s="87">
        <f t="shared" si="448"/>
        <v>2837500</v>
      </c>
      <c r="Q792" s="66">
        <f t="shared" si="455"/>
        <v>3405000</v>
      </c>
      <c r="R792" s="196">
        <v>0</v>
      </c>
    </row>
    <row r="793" spans="1:18" ht="47.25" hidden="1" customHeight="1" outlineLevel="3">
      <c r="A793" s="427"/>
      <c r="B793" s="429"/>
      <c r="C793" s="104" t="s">
        <v>48</v>
      </c>
      <c r="D793" s="104"/>
      <c r="E793" s="12">
        <v>0</v>
      </c>
      <c r="F793" s="12">
        <v>0</v>
      </c>
      <c r="G793" s="12">
        <v>0</v>
      </c>
      <c r="H793" s="12">
        <v>0</v>
      </c>
      <c r="I793" s="89">
        <v>717233.33333333337</v>
      </c>
      <c r="J793" s="314">
        <f t="shared" si="450"/>
        <v>717233.33333333337</v>
      </c>
      <c r="K793" s="89">
        <v>717233.33333333337</v>
      </c>
      <c r="L793" s="89">
        <v>717233.33333333337</v>
      </c>
      <c r="M793" s="89">
        <v>717233.33333333337</v>
      </c>
      <c r="N793" s="89">
        <v>717233.33333333337</v>
      </c>
      <c r="O793" s="89">
        <v>717233.33333333337</v>
      </c>
      <c r="P793" s="87">
        <f t="shared" si="448"/>
        <v>3586166.666666667</v>
      </c>
      <c r="Q793" s="66">
        <f t="shared" si="455"/>
        <v>4303400</v>
      </c>
      <c r="R793" s="196">
        <v>0</v>
      </c>
    </row>
    <row r="794" spans="1:18" ht="15.75" hidden="1" customHeight="1" outlineLevel="3">
      <c r="A794" s="427"/>
      <c r="B794" s="429"/>
      <c r="C794" s="104" t="s">
        <v>49</v>
      </c>
      <c r="D794" s="104"/>
      <c r="E794" s="12">
        <v>0</v>
      </c>
      <c r="F794" s="12">
        <v>0</v>
      </c>
      <c r="G794" s="12">
        <v>0</v>
      </c>
      <c r="H794" s="12">
        <v>0</v>
      </c>
      <c r="I794" s="89">
        <v>156000</v>
      </c>
      <c r="J794" s="314">
        <f t="shared" si="450"/>
        <v>156000</v>
      </c>
      <c r="K794" s="89">
        <v>156000</v>
      </c>
      <c r="L794" s="89">
        <v>156000</v>
      </c>
      <c r="M794" s="89">
        <v>156000</v>
      </c>
      <c r="N794" s="89">
        <v>156000</v>
      </c>
      <c r="O794" s="89">
        <v>156000</v>
      </c>
      <c r="P794" s="87">
        <f t="shared" si="448"/>
        <v>780000</v>
      </c>
      <c r="Q794" s="66">
        <f t="shared" si="455"/>
        <v>936000</v>
      </c>
      <c r="R794" s="196">
        <v>0</v>
      </c>
    </row>
    <row r="795" spans="1:18" ht="15.75" hidden="1" customHeight="1" outlineLevel="3">
      <c r="A795" s="427"/>
      <c r="B795" s="429"/>
      <c r="C795" s="104" t="s">
        <v>50</v>
      </c>
      <c r="D795" s="104"/>
      <c r="E795" s="12">
        <v>0</v>
      </c>
      <c r="F795" s="12">
        <v>0</v>
      </c>
      <c r="G795" s="12">
        <v>0</v>
      </c>
      <c r="H795" s="12">
        <v>0</v>
      </c>
      <c r="I795" s="12">
        <v>104500</v>
      </c>
      <c r="J795" s="314">
        <f t="shared" si="450"/>
        <v>104500</v>
      </c>
      <c r="K795" s="12">
        <v>104500</v>
      </c>
      <c r="L795" s="12">
        <v>104500</v>
      </c>
      <c r="M795" s="12">
        <v>104500</v>
      </c>
      <c r="N795" s="12">
        <v>104500</v>
      </c>
      <c r="O795" s="12">
        <v>104500</v>
      </c>
      <c r="P795" s="87">
        <f t="shared" si="448"/>
        <v>522500</v>
      </c>
      <c r="Q795" s="66">
        <f t="shared" si="455"/>
        <v>627000</v>
      </c>
      <c r="R795" s="196">
        <v>0</v>
      </c>
    </row>
    <row r="796" spans="1:18" ht="15.75" hidden="1" customHeight="1" outlineLevel="3">
      <c r="A796" s="427"/>
      <c r="B796" s="429"/>
      <c r="C796" s="104" t="s">
        <v>51</v>
      </c>
      <c r="D796" s="104"/>
      <c r="E796" s="12">
        <v>0</v>
      </c>
      <c r="F796" s="12">
        <v>0</v>
      </c>
      <c r="G796" s="12">
        <v>0</v>
      </c>
      <c r="H796" s="12">
        <v>0</v>
      </c>
      <c r="I796" s="89">
        <v>117697.5</v>
      </c>
      <c r="J796" s="314">
        <f t="shared" si="450"/>
        <v>117697.5</v>
      </c>
      <c r="K796" s="89">
        <v>117697.5</v>
      </c>
      <c r="L796" s="89">
        <v>117697.5</v>
      </c>
      <c r="M796" s="89">
        <v>117697.5</v>
      </c>
      <c r="N796" s="89">
        <v>117697.5</v>
      </c>
      <c r="O796" s="89">
        <v>117697.5</v>
      </c>
      <c r="P796" s="87">
        <f t="shared" si="448"/>
        <v>588487.5</v>
      </c>
      <c r="Q796" s="66">
        <f t="shared" si="455"/>
        <v>706185</v>
      </c>
      <c r="R796" s="196">
        <v>0</v>
      </c>
    </row>
    <row r="797" spans="1:18" ht="15.75" hidden="1" customHeight="1" outlineLevel="3">
      <c r="A797" s="427"/>
      <c r="B797" s="429"/>
      <c r="C797" s="104" t="s">
        <v>37</v>
      </c>
      <c r="D797" s="104"/>
      <c r="E797" s="12">
        <v>0</v>
      </c>
      <c r="F797" s="12">
        <v>0</v>
      </c>
      <c r="G797" s="12">
        <v>0</v>
      </c>
      <c r="H797" s="12">
        <v>0</v>
      </c>
      <c r="I797" s="89">
        <v>131381.66666666666</v>
      </c>
      <c r="J797" s="314">
        <f t="shared" si="450"/>
        <v>131381.66666666666</v>
      </c>
      <c r="K797" s="89">
        <v>131381.66666666666</v>
      </c>
      <c r="L797" s="89">
        <v>131381.66666666666</v>
      </c>
      <c r="M797" s="89">
        <v>131381.66666666666</v>
      </c>
      <c r="N797" s="89">
        <v>131381.66666666666</v>
      </c>
      <c r="O797" s="89">
        <v>131381.66666666666</v>
      </c>
      <c r="P797" s="87">
        <f t="shared" si="448"/>
        <v>656908.33333333326</v>
      </c>
      <c r="Q797" s="66">
        <f t="shared" si="455"/>
        <v>788289.99999999988</v>
      </c>
      <c r="R797" s="196">
        <v>0</v>
      </c>
    </row>
    <row r="798" spans="1:18" ht="15.75" hidden="1" customHeight="1" outlineLevel="3">
      <c r="A798" s="427"/>
      <c r="B798" s="429"/>
      <c r="C798" s="104" t="s">
        <v>52</v>
      </c>
      <c r="D798" s="104"/>
      <c r="E798" s="12">
        <v>0</v>
      </c>
      <c r="F798" s="12">
        <v>0</v>
      </c>
      <c r="G798" s="12">
        <v>0</v>
      </c>
      <c r="H798" s="12">
        <v>0</v>
      </c>
      <c r="I798" s="89">
        <v>490666.66666666669</v>
      </c>
      <c r="J798" s="314">
        <f t="shared" si="450"/>
        <v>490666.66666666669</v>
      </c>
      <c r="K798" s="89">
        <v>490666.66666666669</v>
      </c>
      <c r="L798" s="89">
        <v>490666.66666666669</v>
      </c>
      <c r="M798" s="89">
        <v>490666.66666666669</v>
      </c>
      <c r="N798" s="89">
        <v>490666.66666666669</v>
      </c>
      <c r="O798" s="89">
        <v>490666.66666666669</v>
      </c>
      <c r="P798" s="87">
        <f t="shared" si="448"/>
        <v>2453333.3333333335</v>
      </c>
      <c r="Q798" s="66">
        <f t="shared" si="455"/>
        <v>2944000</v>
      </c>
      <c r="R798" s="196">
        <v>0</v>
      </c>
    </row>
    <row r="799" spans="1:18" ht="15.75" hidden="1" customHeight="1" outlineLevel="3">
      <c r="A799" s="427"/>
      <c r="B799" s="429"/>
      <c r="C799" s="104" t="s">
        <v>53</v>
      </c>
      <c r="D799" s="104"/>
      <c r="E799" s="12">
        <v>0</v>
      </c>
      <c r="F799" s="12">
        <v>0</v>
      </c>
      <c r="G799" s="12">
        <v>0</v>
      </c>
      <c r="H799" s="12">
        <v>0</v>
      </c>
      <c r="I799" s="89">
        <v>131381.66666666666</v>
      </c>
      <c r="J799" s="314">
        <f t="shared" si="450"/>
        <v>131381.66666666666</v>
      </c>
      <c r="K799" s="89">
        <v>131381.66666666666</v>
      </c>
      <c r="L799" s="89">
        <v>131381.66666666666</v>
      </c>
      <c r="M799" s="89">
        <v>131381.66666666666</v>
      </c>
      <c r="N799" s="89">
        <v>131381.66666666666</v>
      </c>
      <c r="O799" s="89">
        <v>131381.66666666666</v>
      </c>
      <c r="P799" s="87">
        <f t="shared" si="448"/>
        <v>656908.33333333326</v>
      </c>
      <c r="Q799" s="66">
        <f t="shared" si="455"/>
        <v>788289.99999999988</v>
      </c>
      <c r="R799" s="196">
        <v>0</v>
      </c>
    </row>
    <row r="800" spans="1:18" ht="15.75" hidden="1" customHeight="1" outlineLevel="3">
      <c r="A800" s="427"/>
      <c r="B800" s="429"/>
      <c r="C800" s="104" t="s">
        <v>54</v>
      </c>
      <c r="D800" s="104"/>
      <c r="E800" s="12">
        <v>0</v>
      </c>
      <c r="F800" s="12">
        <v>0</v>
      </c>
      <c r="G800" s="12">
        <v>0</v>
      </c>
      <c r="H800" s="12">
        <v>0</v>
      </c>
      <c r="I800" s="89">
        <v>1900597.1666666667</v>
      </c>
      <c r="J800" s="314">
        <f t="shared" si="450"/>
        <v>1900597.1666666667</v>
      </c>
      <c r="K800" s="89">
        <v>1900597.1666666667</v>
      </c>
      <c r="L800" s="89">
        <v>1900597.1666666667</v>
      </c>
      <c r="M800" s="89">
        <v>1900597.1666666667</v>
      </c>
      <c r="N800" s="89">
        <v>1900597.1666666667</v>
      </c>
      <c r="O800" s="89">
        <v>1900597.1666666667</v>
      </c>
      <c r="P800" s="87">
        <f t="shared" si="448"/>
        <v>9502985.833333334</v>
      </c>
      <c r="Q800" s="66">
        <f t="shared" si="455"/>
        <v>11403583</v>
      </c>
      <c r="R800" s="196">
        <v>0</v>
      </c>
    </row>
    <row r="801" spans="1:18" ht="15.75" hidden="1" customHeight="1" outlineLevel="3">
      <c r="A801" s="427"/>
      <c r="B801" s="429"/>
      <c r="C801" s="104" t="s">
        <v>55</v>
      </c>
      <c r="D801" s="104"/>
      <c r="E801" s="12">
        <v>0</v>
      </c>
      <c r="F801" s="12">
        <v>0</v>
      </c>
      <c r="G801" s="12">
        <v>0</v>
      </c>
      <c r="H801" s="12">
        <v>0</v>
      </c>
      <c r="I801" s="89">
        <v>107559.16666666667</v>
      </c>
      <c r="J801" s="314">
        <f t="shared" si="450"/>
        <v>107559.16666666667</v>
      </c>
      <c r="K801" s="89">
        <v>107559.16666666667</v>
      </c>
      <c r="L801" s="89">
        <v>107559.16666666667</v>
      </c>
      <c r="M801" s="89">
        <v>107559.16666666667</v>
      </c>
      <c r="N801" s="89">
        <v>107559.16666666667</v>
      </c>
      <c r="O801" s="89">
        <v>107559.16666666667</v>
      </c>
      <c r="P801" s="87">
        <f t="shared" si="448"/>
        <v>537795.83333333337</v>
      </c>
      <c r="Q801" s="66">
        <f t="shared" si="455"/>
        <v>645355</v>
      </c>
      <c r="R801" s="196">
        <v>0</v>
      </c>
    </row>
    <row r="802" spans="1:18" ht="15.75" hidden="1" customHeight="1" outlineLevel="3">
      <c r="A802" s="427"/>
      <c r="B802" s="429"/>
      <c r="C802" s="104" t="s">
        <v>56</v>
      </c>
      <c r="D802" s="104"/>
      <c r="E802" s="12">
        <v>0</v>
      </c>
      <c r="F802" s="12">
        <v>0</v>
      </c>
      <c r="G802" s="12">
        <v>0</v>
      </c>
      <c r="H802" s="12">
        <v>0</v>
      </c>
      <c r="I802" s="89">
        <v>462766.66666666669</v>
      </c>
      <c r="J802" s="314">
        <f t="shared" si="450"/>
        <v>462766.66666666669</v>
      </c>
      <c r="K802" s="89">
        <v>462766.66666666669</v>
      </c>
      <c r="L802" s="89">
        <v>462766.66666666669</v>
      </c>
      <c r="M802" s="89">
        <v>462766.66666666669</v>
      </c>
      <c r="N802" s="89">
        <v>462766.66666666669</v>
      </c>
      <c r="O802" s="89">
        <v>462766.66666666669</v>
      </c>
      <c r="P802" s="87">
        <f t="shared" si="448"/>
        <v>2313833.3333333335</v>
      </c>
      <c r="Q802" s="66">
        <f t="shared" si="455"/>
        <v>2776600</v>
      </c>
      <c r="R802" s="196">
        <v>0</v>
      </c>
    </row>
    <row r="803" spans="1:18" ht="15.75" hidden="1" customHeight="1" outlineLevel="3">
      <c r="A803" s="427"/>
      <c r="B803" s="429"/>
      <c r="C803" s="104" t="s">
        <v>57</v>
      </c>
      <c r="D803" s="104"/>
      <c r="E803" s="12">
        <v>0</v>
      </c>
      <c r="F803" s="12">
        <v>0</v>
      </c>
      <c r="G803" s="12">
        <v>0</v>
      </c>
      <c r="H803" s="12">
        <v>0</v>
      </c>
      <c r="I803" s="89">
        <v>490666.66666666669</v>
      </c>
      <c r="J803" s="314">
        <f t="shared" si="450"/>
        <v>490666.66666666669</v>
      </c>
      <c r="K803" s="89">
        <v>490666.66666666669</v>
      </c>
      <c r="L803" s="89">
        <v>490666.66666666669</v>
      </c>
      <c r="M803" s="89">
        <v>490666.66666666669</v>
      </c>
      <c r="N803" s="89">
        <v>490666.66666666669</v>
      </c>
      <c r="O803" s="89">
        <v>490666.66666666669</v>
      </c>
      <c r="P803" s="87">
        <f t="shared" si="448"/>
        <v>2453333.3333333335</v>
      </c>
      <c r="Q803" s="66">
        <f t="shared" si="455"/>
        <v>2944000</v>
      </c>
      <c r="R803" s="196">
        <v>0</v>
      </c>
    </row>
    <row r="804" spans="1:18" ht="15.75" hidden="1" customHeight="1" outlineLevel="3">
      <c r="A804" s="427"/>
      <c r="B804" s="429"/>
      <c r="C804" s="104" t="s">
        <v>58</v>
      </c>
      <c r="D804" s="104"/>
      <c r="E804" s="12">
        <v>0</v>
      </c>
      <c r="F804" s="12">
        <v>0</v>
      </c>
      <c r="G804" s="12">
        <v>0</v>
      </c>
      <c r="H804" s="12">
        <v>0</v>
      </c>
      <c r="I804" s="89">
        <v>131381.66666666666</v>
      </c>
      <c r="J804" s="314">
        <f t="shared" si="450"/>
        <v>131381.66666666666</v>
      </c>
      <c r="K804" s="89">
        <v>131381.66666666666</v>
      </c>
      <c r="L804" s="89">
        <v>131381.66666666666</v>
      </c>
      <c r="M804" s="89">
        <v>131381.66666666666</v>
      </c>
      <c r="N804" s="89">
        <v>131381.66666666666</v>
      </c>
      <c r="O804" s="89">
        <v>131381.66666666666</v>
      </c>
      <c r="P804" s="87">
        <f t="shared" si="448"/>
        <v>656908.33333333326</v>
      </c>
      <c r="Q804" s="66">
        <f t="shared" si="455"/>
        <v>788289.99999999988</v>
      </c>
      <c r="R804" s="196">
        <v>0</v>
      </c>
    </row>
    <row r="805" spans="1:18" ht="15.75" hidden="1" customHeight="1" outlineLevel="3">
      <c r="A805" s="427"/>
      <c r="B805" s="429"/>
      <c r="C805" s="104" t="s">
        <v>59</v>
      </c>
      <c r="D805" s="104"/>
      <c r="E805" s="12">
        <v>0</v>
      </c>
      <c r="F805" s="12">
        <v>0</v>
      </c>
      <c r="G805" s="12">
        <v>0</v>
      </c>
      <c r="H805" s="12">
        <v>0</v>
      </c>
      <c r="I805" s="89">
        <v>490666.66666666669</v>
      </c>
      <c r="J805" s="314">
        <f t="shared" si="450"/>
        <v>490666.66666666669</v>
      </c>
      <c r="K805" s="89">
        <v>490666.66666666669</v>
      </c>
      <c r="L805" s="89">
        <v>490666.66666666669</v>
      </c>
      <c r="M805" s="89">
        <v>490666.66666666669</v>
      </c>
      <c r="N805" s="89">
        <v>490666.66666666669</v>
      </c>
      <c r="O805" s="89">
        <v>490666.66666666669</v>
      </c>
      <c r="P805" s="87">
        <f t="shared" si="448"/>
        <v>2453333.3333333335</v>
      </c>
      <c r="Q805" s="66">
        <f t="shared" si="455"/>
        <v>2944000</v>
      </c>
      <c r="R805" s="196">
        <v>0</v>
      </c>
    </row>
    <row r="806" spans="1:18" ht="15.75" hidden="1" customHeight="1" outlineLevel="3">
      <c r="A806" s="427"/>
      <c r="B806" s="429"/>
      <c r="C806" s="104" t="s">
        <v>60</v>
      </c>
      <c r="D806" s="104"/>
      <c r="E806" s="12">
        <v>0</v>
      </c>
      <c r="F806" s="12">
        <v>0</v>
      </c>
      <c r="G806" s="12">
        <v>0</v>
      </c>
      <c r="H806" s="12">
        <v>0</v>
      </c>
      <c r="I806" s="89">
        <v>301333.33333333331</v>
      </c>
      <c r="J806" s="314">
        <f t="shared" si="450"/>
        <v>301333.33333333331</v>
      </c>
      <c r="K806" s="89">
        <v>301333.33333333331</v>
      </c>
      <c r="L806" s="89">
        <v>301333.33333333331</v>
      </c>
      <c r="M806" s="89">
        <v>301333.33333333331</v>
      </c>
      <c r="N806" s="89">
        <v>301333.33333333331</v>
      </c>
      <c r="O806" s="89">
        <v>301333.33333333331</v>
      </c>
      <c r="P806" s="87">
        <f t="shared" ref="P806:P869" si="456">K806+L806+M806+N806+O806</f>
        <v>1506666.6666666665</v>
      </c>
      <c r="Q806" s="66">
        <f t="shared" si="455"/>
        <v>1807999.9999999998</v>
      </c>
      <c r="R806" s="196">
        <v>0</v>
      </c>
    </row>
    <row r="807" spans="1:18" ht="15.75" hidden="1" customHeight="1" outlineLevel="3">
      <c r="A807" s="427"/>
      <c r="B807" s="429"/>
      <c r="C807" s="104" t="s">
        <v>61</v>
      </c>
      <c r="D807" s="104"/>
      <c r="E807" s="12">
        <v>0</v>
      </c>
      <c r="F807" s="12">
        <v>0</v>
      </c>
      <c r="G807" s="12">
        <v>0</v>
      </c>
      <c r="H807" s="12">
        <v>0</v>
      </c>
      <c r="I807" s="89">
        <v>665533.33333333337</v>
      </c>
      <c r="J807" s="314">
        <f t="shared" si="450"/>
        <v>665533.33333333337</v>
      </c>
      <c r="K807" s="89">
        <v>665533.33333333337</v>
      </c>
      <c r="L807" s="89">
        <v>665533.33333333337</v>
      </c>
      <c r="M807" s="89">
        <v>665533.33333333337</v>
      </c>
      <c r="N807" s="89">
        <v>665533.33333333337</v>
      </c>
      <c r="O807" s="89">
        <v>665533.33333333337</v>
      </c>
      <c r="P807" s="87">
        <f t="shared" si="456"/>
        <v>3327666.666666667</v>
      </c>
      <c r="Q807" s="66">
        <f t="shared" si="455"/>
        <v>3993200.0000000005</v>
      </c>
      <c r="R807" s="196">
        <v>0</v>
      </c>
    </row>
    <row r="808" spans="1:18" ht="15.75" hidden="1" customHeight="1" outlineLevel="3">
      <c r="A808" s="427"/>
      <c r="B808" s="429"/>
      <c r="C808" s="104" t="s">
        <v>62</v>
      </c>
      <c r="D808" s="104"/>
      <c r="E808" s="12">
        <v>0</v>
      </c>
      <c r="F808" s="12">
        <v>0</v>
      </c>
      <c r="G808" s="12">
        <v>0</v>
      </c>
      <c r="H808" s="12">
        <v>0</v>
      </c>
      <c r="I808" s="89">
        <v>397500</v>
      </c>
      <c r="J808" s="314">
        <f t="shared" si="450"/>
        <v>397500</v>
      </c>
      <c r="K808" s="89">
        <v>397500</v>
      </c>
      <c r="L808" s="89">
        <v>397500</v>
      </c>
      <c r="M808" s="89">
        <v>397500</v>
      </c>
      <c r="N808" s="89">
        <v>397500</v>
      </c>
      <c r="O808" s="89">
        <v>397500</v>
      </c>
      <c r="P808" s="87">
        <f t="shared" si="456"/>
        <v>1987500</v>
      </c>
      <c r="Q808" s="66">
        <f t="shared" si="455"/>
        <v>2385000</v>
      </c>
      <c r="R808" s="196">
        <v>0</v>
      </c>
    </row>
    <row r="809" spans="1:18" ht="15.75" hidden="1" customHeight="1" outlineLevel="3">
      <c r="A809" s="427"/>
      <c r="B809" s="429"/>
      <c r="C809" s="104" t="s">
        <v>63</v>
      </c>
      <c r="D809" s="104"/>
      <c r="E809" s="12">
        <v>0</v>
      </c>
      <c r="F809" s="12">
        <v>0</v>
      </c>
      <c r="G809" s="12">
        <v>0</v>
      </c>
      <c r="H809" s="12">
        <v>0</v>
      </c>
      <c r="I809" s="89">
        <v>104500</v>
      </c>
      <c r="J809" s="314">
        <f t="shared" si="450"/>
        <v>104500</v>
      </c>
      <c r="K809" s="89">
        <v>104500</v>
      </c>
      <c r="L809" s="89">
        <v>104500</v>
      </c>
      <c r="M809" s="89">
        <v>104500</v>
      </c>
      <c r="N809" s="89">
        <v>104500</v>
      </c>
      <c r="O809" s="89">
        <v>104500</v>
      </c>
      <c r="P809" s="87">
        <f t="shared" si="456"/>
        <v>522500</v>
      </c>
      <c r="Q809" s="66">
        <f t="shared" si="455"/>
        <v>627000</v>
      </c>
      <c r="R809" s="196">
        <v>0</v>
      </c>
    </row>
    <row r="810" spans="1:18" ht="15.75" hidden="1" customHeight="1" outlineLevel="3">
      <c r="A810" s="427"/>
      <c r="B810" s="429"/>
      <c r="C810" s="104" t="s">
        <v>64</v>
      </c>
      <c r="D810" s="104"/>
      <c r="E810" s="12">
        <v>0</v>
      </c>
      <c r="F810" s="12">
        <v>0</v>
      </c>
      <c r="G810" s="12">
        <v>0</v>
      </c>
      <c r="H810" s="12">
        <v>0</v>
      </c>
      <c r="I810" s="89">
        <v>156000</v>
      </c>
      <c r="J810" s="314">
        <f t="shared" si="450"/>
        <v>156000</v>
      </c>
      <c r="K810" s="89">
        <v>156000</v>
      </c>
      <c r="L810" s="89">
        <v>156000</v>
      </c>
      <c r="M810" s="89">
        <v>156000</v>
      </c>
      <c r="N810" s="89">
        <v>156000</v>
      </c>
      <c r="O810" s="89">
        <v>156000</v>
      </c>
      <c r="P810" s="87">
        <f t="shared" si="456"/>
        <v>780000</v>
      </c>
      <c r="Q810" s="66">
        <f t="shared" si="455"/>
        <v>936000</v>
      </c>
      <c r="R810" s="196">
        <v>0</v>
      </c>
    </row>
    <row r="811" spans="1:18" ht="31.5" hidden="1" customHeight="1" outlineLevel="3">
      <c r="A811" s="427"/>
      <c r="B811" s="429"/>
      <c r="C811" s="104" t="s">
        <v>65</v>
      </c>
      <c r="D811" s="104"/>
      <c r="E811" s="12">
        <v>0</v>
      </c>
      <c r="F811" s="12">
        <v>0</v>
      </c>
      <c r="G811" s="12">
        <v>0</v>
      </c>
      <c r="H811" s="12">
        <v>0</v>
      </c>
      <c r="I811" s="89">
        <v>323750</v>
      </c>
      <c r="J811" s="314">
        <f t="shared" si="450"/>
        <v>323750</v>
      </c>
      <c r="K811" s="89">
        <v>323750</v>
      </c>
      <c r="L811" s="89">
        <v>323750</v>
      </c>
      <c r="M811" s="89">
        <v>323750</v>
      </c>
      <c r="N811" s="89">
        <v>323750</v>
      </c>
      <c r="O811" s="89">
        <v>323750</v>
      </c>
      <c r="P811" s="87">
        <f t="shared" si="456"/>
        <v>1618750</v>
      </c>
      <c r="Q811" s="66">
        <f t="shared" si="455"/>
        <v>1942500</v>
      </c>
      <c r="R811" s="196">
        <v>0</v>
      </c>
    </row>
    <row r="812" spans="1:18" ht="15.75" hidden="1" customHeight="1" outlineLevel="3">
      <c r="A812" s="427"/>
      <c r="B812" s="429"/>
      <c r="C812" s="127" t="s">
        <v>57</v>
      </c>
      <c r="D812" s="127"/>
      <c r="E812" s="12">
        <v>0</v>
      </c>
      <c r="F812" s="12">
        <v>0</v>
      </c>
      <c r="G812" s="12">
        <v>0</v>
      </c>
      <c r="H812" s="12">
        <v>0</v>
      </c>
      <c r="I812" s="89">
        <v>490666.66666666669</v>
      </c>
      <c r="J812" s="314">
        <f t="shared" si="450"/>
        <v>490666.66666666669</v>
      </c>
      <c r="K812" s="89">
        <v>490666.66666666669</v>
      </c>
      <c r="L812" s="89">
        <v>490666.66666666669</v>
      </c>
      <c r="M812" s="89">
        <v>490666.66666666669</v>
      </c>
      <c r="N812" s="89">
        <v>490666.66666666669</v>
      </c>
      <c r="O812" s="89">
        <v>490666.66666666669</v>
      </c>
      <c r="P812" s="87">
        <f t="shared" si="456"/>
        <v>2453333.3333333335</v>
      </c>
      <c r="Q812" s="66">
        <f t="shared" si="455"/>
        <v>2944000</v>
      </c>
      <c r="R812" s="196">
        <v>0</v>
      </c>
    </row>
    <row r="813" spans="1:18" ht="15.75" hidden="1" customHeight="1" outlineLevel="3">
      <c r="A813" s="427"/>
      <c r="B813" s="429"/>
      <c r="C813" s="104" t="s">
        <v>66</v>
      </c>
      <c r="D813" s="104"/>
      <c r="E813" s="12">
        <v>0</v>
      </c>
      <c r="F813" s="12">
        <v>0</v>
      </c>
      <c r="G813" s="12">
        <v>0</v>
      </c>
      <c r="H813" s="12">
        <v>0</v>
      </c>
      <c r="I813" s="89">
        <v>131381.66666666666</v>
      </c>
      <c r="J813" s="314">
        <f t="shared" si="450"/>
        <v>131381.66666666666</v>
      </c>
      <c r="K813" s="89">
        <v>131381.66666666666</v>
      </c>
      <c r="L813" s="89">
        <v>131381.66666666666</v>
      </c>
      <c r="M813" s="89">
        <v>131381.66666666666</v>
      </c>
      <c r="N813" s="89">
        <v>131381.66666666666</v>
      </c>
      <c r="O813" s="89">
        <v>131381.66666666666</v>
      </c>
      <c r="P813" s="87">
        <f t="shared" si="456"/>
        <v>656908.33333333326</v>
      </c>
      <c r="Q813" s="66">
        <f t="shared" si="455"/>
        <v>788289.99999999988</v>
      </c>
      <c r="R813" s="196">
        <v>0</v>
      </c>
    </row>
    <row r="814" spans="1:18" ht="15.75" hidden="1" customHeight="1" outlineLevel="3">
      <c r="A814" s="427"/>
      <c r="B814" s="429"/>
      <c r="C814" s="104" t="s">
        <v>42</v>
      </c>
      <c r="D814" s="104"/>
      <c r="E814" s="12">
        <v>0</v>
      </c>
      <c r="F814" s="12">
        <v>0</v>
      </c>
      <c r="G814" s="12">
        <v>0</v>
      </c>
      <c r="H814" s="12">
        <v>0</v>
      </c>
      <c r="I814" s="89">
        <v>490666.66666666669</v>
      </c>
      <c r="J814" s="314">
        <f t="shared" si="450"/>
        <v>490666.66666666669</v>
      </c>
      <c r="K814" s="89">
        <v>490666.66666666669</v>
      </c>
      <c r="L814" s="89">
        <v>490666.66666666669</v>
      </c>
      <c r="M814" s="89">
        <v>490666.66666666669</v>
      </c>
      <c r="N814" s="89">
        <v>490666.66666666669</v>
      </c>
      <c r="O814" s="89">
        <v>490666.66666666669</v>
      </c>
      <c r="P814" s="87">
        <f t="shared" si="456"/>
        <v>2453333.3333333335</v>
      </c>
      <c r="Q814" s="66">
        <f t="shared" si="455"/>
        <v>2944000</v>
      </c>
      <c r="R814" s="196">
        <v>0</v>
      </c>
    </row>
    <row r="815" spans="1:18" ht="15.75" hidden="1" customHeight="1" outlineLevel="3">
      <c r="A815" s="427"/>
      <c r="B815" s="429"/>
      <c r="C815" s="104" t="s">
        <v>67</v>
      </c>
      <c r="D815" s="104"/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314">
        <f t="shared" si="450"/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87">
        <f t="shared" si="456"/>
        <v>0</v>
      </c>
      <c r="Q815" s="66">
        <f t="shared" si="455"/>
        <v>0</v>
      </c>
      <c r="R815" s="196">
        <v>0</v>
      </c>
    </row>
    <row r="816" spans="1:18" ht="15.75" hidden="1" customHeight="1" outlineLevel="3">
      <c r="A816" s="427"/>
      <c r="B816" s="429"/>
      <c r="C816" s="104" t="s">
        <v>68</v>
      </c>
      <c r="D816" s="104"/>
      <c r="E816" s="12">
        <v>0</v>
      </c>
      <c r="F816" s="12">
        <v>0</v>
      </c>
      <c r="G816" s="12">
        <v>0</v>
      </c>
      <c r="H816" s="12">
        <v>0</v>
      </c>
      <c r="I816" s="89">
        <v>757000</v>
      </c>
      <c r="J816" s="314">
        <f t="shared" si="450"/>
        <v>757000</v>
      </c>
      <c r="K816" s="89">
        <v>757000</v>
      </c>
      <c r="L816" s="89">
        <v>757000</v>
      </c>
      <c r="M816" s="89">
        <v>757000</v>
      </c>
      <c r="N816" s="89">
        <v>757000</v>
      </c>
      <c r="O816" s="89">
        <v>757000</v>
      </c>
      <c r="P816" s="87">
        <f t="shared" si="456"/>
        <v>3785000</v>
      </c>
      <c r="Q816" s="66">
        <f t="shared" si="455"/>
        <v>4542000</v>
      </c>
      <c r="R816" s="196">
        <v>0</v>
      </c>
    </row>
    <row r="817" spans="1:18" ht="15.75" hidden="1" customHeight="1" outlineLevel="3">
      <c r="A817" s="427"/>
      <c r="B817" s="429"/>
      <c r="C817" s="104" t="s">
        <v>69</v>
      </c>
      <c r="D817" s="104"/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314">
        <f t="shared" si="450"/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87">
        <f t="shared" si="456"/>
        <v>0</v>
      </c>
      <c r="Q817" s="66">
        <f t="shared" si="455"/>
        <v>0</v>
      </c>
      <c r="R817" s="196">
        <v>0</v>
      </c>
    </row>
    <row r="818" spans="1:18" ht="15.75" hidden="1" customHeight="1" outlineLevel="3">
      <c r="A818" s="427"/>
      <c r="B818" s="429"/>
      <c r="C818" s="104" t="s">
        <v>70</v>
      </c>
      <c r="D818" s="104"/>
      <c r="E818" s="12">
        <v>0</v>
      </c>
      <c r="F818" s="12">
        <v>0</v>
      </c>
      <c r="G818" s="12">
        <v>0</v>
      </c>
      <c r="H818" s="12">
        <v>0</v>
      </c>
      <c r="I818" s="89">
        <v>301333.33333333331</v>
      </c>
      <c r="J818" s="314">
        <f t="shared" si="450"/>
        <v>301333.33333333331</v>
      </c>
      <c r="K818" s="89">
        <v>301333.33333333331</v>
      </c>
      <c r="L818" s="89">
        <v>301333.33333333331</v>
      </c>
      <c r="M818" s="89">
        <v>301333.33333333331</v>
      </c>
      <c r="N818" s="89">
        <v>301333.33333333331</v>
      </c>
      <c r="O818" s="89">
        <v>301333.33333333331</v>
      </c>
      <c r="P818" s="87">
        <f t="shared" si="456"/>
        <v>1506666.6666666665</v>
      </c>
      <c r="Q818" s="66">
        <f t="shared" si="455"/>
        <v>1807999.9999999998</v>
      </c>
      <c r="R818" s="196">
        <v>0</v>
      </c>
    </row>
    <row r="819" spans="1:18" ht="15.75" hidden="1" customHeight="1" outlineLevel="3">
      <c r="A819" s="427"/>
      <c r="B819" s="429"/>
      <c r="C819" s="104" t="s">
        <v>71</v>
      </c>
      <c r="D819" s="104"/>
      <c r="E819" s="12">
        <v>0</v>
      </c>
      <c r="F819" s="12">
        <v>0</v>
      </c>
      <c r="G819" s="12">
        <v>0</v>
      </c>
      <c r="H819" s="12">
        <v>0</v>
      </c>
      <c r="I819" s="89">
        <v>87875</v>
      </c>
      <c r="J819" s="314">
        <f t="shared" si="450"/>
        <v>87875</v>
      </c>
      <c r="K819" s="89">
        <v>87875</v>
      </c>
      <c r="L819" s="89">
        <v>87875</v>
      </c>
      <c r="M819" s="89">
        <v>87875</v>
      </c>
      <c r="N819" s="89">
        <v>87875</v>
      </c>
      <c r="O819" s="89">
        <v>87875</v>
      </c>
      <c r="P819" s="87">
        <f t="shared" si="456"/>
        <v>439375</v>
      </c>
      <c r="Q819" s="66">
        <f t="shared" si="455"/>
        <v>527250</v>
      </c>
      <c r="R819" s="196">
        <v>0</v>
      </c>
    </row>
    <row r="820" spans="1:18" ht="15.75" hidden="1" customHeight="1" outlineLevel="3">
      <c r="A820" s="427"/>
      <c r="B820" s="429"/>
      <c r="C820" s="104" t="s">
        <v>64</v>
      </c>
      <c r="D820" s="104"/>
      <c r="E820" s="12">
        <v>0</v>
      </c>
      <c r="F820" s="12">
        <v>0</v>
      </c>
      <c r="G820" s="12">
        <v>0</v>
      </c>
      <c r="H820" s="12">
        <v>0</v>
      </c>
      <c r="I820" s="89">
        <v>156000</v>
      </c>
      <c r="J820" s="314">
        <f t="shared" si="450"/>
        <v>156000</v>
      </c>
      <c r="K820" s="89">
        <v>156000</v>
      </c>
      <c r="L820" s="89">
        <v>156000</v>
      </c>
      <c r="M820" s="89">
        <v>156000</v>
      </c>
      <c r="N820" s="89">
        <v>156000</v>
      </c>
      <c r="O820" s="89">
        <v>156000</v>
      </c>
      <c r="P820" s="87">
        <f t="shared" si="456"/>
        <v>780000</v>
      </c>
      <c r="Q820" s="66">
        <f t="shared" si="455"/>
        <v>936000</v>
      </c>
      <c r="R820" s="196">
        <v>0</v>
      </c>
    </row>
    <row r="821" spans="1:18" ht="15.75" hidden="1" customHeight="1" outlineLevel="3">
      <c r="A821" s="427"/>
      <c r="B821" s="429"/>
      <c r="C821" s="104" t="s">
        <v>72</v>
      </c>
      <c r="D821" s="104"/>
      <c r="E821" s="12">
        <v>0</v>
      </c>
      <c r="F821" s="12">
        <v>0</v>
      </c>
      <c r="G821" s="12">
        <v>0</v>
      </c>
      <c r="H821" s="12">
        <v>0</v>
      </c>
      <c r="I821" s="89">
        <v>665533.33333333337</v>
      </c>
      <c r="J821" s="314">
        <f t="shared" si="450"/>
        <v>665533.33333333337</v>
      </c>
      <c r="K821" s="89">
        <v>665533.33333333337</v>
      </c>
      <c r="L821" s="89">
        <v>665533.33333333337</v>
      </c>
      <c r="M821" s="89">
        <v>665533.33333333337</v>
      </c>
      <c r="N821" s="89">
        <v>665533.33333333337</v>
      </c>
      <c r="O821" s="89">
        <v>665533.33333333337</v>
      </c>
      <c r="P821" s="87">
        <f t="shared" si="456"/>
        <v>3327666.666666667</v>
      </c>
      <c r="Q821" s="66">
        <f t="shared" si="455"/>
        <v>3993200.0000000005</v>
      </c>
      <c r="R821" s="196">
        <v>0</v>
      </c>
    </row>
    <row r="822" spans="1:18" ht="15.75" hidden="1" customHeight="1" outlineLevel="3">
      <c r="A822" s="427"/>
      <c r="B822" s="429"/>
      <c r="C822" s="104" t="s">
        <v>73</v>
      </c>
      <c r="D822" s="104"/>
      <c r="E822" s="12">
        <v>0</v>
      </c>
      <c r="F822" s="12">
        <v>0</v>
      </c>
      <c r="G822" s="12">
        <v>0</v>
      </c>
      <c r="H822" s="12">
        <v>0</v>
      </c>
      <c r="I822" s="89">
        <v>469366.66666666669</v>
      </c>
      <c r="J822" s="314">
        <f t="shared" si="450"/>
        <v>469366.66666666669</v>
      </c>
      <c r="K822" s="89">
        <v>469366.66666666669</v>
      </c>
      <c r="L822" s="89">
        <v>469366.66666666669</v>
      </c>
      <c r="M822" s="89">
        <v>469366.66666666669</v>
      </c>
      <c r="N822" s="89">
        <v>469366.66666666669</v>
      </c>
      <c r="O822" s="89">
        <v>469366.66666666669</v>
      </c>
      <c r="P822" s="87">
        <f t="shared" si="456"/>
        <v>2346833.3333333335</v>
      </c>
      <c r="Q822" s="66">
        <f t="shared" si="455"/>
        <v>2816200</v>
      </c>
      <c r="R822" s="196">
        <v>0</v>
      </c>
    </row>
    <row r="823" spans="1:18" ht="31.5" hidden="1" customHeight="1" outlineLevel="3">
      <c r="A823" s="427"/>
      <c r="B823" s="429"/>
      <c r="C823" s="104" t="s">
        <v>74</v>
      </c>
      <c r="D823" s="104"/>
      <c r="E823" s="12">
        <v>0</v>
      </c>
      <c r="F823" s="12">
        <v>0</v>
      </c>
      <c r="G823" s="12">
        <v>0</v>
      </c>
      <c r="H823" s="12">
        <v>0</v>
      </c>
      <c r="I823" s="89">
        <v>224833.33333333334</v>
      </c>
      <c r="J823" s="314">
        <f t="shared" si="450"/>
        <v>224833.33333333334</v>
      </c>
      <c r="K823" s="89">
        <v>224833.33333333334</v>
      </c>
      <c r="L823" s="89">
        <v>224833.33333333334</v>
      </c>
      <c r="M823" s="89">
        <v>224833.33333333334</v>
      </c>
      <c r="N823" s="89">
        <v>224833.33333333334</v>
      </c>
      <c r="O823" s="89">
        <v>224833.33333333334</v>
      </c>
      <c r="P823" s="87">
        <f t="shared" si="456"/>
        <v>1124166.6666666667</v>
      </c>
      <c r="Q823" s="66">
        <f t="shared" si="455"/>
        <v>1349000</v>
      </c>
      <c r="R823" s="196">
        <v>0</v>
      </c>
    </row>
    <row r="824" spans="1:18" ht="15.75" hidden="1" customHeight="1" outlineLevel="3">
      <c r="A824" s="427"/>
      <c r="B824" s="429"/>
      <c r="C824" s="104" t="s">
        <v>75</v>
      </c>
      <c r="D824" s="104"/>
      <c r="E824" s="12">
        <v>0</v>
      </c>
      <c r="F824" s="12">
        <v>0</v>
      </c>
      <c r="G824" s="12">
        <v>0</v>
      </c>
      <c r="H824" s="12">
        <v>0</v>
      </c>
      <c r="I824" s="89">
        <v>131381.66666666666</v>
      </c>
      <c r="J824" s="314">
        <f t="shared" si="450"/>
        <v>131381.66666666666</v>
      </c>
      <c r="K824" s="89">
        <v>131381.66666666666</v>
      </c>
      <c r="L824" s="89">
        <v>131381.66666666666</v>
      </c>
      <c r="M824" s="89">
        <v>131381.66666666666</v>
      </c>
      <c r="N824" s="89">
        <v>131381.66666666666</v>
      </c>
      <c r="O824" s="89">
        <v>131381.66666666666</v>
      </c>
      <c r="P824" s="87">
        <f t="shared" si="456"/>
        <v>656908.33333333326</v>
      </c>
      <c r="Q824" s="66">
        <f t="shared" si="455"/>
        <v>788289.99999999988</v>
      </c>
      <c r="R824" s="196">
        <v>0</v>
      </c>
    </row>
    <row r="825" spans="1:18" ht="15.75" hidden="1" customHeight="1" outlineLevel="3">
      <c r="A825" s="427"/>
      <c r="B825" s="429"/>
      <c r="C825" s="104" t="s">
        <v>76</v>
      </c>
      <c r="D825" s="104"/>
      <c r="E825" s="12">
        <v>0</v>
      </c>
      <c r="F825" s="12">
        <v>0</v>
      </c>
      <c r="G825" s="12">
        <v>0</v>
      </c>
      <c r="H825" s="12">
        <v>0</v>
      </c>
      <c r="I825" s="89">
        <v>301333.33333333331</v>
      </c>
      <c r="J825" s="314">
        <f t="shared" si="450"/>
        <v>301333.33333333331</v>
      </c>
      <c r="K825" s="89">
        <v>301333.33333333331</v>
      </c>
      <c r="L825" s="89">
        <v>301333.33333333331</v>
      </c>
      <c r="M825" s="89">
        <v>301333.33333333331</v>
      </c>
      <c r="N825" s="89">
        <v>301333.33333333331</v>
      </c>
      <c r="O825" s="89">
        <v>301333.33333333331</v>
      </c>
      <c r="P825" s="87">
        <f t="shared" si="456"/>
        <v>1506666.6666666665</v>
      </c>
      <c r="Q825" s="66">
        <f t="shared" si="455"/>
        <v>1807999.9999999998</v>
      </c>
      <c r="R825" s="196">
        <v>0</v>
      </c>
    </row>
    <row r="826" spans="1:18" ht="15.75" hidden="1" customHeight="1" outlineLevel="3">
      <c r="A826" s="427"/>
      <c r="B826" s="429"/>
      <c r="C826" s="104" t="s">
        <v>77</v>
      </c>
      <c r="D826" s="104"/>
      <c r="E826" s="12">
        <v>0</v>
      </c>
      <c r="F826" s="12">
        <v>0</v>
      </c>
      <c r="G826" s="12">
        <v>0</v>
      </c>
      <c r="H826" s="12">
        <v>0</v>
      </c>
      <c r="I826" s="89">
        <v>757000</v>
      </c>
      <c r="J826" s="314">
        <f t="shared" si="450"/>
        <v>757000</v>
      </c>
      <c r="K826" s="89">
        <v>757000</v>
      </c>
      <c r="L826" s="89">
        <v>757000</v>
      </c>
      <c r="M826" s="89">
        <v>757000</v>
      </c>
      <c r="N826" s="89">
        <v>757000</v>
      </c>
      <c r="O826" s="89">
        <v>757000</v>
      </c>
      <c r="P826" s="87">
        <f t="shared" si="456"/>
        <v>3785000</v>
      </c>
      <c r="Q826" s="66">
        <f t="shared" si="455"/>
        <v>4542000</v>
      </c>
      <c r="R826" s="196">
        <v>0</v>
      </c>
    </row>
    <row r="827" spans="1:18" ht="15.75" hidden="1" customHeight="1" outlineLevel="3">
      <c r="A827" s="427"/>
      <c r="B827" s="429"/>
      <c r="C827" s="104" t="s">
        <v>78</v>
      </c>
      <c r="D827" s="104"/>
      <c r="E827" s="12">
        <v>0</v>
      </c>
      <c r="F827" s="12">
        <v>0</v>
      </c>
      <c r="G827" s="12">
        <v>0</v>
      </c>
      <c r="H827" s="12">
        <v>0</v>
      </c>
      <c r="I827" s="89">
        <v>104500</v>
      </c>
      <c r="J827" s="314">
        <f t="shared" si="450"/>
        <v>104500</v>
      </c>
      <c r="K827" s="89">
        <v>104500</v>
      </c>
      <c r="L827" s="89">
        <v>104500</v>
      </c>
      <c r="M827" s="89">
        <v>104500</v>
      </c>
      <c r="N827" s="89">
        <v>104500</v>
      </c>
      <c r="O827" s="89">
        <v>104500</v>
      </c>
      <c r="P827" s="87">
        <f t="shared" si="456"/>
        <v>522500</v>
      </c>
      <c r="Q827" s="66">
        <f t="shared" si="455"/>
        <v>627000</v>
      </c>
      <c r="R827" s="196">
        <v>0</v>
      </c>
    </row>
    <row r="828" spans="1:18" ht="15.75" hidden="1" customHeight="1" outlineLevel="3">
      <c r="A828" s="427"/>
      <c r="B828" s="429"/>
      <c r="C828" s="104" t="s">
        <v>79</v>
      </c>
      <c r="D828" s="104"/>
      <c r="E828" s="12">
        <v>0</v>
      </c>
      <c r="F828" s="12">
        <v>0</v>
      </c>
      <c r="G828" s="12">
        <v>0</v>
      </c>
      <c r="H828" s="12">
        <v>0</v>
      </c>
      <c r="I828" s="89">
        <v>156000</v>
      </c>
      <c r="J828" s="314">
        <f t="shared" si="450"/>
        <v>156000</v>
      </c>
      <c r="K828" s="89">
        <v>156000</v>
      </c>
      <c r="L828" s="89">
        <v>156000</v>
      </c>
      <c r="M828" s="89">
        <v>156000</v>
      </c>
      <c r="N828" s="89">
        <v>156000</v>
      </c>
      <c r="O828" s="89">
        <v>156000</v>
      </c>
      <c r="P828" s="87">
        <f t="shared" si="456"/>
        <v>780000</v>
      </c>
      <c r="Q828" s="66">
        <f t="shared" si="455"/>
        <v>936000</v>
      </c>
      <c r="R828" s="196">
        <v>0</v>
      </c>
    </row>
    <row r="829" spans="1:18" ht="31.5" hidden="1" customHeight="1" outlineLevel="3">
      <c r="A829" s="427"/>
      <c r="B829" s="429"/>
      <c r="C829" s="104" t="s">
        <v>80</v>
      </c>
      <c r="D829" s="104"/>
      <c r="E829" s="12">
        <v>0</v>
      </c>
      <c r="F829" s="12">
        <v>0</v>
      </c>
      <c r="G829" s="12">
        <v>0</v>
      </c>
      <c r="H829" s="12">
        <v>0</v>
      </c>
      <c r="I829" s="89">
        <v>717233.33333333337</v>
      </c>
      <c r="J829" s="314">
        <f t="shared" si="450"/>
        <v>717233.33333333337</v>
      </c>
      <c r="K829" s="89">
        <v>717233.33333333337</v>
      </c>
      <c r="L829" s="89">
        <v>717233.33333333337</v>
      </c>
      <c r="M829" s="89">
        <v>717233.33333333337</v>
      </c>
      <c r="N829" s="89">
        <v>717233.33333333337</v>
      </c>
      <c r="O829" s="89">
        <v>717233.33333333337</v>
      </c>
      <c r="P829" s="87">
        <f t="shared" si="456"/>
        <v>3586166.666666667</v>
      </c>
      <c r="Q829" s="66">
        <f t="shared" si="455"/>
        <v>4303400</v>
      </c>
      <c r="R829" s="196">
        <v>0</v>
      </c>
    </row>
    <row r="830" spans="1:18" ht="15.75" hidden="1" customHeight="1" outlineLevel="3">
      <c r="A830" s="427"/>
      <c r="B830" s="429"/>
      <c r="C830" s="104" t="s">
        <v>81</v>
      </c>
      <c r="D830" s="104"/>
      <c r="E830" s="12">
        <v>0</v>
      </c>
      <c r="F830" s="12">
        <v>0</v>
      </c>
      <c r="G830" s="12">
        <v>0</v>
      </c>
      <c r="H830" s="12">
        <v>0</v>
      </c>
      <c r="I830" s="89">
        <v>131381.66666666666</v>
      </c>
      <c r="J830" s="314">
        <f t="shared" si="450"/>
        <v>131381.66666666666</v>
      </c>
      <c r="K830" s="89">
        <v>131381.66666666666</v>
      </c>
      <c r="L830" s="89">
        <v>131381.66666666666</v>
      </c>
      <c r="M830" s="89">
        <v>131381.66666666666</v>
      </c>
      <c r="N830" s="89">
        <v>131381.66666666666</v>
      </c>
      <c r="O830" s="89">
        <v>131381.66666666666</v>
      </c>
      <c r="P830" s="87">
        <f t="shared" si="456"/>
        <v>656908.33333333326</v>
      </c>
      <c r="Q830" s="66">
        <f t="shared" si="455"/>
        <v>788289.99999999988</v>
      </c>
      <c r="R830" s="196">
        <v>0</v>
      </c>
    </row>
    <row r="831" spans="1:18" ht="15.75" hidden="1" customHeight="1" outlineLevel="3">
      <c r="A831" s="427"/>
      <c r="B831" s="429"/>
      <c r="C831" s="104" t="s">
        <v>66</v>
      </c>
      <c r="D831" s="104"/>
      <c r="E831" s="12">
        <v>0</v>
      </c>
      <c r="F831" s="12">
        <v>0</v>
      </c>
      <c r="G831" s="12">
        <v>0</v>
      </c>
      <c r="H831" s="12">
        <v>0</v>
      </c>
      <c r="I831" s="89">
        <v>321833.33333333331</v>
      </c>
      <c r="J831" s="314">
        <f t="shared" si="450"/>
        <v>321833.33333333331</v>
      </c>
      <c r="K831" s="89">
        <v>321833.33333333331</v>
      </c>
      <c r="L831" s="89">
        <v>321833.33333333331</v>
      </c>
      <c r="M831" s="89">
        <v>321833.33333333331</v>
      </c>
      <c r="N831" s="89">
        <v>321833.33333333331</v>
      </c>
      <c r="O831" s="89">
        <v>321833.33333333331</v>
      </c>
      <c r="P831" s="87">
        <f t="shared" si="456"/>
        <v>1609166.6666666665</v>
      </c>
      <c r="Q831" s="66">
        <f t="shared" si="455"/>
        <v>1930999.9999999998</v>
      </c>
      <c r="R831" s="196">
        <v>0</v>
      </c>
    </row>
    <row r="832" spans="1:18" ht="15.75" hidden="1" customHeight="1" outlineLevel="3">
      <c r="A832" s="427"/>
      <c r="B832" s="429"/>
      <c r="C832" s="104" t="s">
        <v>72</v>
      </c>
      <c r="D832" s="104"/>
      <c r="E832" s="12">
        <v>0</v>
      </c>
      <c r="F832" s="12">
        <v>0</v>
      </c>
      <c r="G832" s="12">
        <v>0</v>
      </c>
      <c r="H832" s="12">
        <v>0</v>
      </c>
      <c r="I832" s="89">
        <v>375800</v>
      </c>
      <c r="J832" s="314">
        <f t="shared" si="450"/>
        <v>375800</v>
      </c>
      <c r="K832" s="89">
        <v>375800</v>
      </c>
      <c r="L832" s="89">
        <v>375800</v>
      </c>
      <c r="M832" s="89">
        <v>375800</v>
      </c>
      <c r="N832" s="89">
        <v>375800</v>
      </c>
      <c r="O832" s="89">
        <v>375800</v>
      </c>
      <c r="P832" s="87">
        <f t="shared" si="456"/>
        <v>1879000</v>
      </c>
      <c r="Q832" s="66">
        <f t="shared" si="455"/>
        <v>2254800</v>
      </c>
      <c r="R832" s="196">
        <v>0</v>
      </c>
    </row>
    <row r="833" spans="1:18" ht="31.5" hidden="1" customHeight="1" outlineLevel="3">
      <c r="A833" s="427"/>
      <c r="B833" s="429"/>
      <c r="C833" s="104" t="s">
        <v>82</v>
      </c>
      <c r="D833" s="104"/>
      <c r="E833" s="12">
        <v>0</v>
      </c>
      <c r="F833" s="12">
        <v>0</v>
      </c>
      <c r="G833" s="12">
        <v>0</v>
      </c>
      <c r="H833" s="12">
        <v>0</v>
      </c>
      <c r="I833" s="89">
        <v>1592609.1666666667</v>
      </c>
      <c r="J833" s="314">
        <f t="shared" ref="J833:J896" si="457">I833+H833+G833+F833+E833+D833</f>
        <v>1592609.1666666667</v>
      </c>
      <c r="K833" s="89">
        <v>1592609.1666666667</v>
      </c>
      <c r="L833" s="89">
        <v>1592609.1666666667</v>
      </c>
      <c r="M833" s="89">
        <v>1592609.1666666667</v>
      </c>
      <c r="N833" s="89">
        <v>1592609.1666666667</v>
      </c>
      <c r="O833" s="89">
        <v>1592609.1666666667</v>
      </c>
      <c r="P833" s="87">
        <f t="shared" si="456"/>
        <v>7963045.833333334</v>
      </c>
      <c r="Q833" s="66">
        <f t="shared" si="455"/>
        <v>9555655</v>
      </c>
      <c r="R833" s="196">
        <v>0</v>
      </c>
    </row>
    <row r="834" spans="1:18" ht="31.5" hidden="1" customHeight="1" outlineLevel="3">
      <c r="A834" s="427"/>
      <c r="B834" s="430"/>
      <c r="C834" s="104" t="s">
        <v>83</v>
      </c>
      <c r="D834" s="104"/>
      <c r="E834" s="12">
        <v>0</v>
      </c>
      <c r="F834" s="12">
        <v>0</v>
      </c>
      <c r="G834" s="12">
        <v>0</v>
      </c>
      <c r="H834" s="12">
        <v>0</v>
      </c>
      <c r="I834" s="89">
        <v>717233.33333333337</v>
      </c>
      <c r="J834" s="314">
        <f t="shared" si="457"/>
        <v>717233.33333333337</v>
      </c>
      <c r="K834" s="89">
        <v>717233.33333333337</v>
      </c>
      <c r="L834" s="89">
        <v>717233.33333333337</v>
      </c>
      <c r="M834" s="89">
        <v>717233.33333333337</v>
      </c>
      <c r="N834" s="89">
        <v>717233.33333333337</v>
      </c>
      <c r="O834" s="89">
        <v>717233.33333333337</v>
      </c>
      <c r="P834" s="87">
        <f t="shared" si="456"/>
        <v>3586166.666666667</v>
      </c>
      <c r="Q834" s="66">
        <f t="shared" si="455"/>
        <v>4303400</v>
      </c>
      <c r="R834" s="196">
        <v>0</v>
      </c>
    </row>
    <row r="835" spans="1:18" ht="35.25" hidden="1" customHeight="1" outlineLevel="2">
      <c r="A835" s="472" t="s">
        <v>128</v>
      </c>
      <c r="B835" s="473"/>
      <c r="C835" s="473"/>
      <c r="D835" s="314">
        <f t="shared" ref="D835:I835" si="458">D844+D852+D860+D868</f>
        <v>0</v>
      </c>
      <c r="E835" s="314">
        <f t="shared" si="458"/>
        <v>384000</v>
      </c>
      <c r="F835" s="356">
        <f>F844+F852+F860+F868+F836</f>
        <v>2423000</v>
      </c>
      <c r="G835" s="314">
        <f t="shared" si="458"/>
        <v>4945000</v>
      </c>
      <c r="H835" s="354">
        <f t="shared" ref="H835" si="459">H844+H852+H860+H868</f>
        <v>4945000</v>
      </c>
      <c r="I835" s="314">
        <f t="shared" si="458"/>
        <v>4879433</v>
      </c>
      <c r="J835" s="314">
        <f t="shared" si="457"/>
        <v>17576433</v>
      </c>
      <c r="K835" s="356">
        <f t="shared" ref="K835" si="460">K844+K852+K860+K868+K836</f>
        <v>2444608</v>
      </c>
      <c r="L835" s="356">
        <f t="shared" ref="L835" si="461">L844+L852+L860+L868+L836</f>
        <v>826833</v>
      </c>
      <c r="M835" s="356">
        <f t="shared" ref="M835" si="462">M844+M852+M860+M868+M836</f>
        <v>679033.00333333341</v>
      </c>
      <c r="N835" s="356">
        <f t="shared" ref="N835" si="463">N844+N852+N860+N868+N836</f>
        <v>1241833</v>
      </c>
      <c r="O835" s="356">
        <f t="shared" ref="O835" si="464">O844+O852+O860+O868+O836</f>
        <v>5451833</v>
      </c>
      <c r="P835" s="314">
        <f t="shared" si="456"/>
        <v>10644140.003333334</v>
      </c>
      <c r="Q835" s="67">
        <f>J835+P835</f>
        <v>28220573.003333334</v>
      </c>
      <c r="R835" s="196">
        <v>-1734000</v>
      </c>
    </row>
    <row r="836" spans="1:18" ht="33" hidden="1" customHeight="1" outlineLevel="3">
      <c r="A836" s="427">
        <v>15</v>
      </c>
      <c r="B836" s="428" t="s">
        <v>14</v>
      </c>
      <c r="C836" s="75" t="s">
        <v>11</v>
      </c>
      <c r="D836" s="75"/>
      <c r="E836" s="20">
        <f>SUM(E837:E843)</f>
        <v>0</v>
      </c>
      <c r="F836" s="28">
        <f>SUM(F837:F843)</f>
        <v>1084000</v>
      </c>
      <c r="G836" s="28">
        <f t="shared" ref="G836:I836" si="465">SUM(G837:G843)</f>
        <v>0</v>
      </c>
      <c r="H836" s="28">
        <f t="shared" ref="H836" si="466">SUM(H837:H843)</f>
        <v>0</v>
      </c>
      <c r="I836" s="28">
        <f t="shared" si="465"/>
        <v>0</v>
      </c>
      <c r="J836" s="314">
        <f t="shared" si="457"/>
        <v>1084000</v>
      </c>
      <c r="K836" s="20">
        <f t="shared" ref="K836:O836" si="467">SUM(K837:K843)</f>
        <v>1291975</v>
      </c>
      <c r="L836" s="28">
        <f t="shared" si="467"/>
        <v>0</v>
      </c>
      <c r="M836" s="28">
        <f t="shared" si="467"/>
        <v>0</v>
      </c>
      <c r="N836" s="28">
        <f t="shared" si="467"/>
        <v>0</v>
      </c>
      <c r="O836" s="28">
        <f t="shared" si="467"/>
        <v>0</v>
      </c>
      <c r="P836" s="20">
        <f t="shared" si="456"/>
        <v>1291975</v>
      </c>
      <c r="Q836" s="76">
        <f t="shared" ref="Q836:Q868" si="468">J836+P836</f>
        <v>2375975</v>
      </c>
      <c r="R836" s="196">
        <v>0</v>
      </c>
    </row>
    <row r="837" spans="1:18" ht="16.5" hidden="1" customHeight="1" outlineLevel="4">
      <c r="A837" s="427"/>
      <c r="B837" s="429"/>
      <c r="C837" s="128" t="s">
        <v>129</v>
      </c>
      <c r="D837" s="128"/>
      <c r="E837" s="113"/>
      <c r="F837" s="359">
        <v>0</v>
      </c>
      <c r="G837" s="320">
        <v>0</v>
      </c>
      <c r="H837" s="349">
        <v>0</v>
      </c>
      <c r="I837" s="320">
        <v>0</v>
      </c>
      <c r="J837" s="314">
        <f t="shared" si="457"/>
        <v>0</v>
      </c>
      <c r="K837" s="320">
        <v>42777</v>
      </c>
      <c r="L837" s="359">
        <v>0</v>
      </c>
      <c r="M837" s="320">
        <v>0</v>
      </c>
      <c r="N837" s="320">
        <v>0</v>
      </c>
      <c r="O837" s="320">
        <v>0</v>
      </c>
      <c r="P837" s="87">
        <f t="shared" si="456"/>
        <v>42777</v>
      </c>
      <c r="Q837" s="66">
        <f t="shared" si="468"/>
        <v>42777</v>
      </c>
      <c r="R837" s="196">
        <v>0</v>
      </c>
    </row>
    <row r="838" spans="1:18" ht="16.5" hidden="1" customHeight="1" outlineLevel="4">
      <c r="A838" s="427"/>
      <c r="B838" s="429"/>
      <c r="C838" s="128" t="s">
        <v>130</v>
      </c>
      <c r="D838" s="128"/>
      <c r="E838" s="113"/>
      <c r="F838" s="359">
        <v>0</v>
      </c>
      <c r="G838" s="320">
        <v>0</v>
      </c>
      <c r="H838" s="349">
        <v>0</v>
      </c>
      <c r="I838" s="320">
        <v>0</v>
      </c>
      <c r="J838" s="314">
        <f t="shared" si="457"/>
        <v>0</v>
      </c>
      <c r="K838" s="320">
        <v>52470</v>
      </c>
      <c r="L838" s="359">
        <v>0</v>
      </c>
      <c r="M838" s="320">
        <v>0</v>
      </c>
      <c r="N838" s="320">
        <v>0</v>
      </c>
      <c r="O838" s="320">
        <v>0</v>
      </c>
      <c r="P838" s="87">
        <f t="shared" si="456"/>
        <v>52470</v>
      </c>
      <c r="Q838" s="66">
        <f t="shared" si="468"/>
        <v>52470</v>
      </c>
      <c r="R838" s="196">
        <v>0</v>
      </c>
    </row>
    <row r="839" spans="1:18" ht="16.5" hidden="1" customHeight="1" outlineLevel="4">
      <c r="A839" s="427"/>
      <c r="B839" s="429"/>
      <c r="C839" s="128" t="s">
        <v>130</v>
      </c>
      <c r="D839" s="128"/>
      <c r="E839" s="113"/>
      <c r="F839" s="359">
        <v>0</v>
      </c>
      <c r="G839" s="320">
        <v>0</v>
      </c>
      <c r="H839" s="349">
        <v>0</v>
      </c>
      <c r="I839" s="320">
        <v>0</v>
      </c>
      <c r="J839" s="314">
        <f t="shared" si="457"/>
        <v>0</v>
      </c>
      <c r="K839" s="320">
        <v>8123</v>
      </c>
      <c r="L839" s="359">
        <v>0</v>
      </c>
      <c r="M839" s="320">
        <v>0</v>
      </c>
      <c r="N839" s="320">
        <v>0</v>
      </c>
      <c r="O839" s="320">
        <v>0</v>
      </c>
      <c r="P839" s="87">
        <f t="shared" si="456"/>
        <v>8123</v>
      </c>
      <c r="Q839" s="66">
        <f t="shared" si="468"/>
        <v>8123</v>
      </c>
      <c r="R839" s="196">
        <v>0</v>
      </c>
    </row>
    <row r="840" spans="1:18" ht="16.5" hidden="1" customHeight="1" outlineLevel="4">
      <c r="A840" s="427"/>
      <c r="B840" s="429"/>
      <c r="C840" s="128" t="s">
        <v>131</v>
      </c>
      <c r="D840" s="128"/>
      <c r="E840" s="113"/>
      <c r="F840" s="359">
        <v>0</v>
      </c>
      <c r="G840" s="320">
        <v>0</v>
      </c>
      <c r="H840" s="349">
        <v>0</v>
      </c>
      <c r="I840" s="320">
        <v>0</v>
      </c>
      <c r="J840" s="314">
        <f t="shared" si="457"/>
        <v>0</v>
      </c>
      <c r="K840" s="320">
        <v>28048</v>
      </c>
      <c r="L840" s="359">
        <v>0</v>
      </c>
      <c r="M840" s="320">
        <v>0</v>
      </c>
      <c r="N840" s="320">
        <v>0</v>
      </c>
      <c r="O840" s="320">
        <v>0</v>
      </c>
      <c r="P840" s="87">
        <f t="shared" si="456"/>
        <v>28048</v>
      </c>
      <c r="Q840" s="66">
        <f t="shared" si="468"/>
        <v>28048</v>
      </c>
      <c r="R840" s="196">
        <v>0</v>
      </c>
    </row>
    <row r="841" spans="1:18" ht="16.5" hidden="1" customHeight="1" outlineLevel="4">
      <c r="A841" s="427"/>
      <c r="B841" s="429"/>
      <c r="C841" s="128" t="s">
        <v>132</v>
      </c>
      <c r="D841" s="128"/>
      <c r="E841" s="113"/>
      <c r="F841" s="359">
        <v>0</v>
      </c>
      <c r="G841" s="320">
        <v>0</v>
      </c>
      <c r="H841" s="349">
        <v>0</v>
      </c>
      <c r="I841" s="320">
        <v>0</v>
      </c>
      <c r="J841" s="314">
        <f t="shared" si="457"/>
        <v>0</v>
      </c>
      <c r="K841" s="320">
        <v>35634</v>
      </c>
      <c r="L841" s="359">
        <v>0</v>
      </c>
      <c r="M841" s="320">
        <v>0</v>
      </c>
      <c r="N841" s="320">
        <v>0</v>
      </c>
      <c r="O841" s="320">
        <v>0</v>
      </c>
      <c r="P841" s="87">
        <f t="shared" si="456"/>
        <v>35634</v>
      </c>
      <c r="Q841" s="66">
        <f t="shared" si="468"/>
        <v>35634</v>
      </c>
      <c r="R841" s="196">
        <v>0</v>
      </c>
    </row>
    <row r="842" spans="1:18" ht="16.5" hidden="1" customHeight="1" outlineLevel="4">
      <c r="A842" s="427"/>
      <c r="B842" s="429"/>
      <c r="C842" s="128" t="s">
        <v>133</v>
      </c>
      <c r="D842" s="128"/>
      <c r="E842" s="113"/>
      <c r="F842" s="359">
        <v>0</v>
      </c>
      <c r="G842" s="320">
        <v>0</v>
      </c>
      <c r="H842" s="349">
        <v>0</v>
      </c>
      <c r="I842" s="320">
        <v>0</v>
      </c>
      <c r="J842" s="314">
        <f t="shared" si="457"/>
        <v>0</v>
      </c>
      <c r="K842" s="320">
        <v>40753</v>
      </c>
      <c r="L842" s="359">
        <v>0</v>
      </c>
      <c r="M842" s="320">
        <v>0</v>
      </c>
      <c r="N842" s="320">
        <v>0</v>
      </c>
      <c r="O842" s="320">
        <v>0</v>
      </c>
      <c r="P842" s="87">
        <f t="shared" si="456"/>
        <v>40753</v>
      </c>
      <c r="Q842" s="66">
        <f t="shared" si="468"/>
        <v>40753</v>
      </c>
      <c r="R842" s="196">
        <v>0</v>
      </c>
    </row>
    <row r="843" spans="1:18" ht="16.5" hidden="1" customHeight="1" outlineLevel="4">
      <c r="A843" s="427"/>
      <c r="B843" s="429"/>
      <c r="C843" s="128" t="s">
        <v>134</v>
      </c>
      <c r="D843" s="128"/>
      <c r="E843" s="320"/>
      <c r="F843" s="359">
        <v>1084000</v>
      </c>
      <c r="G843" s="320">
        <v>0</v>
      </c>
      <c r="H843" s="349">
        <v>0</v>
      </c>
      <c r="I843" s="320">
        <v>0</v>
      </c>
      <c r="J843" s="314">
        <f t="shared" si="457"/>
        <v>1084000</v>
      </c>
      <c r="K843" s="320">
        <v>1084170</v>
      </c>
      <c r="L843" s="359">
        <v>0</v>
      </c>
      <c r="M843" s="320">
        <v>0</v>
      </c>
      <c r="N843" s="320">
        <v>0</v>
      </c>
      <c r="O843" s="320">
        <v>0</v>
      </c>
      <c r="P843" s="87">
        <f t="shared" si="456"/>
        <v>1084170</v>
      </c>
      <c r="Q843" s="66">
        <f t="shared" si="468"/>
        <v>2168170</v>
      </c>
      <c r="R843" s="196">
        <v>0</v>
      </c>
    </row>
    <row r="844" spans="1:18" ht="28.5" hidden="1" customHeight="1" outlineLevel="3">
      <c r="A844" s="427"/>
      <c r="B844" s="429"/>
      <c r="C844" s="75" t="s">
        <v>12</v>
      </c>
      <c r="D844" s="27">
        <v>0</v>
      </c>
      <c r="E844" s="20">
        <f>SUM(E845:E851)</f>
        <v>0</v>
      </c>
      <c r="F844" s="20">
        <f>SUM(F845:F851)</f>
        <v>247000</v>
      </c>
      <c r="G844" s="20">
        <f t="shared" ref="G844" si="469">SUM(G845:G851)</f>
        <v>905000</v>
      </c>
      <c r="H844" s="20">
        <f t="shared" ref="H844" si="470">SUM(H845:H851)</f>
        <v>905000</v>
      </c>
      <c r="I844" s="20">
        <f>SUM(I845:I851)</f>
        <v>1015200</v>
      </c>
      <c r="J844" s="314">
        <f t="shared" si="457"/>
        <v>3072200</v>
      </c>
      <c r="K844" s="20">
        <f t="shared" ref="K844" si="471">SUM(K845:K851)</f>
        <v>0</v>
      </c>
      <c r="L844" s="20">
        <f>SUM(L845:L851)</f>
        <v>0</v>
      </c>
      <c r="M844" s="20">
        <f>SUM(M845:M851)</f>
        <v>115200</v>
      </c>
      <c r="N844" s="20">
        <f t="shared" ref="N844:O844" si="472">SUM(N845:N851)</f>
        <v>0</v>
      </c>
      <c r="O844" s="20">
        <f t="shared" si="472"/>
        <v>0</v>
      </c>
      <c r="P844" s="20">
        <f t="shared" si="456"/>
        <v>115200</v>
      </c>
      <c r="Q844" s="76">
        <f t="shared" si="468"/>
        <v>3187400</v>
      </c>
      <c r="R844" s="196">
        <v>-905000</v>
      </c>
    </row>
    <row r="845" spans="1:18" ht="16.5" hidden="1" customHeight="1" outlineLevel="4">
      <c r="A845" s="427"/>
      <c r="B845" s="429"/>
      <c r="C845" s="128" t="s">
        <v>129</v>
      </c>
      <c r="D845" s="128"/>
      <c r="E845" s="320">
        <v>0</v>
      </c>
      <c r="F845" s="360">
        <v>5000</v>
      </c>
      <c r="G845" s="320">
        <v>5000</v>
      </c>
      <c r="H845" s="349">
        <v>5000</v>
      </c>
      <c r="I845" s="321">
        <v>1000</v>
      </c>
      <c r="J845" s="314">
        <f t="shared" si="457"/>
        <v>16000</v>
      </c>
      <c r="K845" s="320">
        <v>0</v>
      </c>
      <c r="L845" s="359">
        <v>0</v>
      </c>
      <c r="M845" s="321">
        <v>1000</v>
      </c>
      <c r="N845" s="320">
        <v>0</v>
      </c>
      <c r="O845" s="320">
        <v>0</v>
      </c>
      <c r="P845" s="87">
        <f t="shared" si="456"/>
        <v>1000</v>
      </c>
      <c r="Q845" s="66">
        <f t="shared" si="468"/>
        <v>17000</v>
      </c>
      <c r="R845" s="196">
        <v>-5000</v>
      </c>
    </row>
    <row r="846" spans="1:18" ht="16.5" hidden="1" customHeight="1" outlineLevel="4">
      <c r="A846" s="427"/>
      <c r="B846" s="429"/>
      <c r="C846" s="128" t="s">
        <v>130</v>
      </c>
      <c r="D846" s="128"/>
      <c r="E846" s="320">
        <v>0</v>
      </c>
      <c r="F846" s="480">
        <v>100000</v>
      </c>
      <c r="G846" s="478">
        <v>900000</v>
      </c>
      <c r="H846" s="478">
        <v>900000</v>
      </c>
      <c r="I846" s="479">
        <v>1000000</v>
      </c>
      <c r="J846" s="314">
        <f t="shared" si="457"/>
        <v>2900000</v>
      </c>
      <c r="K846" s="320">
        <v>0</v>
      </c>
      <c r="L846" s="359">
        <v>0</v>
      </c>
      <c r="M846" s="479">
        <v>100000</v>
      </c>
      <c r="N846" s="320">
        <v>0</v>
      </c>
      <c r="O846" s="320">
        <v>0</v>
      </c>
      <c r="P846" s="87">
        <f t="shared" si="456"/>
        <v>100000</v>
      </c>
      <c r="Q846" s="66">
        <f t="shared" si="468"/>
        <v>3000000</v>
      </c>
      <c r="R846" s="196">
        <v>-900000</v>
      </c>
    </row>
    <row r="847" spans="1:18" ht="16.5" hidden="1" customHeight="1" outlineLevel="4">
      <c r="A847" s="427"/>
      <c r="B847" s="429"/>
      <c r="C847" s="128" t="s">
        <v>130</v>
      </c>
      <c r="D847" s="128"/>
      <c r="E847" s="320">
        <v>0</v>
      </c>
      <c r="F847" s="481"/>
      <c r="G847" s="478"/>
      <c r="H847" s="478"/>
      <c r="I847" s="479"/>
      <c r="J847" s="314">
        <f t="shared" si="457"/>
        <v>0</v>
      </c>
      <c r="K847" s="320">
        <v>0</v>
      </c>
      <c r="L847" s="359">
        <v>0</v>
      </c>
      <c r="M847" s="479"/>
      <c r="N847" s="320">
        <v>0</v>
      </c>
      <c r="O847" s="320">
        <v>0</v>
      </c>
      <c r="P847" s="87">
        <f t="shared" si="456"/>
        <v>0</v>
      </c>
      <c r="Q847" s="66">
        <f t="shared" si="468"/>
        <v>0</v>
      </c>
      <c r="R847" s="196">
        <v>0</v>
      </c>
    </row>
    <row r="848" spans="1:18" ht="16.5" hidden="1" customHeight="1" outlineLevel="4">
      <c r="A848" s="427"/>
      <c r="B848" s="429"/>
      <c r="C848" s="128" t="s">
        <v>131</v>
      </c>
      <c r="D848" s="128"/>
      <c r="E848" s="320">
        <v>0</v>
      </c>
      <c r="F848" s="360">
        <v>15000</v>
      </c>
      <c r="G848" s="320">
        <v>0</v>
      </c>
      <c r="H848" s="349">
        <v>0</v>
      </c>
      <c r="I848" s="321">
        <v>1500</v>
      </c>
      <c r="J848" s="314">
        <f t="shared" si="457"/>
        <v>16500</v>
      </c>
      <c r="K848" s="320">
        <v>0</v>
      </c>
      <c r="L848" s="359">
        <v>0</v>
      </c>
      <c r="M848" s="321">
        <v>1500</v>
      </c>
      <c r="N848" s="320">
        <v>0</v>
      </c>
      <c r="O848" s="320">
        <v>0</v>
      </c>
      <c r="P848" s="87">
        <f t="shared" si="456"/>
        <v>1500</v>
      </c>
      <c r="Q848" s="66">
        <f t="shared" si="468"/>
        <v>18000</v>
      </c>
      <c r="R848" s="196">
        <v>0</v>
      </c>
    </row>
    <row r="849" spans="1:18" ht="16.5" hidden="1" customHeight="1" outlineLevel="4">
      <c r="A849" s="427"/>
      <c r="B849" s="429"/>
      <c r="C849" s="128" t="s">
        <v>132</v>
      </c>
      <c r="D849" s="128"/>
      <c r="E849" s="320">
        <v>0</v>
      </c>
      <c r="F849" s="360">
        <v>5000</v>
      </c>
      <c r="G849" s="320">
        <v>0</v>
      </c>
      <c r="H849" s="349">
        <v>0</v>
      </c>
      <c r="I849" s="321">
        <v>500</v>
      </c>
      <c r="J849" s="314">
        <f t="shared" si="457"/>
        <v>5500</v>
      </c>
      <c r="K849" s="320">
        <v>0</v>
      </c>
      <c r="L849" s="359">
        <v>0</v>
      </c>
      <c r="M849" s="321">
        <v>500</v>
      </c>
      <c r="N849" s="320">
        <v>0</v>
      </c>
      <c r="O849" s="320">
        <v>0</v>
      </c>
      <c r="P849" s="87">
        <f t="shared" si="456"/>
        <v>500</v>
      </c>
      <c r="Q849" s="66">
        <f t="shared" si="468"/>
        <v>6000</v>
      </c>
      <c r="R849" s="196">
        <v>0</v>
      </c>
    </row>
    <row r="850" spans="1:18" ht="16.5" hidden="1" customHeight="1" outlineLevel="4">
      <c r="A850" s="427"/>
      <c r="B850" s="429"/>
      <c r="C850" s="128" t="s">
        <v>133</v>
      </c>
      <c r="D850" s="128"/>
      <c r="E850" s="320">
        <v>0</v>
      </c>
      <c r="F850" s="360">
        <v>50000</v>
      </c>
      <c r="G850" s="320">
        <v>0</v>
      </c>
      <c r="H850" s="349">
        <v>0</v>
      </c>
      <c r="I850" s="321">
        <v>5000</v>
      </c>
      <c r="J850" s="314">
        <f t="shared" si="457"/>
        <v>55000</v>
      </c>
      <c r="K850" s="320">
        <v>0</v>
      </c>
      <c r="L850" s="359">
        <v>0</v>
      </c>
      <c r="M850" s="321">
        <v>5000</v>
      </c>
      <c r="N850" s="320">
        <v>0</v>
      </c>
      <c r="O850" s="320">
        <v>0</v>
      </c>
      <c r="P850" s="87">
        <f t="shared" si="456"/>
        <v>5000</v>
      </c>
      <c r="Q850" s="66">
        <f t="shared" si="468"/>
        <v>60000</v>
      </c>
      <c r="R850" s="196">
        <v>0</v>
      </c>
    </row>
    <row r="851" spans="1:18" ht="16.5" hidden="1" customHeight="1" outlineLevel="4">
      <c r="A851" s="427"/>
      <c r="B851" s="429"/>
      <c r="C851" s="128" t="s">
        <v>134</v>
      </c>
      <c r="D851" s="128"/>
      <c r="E851" s="320">
        <v>0</v>
      </c>
      <c r="F851" s="360">
        <v>72000</v>
      </c>
      <c r="G851" s="320">
        <v>0</v>
      </c>
      <c r="H851" s="349">
        <v>0</v>
      </c>
      <c r="I851" s="321">
        <v>7200</v>
      </c>
      <c r="J851" s="314">
        <f t="shared" si="457"/>
        <v>79200</v>
      </c>
      <c r="K851" s="320">
        <v>0</v>
      </c>
      <c r="L851" s="359">
        <v>0</v>
      </c>
      <c r="M851" s="321">
        <v>7200</v>
      </c>
      <c r="N851" s="320">
        <v>0</v>
      </c>
      <c r="O851" s="320">
        <v>0</v>
      </c>
      <c r="P851" s="87">
        <f t="shared" si="456"/>
        <v>7200</v>
      </c>
      <c r="Q851" s="66">
        <f t="shared" si="468"/>
        <v>86400</v>
      </c>
      <c r="R851" s="196">
        <v>0</v>
      </c>
    </row>
    <row r="852" spans="1:18" ht="28.5" hidden="1" customHeight="1" outlineLevel="3">
      <c r="A852" s="427"/>
      <c r="B852" s="429"/>
      <c r="C852" s="75" t="s">
        <v>13</v>
      </c>
      <c r="D852" s="27">
        <v>0</v>
      </c>
      <c r="E852" s="20">
        <f t="shared" ref="E852:O852" si="473">SUM(E853:E859)</f>
        <v>110000</v>
      </c>
      <c r="F852" s="20">
        <f t="shared" si="473"/>
        <v>22000</v>
      </c>
      <c r="G852" s="20">
        <f t="shared" si="473"/>
        <v>0</v>
      </c>
      <c r="H852" s="20">
        <f t="shared" ref="H852" si="474">SUM(H853:H859)</f>
        <v>0</v>
      </c>
      <c r="I852" s="20">
        <f t="shared" si="473"/>
        <v>22000</v>
      </c>
      <c r="J852" s="314">
        <f t="shared" si="457"/>
        <v>154000</v>
      </c>
      <c r="K852" s="20">
        <f t="shared" si="473"/>
        <v>0</v>
      </c>
      <c r="L852" s="20">
        <f t="shared" si="473"/>
        <v>110000</v>
      </c>
      <c r="M852" s="20">
        <f t="shared" si="473"/>
        <v>22000</v>
      </c>
      <c r="N852" s="20">
        <f t="shared" si="473"/>
        <v>0</v>
      </c>
      <c r="O852" s="20">
        <f t="shared" si="473"/>
        <v>110000</v>
      </c>
      <c r="P852" s="20">
        <f t="shared" si="456"/>
        <v>242000</v>
      </c>
      <c r="Q852" s="76">
        <f t="shared" si="468"/>
        <v>396000</v>
      </c>
      <c r="R852" s="196">
        <v>110000</v>
      </c>
    </row>
    <row r="853" spans="1:18" ht="16.5" hidden="1" customHeight="1" outlineLevel="4">
      <c r="A853" s="427"/>
      <c r="B853" s="429"/>
      <c r="C853" s="128" t="s">
        <v>129</v>
      </c>
      <c r="D853" s="128"/>
      <c r="E853" s="320">
        <v>22000</v>
      </c>
      <c r="F853" s="359">
        <v>0</v>
      </c>
      <c r="G853" s="320">
        <v>0</v>
      </c>
      <c r="H853" s="349">
        <v>0</v>
      </c>
      <c r="I853" s="320">
        <v>0</v>
      </c>
      <c r="J853" s="314">
        <f t="shared" si="457"/>
        <v>22000</v>
      </c>
      <c r="K853" s="320">
        <v>0</v>
      </c>
      <c r="L853" s="359">
        <v>22000</v>
      </c>
      <c r="M853" s="320">
        <v>0</v>
      </c>
      <c r="N853" s="320">
        <v>0</v>
      </c>
      <c r="O853" s="320">
        <v>22000</v>
      </c>
      <c r="P853" s="87">
        <f t="shared" si="456"/>
        <v>44000</v>
      </c>
      <c r="Q853" s="66">
        <f t="shared" si="468"/>
        <v>66000</v>
      </c>
      <c r="R853" s="196">
        <v>22000</v>
      </c>
    </row>
    <row r="854" spans="1:18" ht="16.5" hidden="1" customHeight="1" outlineLevel="4">
      <c r="A854" s="427"/>
      <c r="B854" s="429"/>
      <c r="C854" s="128" t="s">
        <v>130</v>
      </c>
      <c r="D854" s="128"/>
      <c r="E854" s="320">
        <v>22000</v>
      </c>
      <c r="F854" s="359">
        <v>0</v>
      </c>
      <c r="G854" s="320">
        <v>0</v>
      </c>
      <c r="H854" s="349">
        <v>0</v>
      </c>
      <c r="I854" s="320">
        <v>0</v>
      </c>
      <c r="J854" s="314">
        <f t="shared" si="457"/>
        <v>22000</v>
      </c>
      <c r="K854" s="320">
        <v>0</v>
      </c>
      <c r="L854" s="359">
        <v>22000</v>
      </c>
      <c r="M854" s="320">
        <v>0</v>
      </c>
      <c r="N854" s="320">
        <v>0</v>
      </c>
      <c r="O854" s="320">
        <v>22000</v>
      </c>
      <c r="P854" s="87">
        <f t="shared" si="456"/>
        <v>44000</v>
      </c>
      <c r="Q854" s="66">
        <f t="shared" si="468"/>
        <v>66000</v>
      </c>
      <c r="R854" s="196">
        <v>22000</v>
      </c>
    </row>
    <row r="855" spans="1:18" ht="16.5" hidden="1" customHeight="1" outlineLevel="4">
      <c r="A855" s="427"/>
      <c r="B855" s="429"/>
      <c r="C855" s="128" t="s">
        <v>130</v>
      </c>
      <c r="D855" s="128"/>
      <c r="E855" s="320">
        <v>0</v>
      </c>
      <c r="F855" s="359">
        <v>0</v>
      </c>
      <c r="G855" s="320">
        <v>0</v>
      </c>
      <c r="H855" s="349">
        <v>0</v>
      </c>
      <c r="I855" s="320">
        <v>0</v>
      </c>
      <c r="J855" s="314">
        <f t="shared" si="457"/>
        <v>0</v>
      </c>
      <c r="K855" s="320">
        <v>0</v>
      </c>
      <c r="L855" s="359">
        <v>0</v>
      </c>
      <c r="M855" s="320">
        <v>0</v>
      </c>
      <c r="N855" s="320">
        <v>0</v>
      </c>
      <c r="O855" s="320">
        <v>0</v>
      </c>
      <c r="P855" s="87">
        <f t="shared" si="456"/>
        <v>0</v>
      </c>
      <c r="Q855" s="66">
        <f t="shared" si="468"/>
        <v>0</v>
      </c>
      <c r="R855" s="196">
        <v>0</v>
      </c>
    </row>
    <row r="856" spans="1:18" ht="16.5" hidden="1" customHeight="1" outlineLevel="4">
      <c r="A856" s="427"/>
      <c r="B856" s="429"/>
      <c r="C856" s="128" t="s">
        <v>131</v>
      </c>
      <c r="D856" s="128"/>
      <c r="E856" s="320">
        <v>22000</v>
      </c>
      <c r="F856" s="359">
        <v>0</v>
      </c>
      <c r="G856" s="320">
        <v>0</v>
      </c>
      <c r="H856" s="349">
        <v>0</v>
      </c>
      <c r="I856" s="320">
        <v>0</v>
      </c>
      <c r="J856" s="314">
        <f t="shared" si="457"/>
        <v>22000</v>
      </c>
      <c r="K856" s="320">
        <v>0</v>
      </c>
      <c r="L856" s="359">
        <v>22000</v>
      </c>
      <c r="M856" s="320">
        <v>0</v>
      </c>
      <c r="N856" s="320">
        <v>0</v>
      </c>
      <c r="O856" s="320">
        <v>22000</v>
      </c>
      <c r="P856" s="87">
        <f t="shared" si="456"/>
        <v>44000</v>
      </c>
      <c r="Q856" s="66">
        <f t="shared" si="468"/>
        <v>66000</v>
      </c>
      <c r="R856" s="196">
        <v>22000</v>
      </c>
    </row>
    <row r="857" spans="1:18" ht="16.5" hidden="1" customHeight="1" outlineLevel="4">
      <c r="A857" s="427"/>
      <c r="B857" s="429"/>
      <c r="C857" s="128" t="s">
        <v>132</v>
      </c>
      <c r="D857" s="128"/>
      <c r="E857" s="320">
        <v>22000</v>
      </c>
      <c r="F857" s="359">
        <v>0</v>
      </c>
      <c r="G857" s="320">
        <v>0</v>
      </c>
      <c r="H857" s="349">
        <v>0</v>
      </c>
      <c r="I857" s="320">
        <v>0</v>
      </c>
      <c r="J857" s="314">
        <f t="shared" si="457"/>
        <v>22000</v>
      </c>
      <c r="K857" s="320">
        <v>0</v>
      </c>
      <c r="L857" s="359">
        <v>22000</v>
      </c>
      <c r="M857" s="320">
        <v>0</v>
      </c>
      <c r="N857" s="320">
        <v>0</v>
      </c>
      <c r="O857" s="320">
        <v>22000</v>
      </c>
      <c r="P857" s="87">
        <f t="shared" si="456"/>
        <v>44000</v>
      </c>
      <c r="Q857" s="66">
        <f t="shared" si="468"/>
        <v>66000</v>
      </c>
      <c r="R857" s="196">
        <v>22000</v>
      </c>
    </row>
    <row r="858" spans="1:18" ht="16.5" hidden="1" customHeight="1" outlineLevel="4">
      <c r="A858" s="427"/>
      <c r="B858" s="429"/>
      <c r="C858" s="128" t="s">
        <v>133</v>
      </c>
      <c r="D858" s="128"/>
      <c r="E858" s="320">
        <v>22000</v>
      </c>
      <c r="F858" s="359">
        <v>0</v>
      </c>
      <c r="G858" s="320">
        <v>0</v>
      </c>
      <c r="H858" s="349">
        <v>0</v>
      </c>
      <c r="I858" s="320">
        <v>0</v>
      </c>
      <c r="J858" s="314">
        <f t="shared" si="457"/>
        <v>22000</v>
      </c>
      <c r="K858" s="320">
        <v>0</v>
      </c>
      <c r="L858" s="359">
        <v>22000</v>
      </c>
      <c r="M858" s="320">
        <v>0</v>
      </c>
      <c r="N858" s="320">
        <v>0</v>
      </c>
      <c r="O858" s="320">
        <v>22000</v>
      </c>
      <c r="P858" s="87">
        <f t="shared" si="456"/>
        <v>44000</v>
      </c>
      <c r="Q858" s="66">
        <f t="shared" si="468"/>
        <v>66000</v>
      </c>
      <c r="R858" s="196">
        <v>22000</v>
      </c>
    </row>
    <row r="859" spans="1:18" ht="16.5" hidden="1" customHeight="1" outlineLevel="4">
      <c r="A859" s="427"/>
      <c r="B859" s="429"/>
      <c r="C859" s="128" t="s">
        <v>134</v>
      </c>
      <c r="D859" s="128"/>
      <c r="E859" s="320">
        <v>0</v>
      </c>
      <c r="F859" s="357">
        <v>22000</v>
      </c>
      <c r="G859" s="320">
        <v>0</v>
      </c>
      <c r="H859" s="349">
        <v>0</v>
      </c>
      <c r="I859" s="319">
        <v>22000</v>
      </c>
      <c r="J859" s="314">
        <f t="shared" si="457"/>
        <v>44000</v>
      </c>
      <c r="K859" s="320">
        <v>0</v>
      </c>
      <c r="L859" s="359">
        <v>0</v>
      </c>
      <c r="M859" s="319">
        <v>22000</v>
      </c>
      <c r="N859" s="320">
        <v>0</v>
      </c>
      <c r="O859" s="320">
        <v>0</v>
      </c>
      <c r="P859" s="87">
        <f t="shared" si="456"/>
        <v>22000</v>
      </c>
      <c r="Q859" s="66">
        <f t="shared" si="468"/>
        <v>66000</v>
      </c>
      <c r="R859" s="196">
        <v>0</v>
      </c>
    </row>
    <row r="860" spans="1:18" ht="28.5" hidden="1" customHeight="1" outlineLevel="3">
      <c r="A860" s="427"/>
      <c r="B860" s="429"/>
      <c r="C860" s="75" t="s">
        <v>277</v>
      </c>
      <c r="D860" s="27">
        <v>0</v>
      </c>
      <c r="E860" s="20">
        <f t="shared" ref="E860:O860" si="475">SUM(E861:E867)</f>
        <v>274000</v>
      </c>
      <c r="F860" s="20">
        <f t="shared" si="475"/>
        <v>1070000</v>
      </c>
      <c r="G860" s="20">
        <f t="shared" si="475"/>
        <v>4040000</v>
      </c>
      <c r="H860" s="20">
        <f t="shared" ref="H860" si="476">SUM(H861:H867)</f>
        <v>4040000</v>
      </c>
      <c r="I860" s="20">
        <f t="shared" si="475"/>
        <v>3600400</v>
      </c>
      <c r="J860" s="314">
        <f t="shared" si="457"/>
        <v>13024400</v>
      </c>
      <c r="K860" s="20">
        <f t="shared" si="475"/>
        <v>910800</v>
      </c>
      <c r="L860" s="20">
        <f t="shared" si="475"/>
        <v>475000</v>
      </c>
      <c r="M860" s="20">
        <f t="shared" si="475"/>
        <v>300000</v>
      </c>
      <c r="N860" s="20">
        <f t="shared" si="475"/>
        <v>1000000</v>
      </c>
      <c r="O860" s="20">
        <f t="shared" si="475"/>
        <v>5100000</v>
      </c>
      <c r="P860" s="20">
        <f t="shared" si="456"/>
        <v>7785800</v>
      </c>
      <c r="Q860" s="76">
        <f t="shared" si="468"/>
        <v>20810200</v>
      </c>
      <c r="R860" s="196">
        <v>-939000</v>
      </c>
    </row>
    <row r="861" spans="1:18" ht="16.5" hidden="1" customHeight="1" outlineLevel="4">
      <c r="A861" s="427"/>
      <c r="B861" s="429"/>
      <c r="C861" s="128" t="s">
        <v>129</v>
      </c>
      <c r="D861" s="128"/>
      <c r="E861" s="320">
        <v>274000</v>
      </c>
      <c r="F861" s="360">
        <v>300000</v>
      </c>
      <c r="G861" s="321">
        <f>400+390000-400</f>
        <v>390000</v>
      </c>
      <c r="H861" s="350">
        <f>400+390000-400</f>
        <v>390000</v>
      </c>
      <c r="I861" s="321">
        <v>400</v>
      </c>
      <c r="J861" s="314">
        <f t="shared" si="457"/>
        <v>1354400</v>
      </c>
      <c r="K861" s="321">
        <v>800</v>
      </c>
      <c r="L861" s="359">
        <v>0</v>
      </c>
      <c r="M861" s="320">
        <v>0</v>
      </c>
      <c r="N861" s="320">
        <v>0</v>
      </c>
      <c r="O861" s="320">
        <v>0</v>
      </c>
      <c r="P861" s="87">
        <f t="shared" si="456"/>
        <v>800</v>
      </c>
      <c r="Q861" s="66">
        <f t="shared" si="468"/>
        <v>1355200</v>
      </c>
      <c r="R861" s="196">
        <v>-389000</v>
      </c>
    </row>
    <row r="862" spans="1:18" ht="16.5" hidden="1" customHeight="1" outlineLevel="4">
      <c r="A862" s="427"/>
      <c r="B862" s="429"/>
      <c r="C862" s="128" t="s">
        <v>130</v>
      </c>
      <c r="D862" s="128"/>
      <c r="E862" s="320">
        <v>0</v>
      </c>
      <c r="F862" s="360">
        <v>100000</v>
      </c>
      <c r="G862" s="321">
        <v>200000</v>
      </c>
      <c r="H862" s="350">
        <v>200000</v>
      </c>
      <c r="I862" s="321">
        <v>300000</v>
      </c>
      <c r="J862" s="314">
        <f t="shared" si="457"/>
        <v>800000</v>
      </c>
      <c r="K862" s="321">
        <v>180000</v>
      </c>
      <c r="L862" s="359">
        <v>0</v>
      </c>
      <c r="M862" s="320">
        <v>0</v>
      </c>
      <c r="N862" s="320">
        <v>0</v>
      </c>
      <c r="O862" s="320">
        <v>0</v>
      </c>
      <c r="P862" s="87">
        <f t="shared" si="456"/>
        <v>180000</v>
      </c>
      <c r="Q862" s="66">
        <f t="shared" si="468"/>
        <v>980000</v>
      </c>
      <c r="R862" s="196">
        <v>100000</v>
      </c>
    </row>
    <row r="863" spans="1:18" ht="16.5" hidden="1" customHeight="1" outlineLevel="4">
      <c r="A863" s="427"/>
      <c r="B863" s="429"/>
      <c r="C863" s="128" t="s">
        <v>130</v>
      </c>
      <c r="D863" s="128"/>
      <c r="E863" s="320">
        <v>0</v>
      </c>
      <c r="F863" s="359">
        <v>0</v>
      </c>
      <c r="G863" s="321">
        <v>450000</v>
      </c>
      <c r="H863" s="350">
        <v>450000</v>
      </c>
      <c r="I863" s="321">
        <v>200000</v>
      </c>
      <c r="J863" s="314">
        <f t="shared" si="457"/>
        <v>1100000</v>
      </c>
      <c r="K863" s="321">
        <v>280000</v>
      </c>
      <c r="L863" s="359">
        <v>0</v>
      </c>
      <c r="M863" s="320">
        <v>0</v>
      </c>
      <c r="N863" s="321">
        <v>100000</v>
      </c>
      <c r="O863" s="320">
        <v>0</v>
      </c>
      <c r="P863" s="87">
        <f t="shared" si="456"/>
        <v>380000</v>
      </c>
      <c r="Q863" s="66">
        <f t="shared" si="468"/>
        <v>1480000</v>
      </c>
      <c r="R863" s="196">
        <v>50000</v>
      </c>
    </row>
    <row r="864" spans="1:18" ht="16.5" hidden="1" customHeight="1" outlineLevel="4">
      <c r="A864" s="427"/>
      <c r="B864" s="429"/>
      <c r="C864" s="128" t="s">
        <v>131</v>
      </c>
      <c r="D864" s="128"/>
      <c r="E864" s="320">
        <v>0</v>
      </c>
      <c r="F864" s="360">
        <v>200000</v>
      </c>
      <c r="G864" s="321">
        <v>2000000</v>
      </c>
      <c r="H864" s="350">
        <v>2000000</v>
      </c>
      <c r="I864" s="321">
        <v>50000</v>
      </c>
      <c r="J864" s="314">
        <f t="shared" si="457"/>
        <v>4250000</v>
      </c>
      <c r="K864" s="321">
        <v>50000</v>
      </c>
      <c r="L864" s="360">
        <v>50000</v>
      </c>
      <c r="M864" s="321">
        <v>50000</v>
      </c>
      <c r="N864" s="321">
        <v>50000</v>
      </c>
      <c r="O864" s="321">
        <v>50000</v>
      </c>
      <c r="P864" s="87">
        <f t="shared" si="456"/>
        <v>250000</v>
      </c>
      <c r="Q864" s="66">
        <f t="shared" si="468"/>
        <v>4500000</v>
      </c>
      <c r="R864" s="196">
        <v>50000</v>
      </c>
    </row>
    <row r="865" spans="1:18" ht="16.5" hidden="1" customHeight="1" outlineLevel="4">
      <c r="A865" s="427"/>
      <c r="B865" s="429"/>
      <c r="C865" s="128" t="s">
        <v>132</v>
      </c>
      <c r="D865" s="128"/>
      <c r="E865" s="320">
        <v>0</v>
      </c>
      <c r="F865" s="360">
        <v>70000</v>
      </c>
      <c r="G865" s="321">
        <v>100000</v>
      </c>
      <c r="H865" s="350">
        <v>100000</v>
      </c>
      <c r="I865" s="321">
        <v>50000</v>
      </c>
      <c r="J865" s="314">
        <f t="shared" si="457"/>
        <v>320000</v>
      </c>
      <c r="K865" s="321">
        <v>100000</v>
      </c>
      <c r="L865" s="360">
        <v>100000</v>
      </c>
      <c r="M865" s="321">
        <v>50000</v>
      </c>
      <c r="N865" s="321">
        <v>50000</v>
      </c>
      <c r="O865" s="321">
        <v>50000</v>
      </c>
      <c r="P865" s="87">
        <f t="shared" si="456"/>
        <v>350000</v>
      </c>
      <c r="Q865" s="66">
        <f t="shared" si="468"/>
        <v>670000</v>
      </c>
      <c r="R865" s="196">
        <v>-50000</v>
      </c>
    </row>
    <row r="866" spans="1:18" ht="16.5" hidden="1" customHeight="1" outlineLevel="4">
      <c r="A866" s="427"/>
      <c r="B866" s="429"/>
      <c r="C866" s="128" t="s">
        <v>133</v>
      </c>
      <c r="D866" s="128"/>
      <c r="E866" s="320">
        <v>0</v>
      </c>
      <c r="F866" s="360">
        <v>400000</v>
      </c>
      <c r="G866" s="321">
        <f>600000+300000</f>
        <v>900000</v>
      </c>
      <c r="H866" s="350">
        <f>600000+300000</f>
        <v>900000</v>
      </c>
      <c r="I866" s="321">
        <v>3000000</v>
      </c>
      <c r="J866" s="314">
        <f t="shared" si="457"/>
        <v>5200000</v>
      </c>
      <c r="K866" s="321">
        <v>300000</v>
      </c>
      <c r="L866" s="360">
        <v>300000</v>
      </c>
      <c r="M866" s="321">
        <v>200000</v>
      </c>
      <c r="N866" s="321">
        <v>800000</v>
      </c>
      <c r="O866" s="321">
        <v>5000000</v>
      </c>
      <c r="P866" s="87">
        <f t="shared" si="456"/>
        <v>6600000</v>
      </c>
      <c r="Q866" s="66">
        <f t="shared" si="468"/>
        <v>11800000</v>
      </c>
      <c r="R866" s="196">
        <v>-700000</v>
      </c>
    </row>
    <row r="867" spans="1:18" ht="16.5" hidden="1" customHeight="1" outlineLevel="4">
      <c r="A867" s="427"/>
      <c r="B867" s="429"/>
      <c r="C867" s="128" t="s">
        <v>134</v>
      </c>
      <c r="D867" s="128"/>
      <c r="E867" s="320">
        <v>0</v>
      </c>
      <c r="F867" s="359">
        <v>0</v>
      </c>
      <c r="G867" s="320">
        <v>0</v>
      </c>
      <c r="H867" s="349">
        <v>0</v>
      </c>
      <c r="I867" s="320">
        <v>0</v>
      </c>
      <c r="J867" s="314">
        <f t="shared" si="457"/>
        <v>0</v>
      </c>
      <c r="K867" s="320">
        <v>0</v>
      </c>
      <c r="L867" s="360">
        <v>25000</v>
      </c>
      <c r="M867" s="320">
        <v>0</v>
      </c>
      <c r="N867" s="320">
        <v>0</v>
      </c>
      <c r="O867" s="320">
        <v>0</v>
      </c>
      <c r="P867" s="87">
        <f t="shared" si="456"/>
        <v>25000</v>
      </c>
      <c r="Q867" s="66">
        <f t="shared" si="468"/>
        <v>25000</v>
      </c>
      <c r="R867" s="196">
        <v>0</v>
      </c>
    </row>
    <row r="868" spans="1:18" ht="28.5" hidden="1" customHeight="1" outlineLevel="3">
      <c r="A868" s="427"/>
      <c r="B868" s="429"/>
      <c r="C868" s="75" t="s">
        <v>22</v>
      </c>
      <c r="D868" s="27">
        <v>0</v>
      </c>
      <c r="E868" s="20">
        <f>SUM(E869:E875)</f>
        <v>0</v>
      </c>
      <c r="F868" s="20">
        <f>SUM(F869:F875)</f>
        <v>0</v>
      </c>
      <c r="G868" s="20">
        <f>SUM(G869:G875)</f>
        <v>0</v>
      </c>
      <c r="H868" s="20">
        <f>SUM(H869:H875)</f>
        <v>0</v>
      </c>
      <c r="I868" s="20">
        <f t="shared" ref="I868:O868" si="477">SUM(I869:I875)</f>
        <v>241833</v>
      </c>
      <c r="J868" s="314">
        <f t="shared" si="457"/>
        <v>241833</v>
      </c>
      <c r="K868" s="20">
        <f t="shared" si="477"/>
        <v>241833</v>
      </c>
      <c r="L868" s="20">
        <f t="shared" si="477"/>
        <v>241833</v>
      </c>
      <c r="M868" s="309">
        <f t="shared" si="477"/>
        <v>241833.00333333336</v>
      </c>
      <c r="N868" s="20">
        <f t="shared" si="477"/>
        <v>241833</v>
      </c>
      <c r="O868" s="20">
        <f t="shared" si="477"/>
        <v>241833</v>
      </c>
      <c r="P868" s="20">
        <f t="shared" si="456"/>
        <v>1209165.0033333334</v>
      </c>
      <c r="Q868" s="76">
        <f t="shared" si="468"/>
        <v>1450998.0033333334</v>
      </c>
      <c r="R868" s="196">
        <v>0</v>
      </c>
    </row>
    <row r="869" spans="1:18" ht="15.75" hidden="1" customHeight="1" outlineLevel="3">
      <c r="A869" s="427"/>
      <c r="B869" s="429"/>
      <c r="C869" s="129" t="s">
        <v>129</v>
      </c>
      <c r="D869" s="129"/>
      <c r="E869" s="12">
        <v>0</v>
      </c>
      <c r="F869" s="12">
        <v>0</v>
      </c>
      <c r="G869" s="12">
        <v>0</v>
      </c>
      <c r="H869" s="12">
        <v>0</v>
      </c>
      <c r="I869" s="202">
        <v>51666.666666666664</v>
      </c>
      <c r="J869" s="314">
        <f t="shared" si="457"/>
        <v>51666.666666666664</v>
      </c>
      <c r="K869" s="202">
        <v>51667</v>
      </c>
      <c r="L869" s="202">
        <v>51666.666666666664</v>
      </c>
      <c r="M869" s="312">
        <f>51666.6666666667-0.1-0.23</f>
        <v>51666.336666666699</v>
      </c>
      <c r="N869" s="332">
        <f>51666</f>
        <v>51666</v>
      </c>
      <c r="O869" s="202">
        <v>51666.666666666664</v>
      </c>
      <c r="P869" s="314">
        <f t="shared" si="456"/>
        <v>258332.67</v>
      </c>
      <c r="Q869" s="15"/>
      <c r="R869" s="196">
        <v>0</v>
      </c>
    </row>
    <row r="870" spans="1:18" ht="15.75" hidden="1" customHeight="1" outlineLevel="3">
      <c r="A870" s="427"/>
      <c r="B870" s="429"/>
      <c r="C870" s="129" t="s">
        <v>130</v>
      </c>
      <c r="D870" s="129"/>
      <c r="E870" s="12">
        <v>0</v>
      </c>
      <c r="F870" s="12">
        <v>0</v>
      </c>
      <c r="G870" s="12">
        <v>0</v>
      </c>
      <c r="H870" s="12">
        <v>0</v>
      </c>
      <c r="I870" s="113">
        <v>10833</v>
      </c>
      <c r="J870" s="314">
        <f t="shared" si="457"/>
        <v>10833</v>
      </c>
      <c r="K870" s="113">
        <v>10833</v>
      </c>
      <c r="L870" s="113">
        <v>10833.333333333334</v>
      </c>
      <c r="M870" s="262">
        <v>10833.333333333334</v>
      </c>
      <c r="N870" s="225">
        <v>10834</v>
      </c>
      <c r="O870" s="113">
        <v>10833.333333333334</v>
      </c>
      <c r="P870" s="314">
        <f t="shared" ref="P870:P933" si="478">K870+L870+M870+N870+O870</f>
        <v>54167.000000000007</v>
      </c>
      <c r="Q870" s="15"/>
      <c r="R870" s="196">
        <v>0</v>
      </c>
    </row>
    <row r="871" spans="1:18" ht="15.75" hidden="1" customHeight="1" outlineLevel="3">
      <c r="A871" s="427"/>
      <c r="B871" s="429"/>
      <c r="C871" s="129" t="s">
        <v>130</v>
      </c>
      <c r="D871" s="129"/>
      <c r="E871" s="12">
        <v>0</v>
      </c>
      <c r="F871" s="12">
        <v>0</v>
      </c>
      <c r="G871" s="12">
        <v>0</v>
      </c>
      <c r="H871" s="12">
        <v>0</v>
      </c>
      <c r="I871" s="113">
        <v>10833.333333333334</v>
      </c>
      <c r="J871" s="314">
        <f t="shared" si="457"/>
        <v>10833.333333333334</v>
      </c>
      <c r="K871" s="113">
        <v>10833</v>
      </c>
      <c r="L871" s="113">
        <v>10833</v>
      </c>
      <c r="M871" s="221">
        <v>10833.333333333334</v>
      </c>
      <c r="N871" s="221">
        <f>10833</f>
        <v>10833</v>
      </c>
      <c r="O871" s="113">
        <v>10833</v>
      </c>
      <c r="P871" s="314">
        <f t="shared" si="478"/>
        <v>54165.333333333336</v>
      </c>
      <c r="Q871" s="15"/>
      <c r="R871" s="196">
        <v>0</v>
      </c>
    </row>
    <row r="872" spans="1:18" ht="15.75" hidden="1" customHeight="1" outlineLevel="3">
      <c r="A872" s="427"/>
      <c r="B872" s="429"/>
      <c r="C872" s="129" t="s">
        <v>131</v>
      </c>
      <c r="D872" s="129"/>
      <c r="E872" s="12">
        <v>0</v>
      </c>
      <c r="F872" s="12">
        <v>0</v>
      </c>
      <c r="G872" s="12">
        <v>0</v>
      </c>
      <c r="H872" s="12">
        <v>0</v>
      </c>
      <c r="I872" s="202">
        <v>50000</v>
      </c>
      <c r="J872" s="314">
        <f t="shared" si="457"/>
        <v>50000</v>
      </c>
      <c r="K872" s="202">
        <v>50000</v>
      </c>
      <c r="L872" s="202">
        <v>50000</v>
      </c>
      <c r="M872" s="109">
        <v>50000</v>
      </c>
      <c r="N872" s="109">
        <v>50000</v>
      </c>
      <c r="O872" s="202">
        <v>50000</v>
      </c>
      <c r="P872" s="314">
        <f t="shared" si="478"/>
        <v>250000</v>
      </c>
      <c r="Q872" s="15"/>
      <c r="R872" s="196">
        <v>0</v>
      </c>
    </row>
    <row r="873" spans="1:18" ht="15.75" hidden="1" customHeight="1" outlineLevel="3">
      <c r="A873" s="427"/>
      <c r="B873" s="429"/>
      <c r="C873" s="129" t="s">
        <v>132</v>
      </c>
      <c r="D873" s="129"/>
      <c r="E873" s="12">
        <v>0</v>
      </c>
      <c r="F873" s="12">
        <v>0</v>
      </c>
      <c r="G873" s="12">
        <v>0</v>
      </c>
      <c r="H873" s="12">
        <v>0</v>
      </c>
      <c r="I873" s="202">
        <v>30000</v>
      </c>
      <c r="J873" s="314">
        <f t="shared" si="457"/>
        <v>30000</v>
      </c>
      <c r="K873" s="202">
        <v>30000</v>
      </c>
      <c r="L873" s="202">
        <v>30000</v>
      </c>
      <c r="M873" s="109">
        <v>30000</v>
      </c>
      <c r="N873" s="109">
        <v>30000</v>
      </c>
      <c r="O873" s="202">
        <v>30000</v>
      </c>
      <c r="P873" s="314">
        <f t="shared" si="478"/>
        <v>150000</v>
      </c>
      <c r="Q873" s="15"/>
      <c r="R873" s="196">
        <v>0</v>
      </c>
    </row>
    <row r="874" spans="1:18" ht="15.75" hidden="1" customHeight="1" outlineLevel="3">
      <c r="A874" s="427"/>
      <c r="B874" s="429"/>
      <c r="C874" s="129" t="s">
        <v>133</v>
      </c>
      <c r="D874" s="129"/>
      <c r="E874" s="12">
        <v>0</v>
      </c>
      <c r="F874" s="12">
        <v>0</v>
      </c>
      <c r="G874" s="12">
        <v>0</v>
      </c>
      <c r="H874" s="12">
        <v>0</v>
      </c>
      <c r="I874" s="202">
        <v>45000</v>
      </c>
      <c r="J874" s="314">
        <f t="shared" si="457"/>
        <v>45000</v>
      </c>
      <c r="K874" s="202">
        <v>45000</v>
      </c>
      <c r="L874" s="202">
        <v>45000</v>
      </c>
      <c r="M874" s="109">
        <v>45000</v>
      </c>
      <c r="N874" s="109">
        <v>45000</v>
      </c>
      <c r="O874" s="202">
        <v>45000</v>
      </c>
      <c r="P874" s="314">
        <f t="shared" si="478"/>
        <v>225000</v>
      </c>
      <c r="Q874" s="15"/>
      <c r="R874" s="196">
        <v>0</v>
      </c>
    </row>
    <row r="875" spans="1:18" ht="15.75" hidden="1" customHeight="1" outlineLevel="3">
      <c r="A875" s="427"/>
      <c r="B875" s="430"/>
      <c r="C875" s="129" t="s">
        <v>134</v>
      </c>
      <c r="D875" s="129"/>
      <c r="E875" s="12">
        <v>0</v>
      </c>
      <c r="F875" s="12">
        <v>0</v>
      </c>
      <c r="G875" s="12">
        <v>0</v>
      </c>
      <c r="H875" s="12">
        <v>0</v>
      </c>
      <c r="I875" s="113">
        <v>43500</v>
      </c>
      <c r="J875" s="314">
        <f t="shared" si="457"/>
        <v>43500</v>
      </c>
      <c r="K875" s="113">
        <v>43500</v>
      </c>
      <c r="L875" s="113">
        <v>43500</v>
      </c>
      <c r="M875" s="12">
        <v>43500</v>
      </c>
      <c r="N875" s="12">
        <v>43500</v>
      </c>
      <c r="O875" s="113">
        <v>43500</v>
      </c>
      <c r="P875" s="314">
        <f t="shared" si="478"/>
        <v>217500</v>
      </c>
      <c r="Q875" s="15"/>
      <c r="R875" s="196">
        <v>0</v>
      </c>
    </row>
    <row r="876" spans="1:18" ht="36.75" hidden="1" customHeight="1" outlineLevel="2">
      <c r="A876" s="472" t="s">
        <v>142</v>
      </c>
      <c r="B876" s="473"/>
      <c r="C876" s="473"/>
      <c r="D876" s="314">
        <f t="shared" ref="D876:I876" si="479">D889+D901+D913+D925</f>
        <v>0</v>
      </c>
      <c r="E876" s="314">
        <f t="shared" si="479"/>
        <v>902000</v>
      </c>
      <c r="F876" s="356">
        <f>F889+F901+F913+F925+F877</f>
        <v>0</v>
      </c>
      <c r="G876" s="314">
        <f t="shared" si="479"/>
        <v>5000</v>
      </c>
      <c r="H876" s="354">
        <f t="shared" ref="H876" si="480">H889+H901+H913+H925</f>
        <v>5000</v>
      </c>
      <c r="I876" s="314">
        <f t="shared" si="479"/>
        <v>13097000</v>
      </c>
      <c r="J876" s="314">
        <f t="shared" si="457"/>
        <v>14009000</v>
      </c>
      <c r="K876" s="356">
        <f t="shared" ref="K876" si="481">K889+K901+K913+K925+K877</f>
        <v>10301630</v>
      </c>
      <c r="L876" s="356">
        <f t="shared" ref="L876" si="482">L889+L901+L913+L925+L877</f>
        <v>3909000</v>
      </c>
      <c r="M876" s="356">
        <f t="shared" ref="M876" si="483">M889+M901+M913+M925+M877</f>
        <v>1099000</v>
      </c>
      <c r="N876" s="356">
        <f t="shared" ref="N876" si="484">N889+N901+N913+N925+N877</f>
        <v>1073000</v>
      </c>
      <c r="O876" s="356">
        <f t="shared" ref="O876" si="485">O889+O901+O913+O925+O877</f>
        <v>787500</v>
      </c>
      <c r="P876" s="314">
        <f t="shared" si="478"/>
        <v>17170130</v>
      </c>
      <c r="Q876" s="67">
        <f>J876+P876</f>
        <v>31179130</v>
      </c>
      <c r="R876" s="196">
        <v>188000</v>
      </c>
    </row>
    <row r="877" spans="1:18" ht="33" hidden="1" customHeight="1" outlineLevel="3">
      <c r="A877" s="427">
        <v>16</v>
      </c>
      <c r="B877" s="484" t="s">
        <v>14</v>
      </c>
      <c r="C877" s="75" t="s">
        <v>11</v>
      </c>
      <c r="D877" s="75"/>
      <c r="E877" s="20">
        <f>SUM(E878:E888)</f>
        <v>0</v>
      </c>
      <c r="F877" s="28">
        <f>SUM(F878:F888)</f>
        <v>0</v>
      </c>
      <c r="G877" s="28">
        <f t="shared" ref="G877:I877" si="486">SUM(G878:G888)</f>
        <v>0</v>
      </c>
      <c r="H877" s="28">
        <f t="shared" ref="H877" si="487">SUM(H878:H888)</f>
        <v>0</v>
      </c>
      <c r="I877" s="28">
        <f t="shared" si="486"/>
        <v>0</v>
      </c>
      <c r="J877" s="314">
        <f t="shared" si="457"/>
        <v>0</v>
      </c>
      <c r="K877" s="20">
        <f>SUM(K878:K888)</f>
        <v>1624630</v>
      </c>
      <c r="L877" s="28">
        <f t="shared" ref="L877" si="488">SUM(L878:L888)</f>
        <v>0</v>
      </c>
      <c r="M877" s="28">
        <f t="shared" ref="M877:O877" si="489">SUM(M878:M888)</f>
        <v>0</v>
      </c>
      <c r="N877" s="28">
        <f t="shared" si="489"/>
        <v>0</v>
      </c>
      <c r="O877" s="28">
        <f t="shared" si="489"/>
        <v>0</v>
      </c>
      <c r="P877" s="20">
        <f t="shared" si="478"/>
        <v>1624630</v>
      </c>
      <c r="Q877" s="76">
        <f t="shared" ref="Q877:Q925" si="490">J877+P877</f>
        <v>1624630</v>
      </c>
      <c r="R877" s="196">
        <v>0</v>
      </c>
    </row>
    <row r="878" spans="1:18" ht="16.5" hidden="1" customHeight="1" outlineLevel="4">
      <c r="A878" s="427"/>
      <c r="B878" s="485"/>
      <c r="C878" s="130" t="s">
        <v>135</v>
      </c>
      <c r="D878" s="130"/>
      <c r="E878" s="113"/>
      <c r="F878" s="359">
        <v>0</v>
      </c>
      <c r="G878" s="320">
        <v>0</v>
      </c>
      <c r="H878" s="349">
        <v>0</v>
      </c>
      <c r="I878" s="320">
        <v>0</v>
      </c>
      <c r="J878" s="314">
        <f t="shared" si="457"/>
        <v>0</v>
      </c>
      <c r="K878" s="320">
        <v>81228</v>
      </c>
      <c r="L878" s="359">
        <v>0</v>
      </c>
      <c r="M878" s="320">
        <v>0</v>
      </c>
      <c r="N878" s="320">
        <v>0</v>
      </c>
      <c r="O878" s="320">
        <v>0</v>
      </c>
      <c r="P878" s="87">
        <f t="shared" si="478"/>
        <v>81228</v>
      </c>
      <c r="Q878" s="66">
        <f t="shared" si="490"/>
        <v>81228</v>
      </c>
      <c r="R878" s="196">
        <v>0</v>
      </c>
    </row>
    <row r="879" spans="1:18" ht="16.5" hidden="1" customHeight="1" outlineLevel="4">
      <c r="A879" s="427"/>
      <c r="B879" s="485"/>
      <c r="C879" s="128" t="s">
        <v>135</v>
      </c>
      <c r="D879" s="128"/>
      <c r="E879" s="113"/>
      <c r="F879" s="359">
        <v>0</v>
      </c>
      <c r="G879" s="320">
        <v>0</v>
      </c>
      <c r="H879" s="349">
        <v>0</v>
      </c>
      <c r="I879" s="320">
        <v>0</v>
      </c>
      <c r="J879" s="314">
        <f t="shared" si="457"/>
        <v>0</v>
      </c>
      <c r="K879" s="320">
        <v>79416</v>
      </c>
      <c r="L879" s="359">
        <v>0</v>
      </c>
      <c r="M879" s="320">
        <v>0</v>
      </c>
      <c r="N879" s="320">
        <v>0</v>
      </c>
      <c r="O879" s="320">
        <v>0</v>
      </c>
      <c r="P879" s="87">
        <f t="shared" si="478"/>
        <v>79416</v>
      </c>
      <c r="Q879" s="66">
        <f t="shared" si="490"/>
        <v>79416</v>
      </c>
      <c r="R879" s="196">
        <v>0</v>
      </c>
    </row>
    <row r="880" spans="1:18" ht="16.5" hidden="1" customHeight="1" outlineLevel="4">
      <c r="A880" s="427"/>
      <c r="B880" s="485"/>
      <c r="C880" s="130" t="s">
        <v>135</v>
      </c>
      <c r="D880" s="130"/>
      <c r="E880" s="113"/>
      <c r="F880" s="359">
        <v>0</v>
      </c>
      <c r="G880" s="320">
        <v>0</v>
      </c>
      <c r="H880" s="349">
        <v>0</v>
      </c>
      <c r="I880" s="320">
        <v>0</v>
      </c>
      <c r="J880" s="314">
        <f t="shared" si="457"/>
        <v>0</v>
      </c>
      <c r="K880" s="320">
        <v>82632</v>
      </c>
      <c r="L880" s="359">
        <v>0</v>
      </c>
      <c r="M880" s="320">
        <v>0</v>
      </c>
      <c r="N880" s="320">
        <v>0</v>
      </c>
      <c r="O880" s="320">
        <v>0</v>
      </c>
      <c r="P880" s="87">
        <f t="shared" si="478"/>
        <v>82632</v>
      </c>
      <c r="Q880" s="66">
        <f t="shared" si="490"/>
        <v>82632</v>
      </c>
      <c r="R880" s="196">
        <v>0</v>
      </c>
    </row>
    <row r="881" spans="1:18" ht="16.5" hidden="1" customHeight="1" outlineLevel="4">
      <c r="A881" s="427"/>
      <c r="B881" s="485"/>
      <c r="C881" s="128" t="s">
        <v>135</v>
      </c>
      <c r="D881" s="128"/>
      <c r="E881" s="113"/>
      <c r="F881" s="359">
        <v>0</v>
      </c>
      <c r="G881" s="320">
        <v>0</v>
      </c>
      <c r="H881" s="349">
        <v>0</v>
      </c>
      <c r="I881" s="320">
        <v>0</v>
      </c>
      <c r="J881" s="314">
        <f t="shared" si="457"/>
        <v>0</v>
      </c>
      <c r="K881" s="320">
        <v>6420</v>
      </c>
      <c r="L881" s="359">
        <v>0</v>
      </c>
      <c r="M881" s="320">
        <v>0</v>
      </c>
      <c r="N881" s="320">
        <v>0</v>
      </c>
      <c r="O881" s="320">
        <v>0</v>
      </c>
      <c r="P881" s="87">
        <f t="shared" si="478"/>
        <v>6420</v>
      </c>
      <c r="Q881" s="66">
        <f t="shared" si="490"/>
        <v>6420</v>
      </c>
      <c r="R881" s="196">
        <v>0</v>
      </c>
    </row>
    <row r="882" spans="1:18" ht="16.5" hidden="1" customHeight="1" outlineLevel="4">
      <c r="A882" s="427"/>
      <c r="B882" s="485"/>
      <c r="C882" s="128" t="s">
        <v>135</v>
      </c>
      <c r="D882" s="128"/>
      <c r="E882" s="113"/>
      <c r="F882" s="359">
        <v>0</v>
      </c>
      <c r="G882" s="320">
        <v>0</v>
      </c>
      <c r="H882" s="349">
        <v>0</v>
      </c>
      <c r="I882" s="320">
        <v>0</v>
      </c>
      <c r="J882" s="314">
        <f t="shared" si="457"/>
        <v>0</v>
      </c>
      <c r="K882" s="320">
        <v>35136</v>
      </c>
      <c r="L882" s="359">
        <v>0</v>
      </c>
      <c r="M882" s="320">
        <v>0</v>
      </c>
      <c r="N882" s="320">
        <v>0</v>
      </c>
      <c r="O882" s="320">
        <v>0</v>
      </c>
      <c r="P882" s="87">
        <f t="shared" si="478"/>
        <v>35136</v>
      </c>
      <c r="Q882" s="66">
        <f t="shared" si="490"/>
        <v>35136</v>
      </c>
      <c r="R882" s="196">
        <v>0</v>
      </c>
    </row>
    <row r="883" spans="1:18" ht="16.5" hidden="1" customHeight="1" outlineLevel="4">
      <c r="A883" s="427"/>
      <c r="B883" s="485"/>
      <c r="C883" s="128" t="s">
        <v>136</v>
      </c>
      <c r="D883" s="128"/>
      <c r="E883" s="113"/>
      <c r="F883" s="359">
        <v>0</v>
      </c>
      <c r="G883" s="320">
        <v>0</v>
      </c>
      <c r="H883" s="349">
        <v>0</v>
      </c>
      <c r="I883" s="320">
        <v>0</v>
      </c>
      <c r="J883" s="314">
        <f t="shared" si="457"/>
        <v>0</v>
      </c>
      <c r="K883" s="320">
        <v>80676</v>
      </c>
      <c r="L883" s="359">
        <v>0</v>
      </c>
      <c r="M883" s="320">
        <v>0</v>
      </c>
      <c r="N883" s="320">
        <v>0</v>
      </c>
      <c r="O883" s="320">
        <v>0</v>
      </c>
      <c r="P883" s="87">
        <f t="shared" si="478"/>
        <v>80676</v>
      </c>
      <c r="Q883" s="66">
        <f t="shared" si="490"/>
        <v>80676</v>
      </c>
      <c r="R883" s="196">
        <v>0</v>
      </c>
    </row>
    <row r="884" spans="1:18" ht="16.5" hidden="1" customHeight="1" outlineLevel="4">
      <c r="A884" s="427"/>
      <c r="B884" s="485"/>
      <c r="C884" s="128" t="s">
        <v>137</v>
      </c>
      <c r="D884" s="128"/>
      <c r="E884" s="113"/>
      <c r="F884" s="359">
        <v>0</v>
      </c>
      <c r="G884" s="320">
        <v>0</v>
      </c>
      <c r="H884" s="349">
        <v>0</v>
      </c>
      <c r="I884" s="320">
        <v>0</v>
      </c>
      <c r="J884" s="314">
        <f t="shared" si="457"/>
        <v>0</v>
      </c>
      <c r="K884" s="320">
        <v>221964</v>
      </c>
      <c r="L884" s="359">
        <v>0</v>
      </c>
      <c r="M884" s="320">
        <v>0</v>
      </c>
      <c r="N884" s="320">
        <v>0</v>
      </c>
      <c r="O884" s="320">
        <v>0</v>
      </c>
      <c r="P884" s="87">
        <f t="shared" si="478"/>
        <v>221964</v>
      </c>
      <c r="Q884" s="66">
        <f t="shared" si="490"/>
        <v>221964</v>
      </c>
      <c r="R884" s="196">
        <v>0</v>
      </c>
    </row>
    <row r="885" spans="1:18" ht="16.5" hidden="1" customHeight="1" outlineLevel="4">
      <c r="A885" s="427"/>
      <c r="B885" s="485"/>
      <c r="C885" s="130" t="s">
        <v>138</v>
      </c>
      <c r="D885" s="130"/>
      <c r="E885" s="113"/>
      <c r="F885" s="359">
        <v>0</v>
      </c>
      <c r="G885" s="320">
        <v>0</v>
      </c>
      <c r="H885" s="349">
        <v>0</v>
      </c>
      <c r="I885" s="320">
        <v>0</v>
      </c>
      <c r="J885" s="314">
        <f t="shared" si="457"/>
        <v>0</v>
      </c>
      <c r="K885" s="320">
        <v>228360</v>
      </c>
      <c r="L885" s="359">
        <v>0</v>
      </c>
      <c r="M885" s="320">
        <v>0</v>
      </c>
      <c r="N885" s="320">
        <v>0</v>
      </c>
      <c r="O885" s="320">
        <v>0</v>
      </c>
      <c r="P885" s="87">
        <f t="shared" si="478"/>
        <v>228360</v>
      </c>
      <c r="Q885" s="66">
        <f t="shared" si="490"/>
        <v>228360</v>
      </c>
      <c r="R885" s="196">
        <v>0</v>
      </c>
    </row>
    <row r="886" spans="1:18" ht="16.5" hidden="1" customHeight="1" outlineLevel="4">
      <c r="A886" s="427"/>
      <c r="B886" s="485"/>
      <c r="C886" s="130" t="s">
        <v>139</v>
      </c>
      <c r="D886" s="130"/>
      <c r="E886" s="113"/>
      <c r="F886" s="359">
        <v>0</v>
      </c>
      <c r="G886" s="320">
        <v>0</v>
      </c>
      <c r="H886" s="349">
        <v>0</v>
      </c>
      <c r="I886" s="320">
        <v>0</v>
      </c>
      <c r="J886" s="314">
        <f t="shared" si="457"/>
        <v>0</v>
      </c>
      <c r="K886" s="320">
        <v>423036</v>
      </c>
      <c r="L886" s="359">
        <v>0</v>
      </c>
      <c r="M886" s="320">
        <v>0</v>
      </c>
      <c r="N886" s="320">
        <v>0</v>
      </c>
      <c r="O886" s="320">
        <v>0</v>
      </c>
      <c r="P886" s="87">
        <f t="shared" si="478"/>
        <v>423036</v>
      </c>
      <c r="Q886" s="66">
        <f t="shared" si="490"/>
        <v>423036</v>
      </c>
      <c r="R886" s="196">
        <v>0</v>
      </c>
    </row>
    <row r="887" spans="1:18" ht="16.5" hidden="1" customHeight="1" outlineLevel="4">
      <c r="A887" s="427"/>
      <c r="B887" s="485"/>
      <c r="C887" s="128" t="s">
        <v>140</v>
      </c>
      <c r="D887" s="128"/>
      <c r="E887" s="113"/>
      <c r="F887" s="359">
        <v>0</v>
      </c>
      <c r="G887" s="320">
        <v>0</v>
      </c>
      <c r="H887" s="349">
        <v>0</v>
      </c>
      <c r="I887" s="320">
        <v>0</v>
      </c>
      <c r="J887" s="314">
        <f t="shared" si="457"/>
        <v>0</v>
      </c>
      <c r="K887" s="320">
        <v>303394</v>
      </c>
      <c r="L887" s="359">
        <v>0</v>
      </c>
      <c r="M887" s="320">
        <v>0</v>
      </c>
      <c r="N887" s="320">
        <v>0</v>
      </c>
      <c r="O887" s="320">
        <v>0</v>
      </c>
      <c r="P887" s="87">
        <f t="shared" si="478"/>
        <v>303394</v>
      </c>
      <c r="Q887" s="66">
        <f t="shared" si="490"/>
        <v>303394</v>
      </c>
      <c r="R887" s="196">
        <v>0</v>
      </c>
    </row>
    <row r="888" spans="1:18" ht="16.5" hidden="1" customHeight="1" outlineLevel="4">
      <c r="A888" s="427"/>
      <c r="B888" s="485"/>
      <c r="C888" s="128" t="s">
        <v>141</v>
      </c>
      <c r="D888" s="128"/>
      <c r="E888" s="113"/>
      <c r="F888" s="359">
        <v>0</v>
      </c>
      <c r="G888" s="320">
        <v>0</v>
      </c>
      <c r="H888" s="349">
        <v>0</v>
      </c>
      <c r="I888" s="320">
        <v>0</v>
      </c>
      <c r="J888" s="314">
        <f t="shared" si="457"/>
        <v>0</v>
      </c>
      <c r="K888" s="320">
        <v>82368</v>
      </c>
      <c r="L888" s="359">
        <v>0</v>
      </c>
      <c r="M888" s="320">
        <v>0</v>
      </c>
      <c r="N888" s="320">
        <v>0</v>
      </c>
      <c r="O888" s="320">
        <v>0</v>
      </c>
      <c r="P888" s="87">
        <f t="shared" si="478"/>
        <v>82368</v>
      </c>
      <c r="Q888" s="66">
        <f t="shared" si="490"/>
        <v>82368</v>
      </c>
      <c r="R888" s="196">
        <v>0</v>
      </c>
    </row>
    <row r="889" spans="1:18" ht="28.5" hidden="1" customHeight="1" outlineLevel="3">
      <c r="A889" s="427"/>
      <c r="B889" s="485"/>
      <c r="C889" s="75" t="s">
        <v>12</v>
      </c>
      <c r="D889" s="27">
        <v>0</v>
      </c>
      <c r="E889" s="20">
        <f>SUM(E890:E900)</f>
        <v>50000</v>
      </c>
      <c r="F889" s="28">
        <f>SUM(F890:F900)</f>
        <v>0</v>
      </c>
      <c r="G889" s="20">
        <f>SUM(G890:G900)</f>
        <v>5000</v>
      </c>
      <c r="H889" s="20">
        <f>SUM(H890:H900)</f>
        <v>5000</v>
      </c>
      <c r="I889" s="20">
        <f t="shared" ref="I889" si="491">SUM(I890:I900)</f>
        <v>5000</v>
      </c>
      <c r="J889" s="314">
        <f t="shared" si="457"/>
        <v>65000</v>
      </c>
      <c r="K889" s="28">
        <f>SUM(K890:K900)</f>
        <v>0</v>
      </c>
      <c r="L889" s="20">
        <f t="shared" ref="L889" si="492">SUM(L890:L900)</f>
        <v>5000</v>
      </c>
      <c r="M889" s="28">
        <f>SUM(M890:M900)</f>
        <v>0</v>
      </c>
      <c r="N889" s="20">
        <f>SUM(N890:N900)</f>
        <v>5000</v>
      </c>
      <c r="O889" s="28">
        <f>SUM(O890:O900)</f>
        <v>0</v>
      </c>
      <c r="P889" s="20">
        <f t="shared" si="478"/>
        <v>10000</v>
      </c>
      <c r="Q889" s="76">
        <f t="shared" si="490"/>
        <v>75000</v>
      </c>
      <c r="R889" s="196">
        <v>-5000</v>
      </c>
    </row>
    <row r="890" spans="1:18" ht="16.5" hidden="1" customHeight="1" outlineLevel="4">
      <c r="A890" s="427"/>
      <c r="B890" s="485"/>
      <c r="C890" s="130" t="s">
        <v>135</v>
      </c>
      <c r="D890" s="130"/>
      <c r="E890" s="320">
        <v>6000</v>
      </c>
      <c r="F890" s="359">
        <v>0</v>
      </c>
      <c r="G890" s="319">
        <v>600</v>
      </c>
      <c r="H890" s="351">
        <v>600</v>
      </c>
      <c r="I890" s="319">
        <v>600</v>
      </c>
      <c r="J890" s="314">
        <f t="shared" si="457"/>
        <v>7800</v>
      </c>
      <c r="K890" s="320">
        <v>0</v>
      </c>
      <c r="L890" s="357">
        <v>600</v>
      </c>
      <c r="M890" s="320">
        <v>0</v>
      </c>
      <c r="N890" s="319">
        <v>600</v>
      </c>
      <c r="O890" s="320">
        <v>0</v>
      </c>
      <c r="P890" s="87">
        <f t="shared" si="478"/>
        <v>1200</v>
      </c>
      <c r="Q890" s="66">
        <f t="shared" si="490"/>
        <v>9000</v>
      </c>
      <c r="R890" s="196">
        <v>-600</v>
      </c>
    </row>
    <row r="891" spans="1:18" ht="16.5" hidden="1" customHeight="1" outlineLevel="4">
      <c r="A891" s="427"/>
      <c r="B891" s="485"/>
      <c r="C891" s="128" t="s">
        <v>135</v>
      </c>
      <c r="D891" s="128"/>
      <c r="E891" s="320">
        <v>0</v>
      </c>
      <c r="F891" s="359">
        <v>0</v>
      </c>
      <c r="G891" s="320">
        <v>0</v>
      </c>
      <c r="H891" s="349">
        <v>0</v>
      </c>
      <c r="I891" s="320">
        <v>0</v>
      </c>
      <c r="J891" s="314">
        <f t="shared" si="457"/>
        <v>0</v>
      </c>
      <c r="K891" s="320">
        <v>0</v>
      </c>
      <c r="L891" s="359">
        <v>0</v>
      </c>
      <c r="M891" s="320">
        <v>0</v>
      </c>
      <c r="N891" s="320">
        <v>0</v>
      </c>
      <c r="O891" s="320">
        <v>0</v>
      </c>
      <c r="P891" s="87">
        <f t="shared" si="478"/>
        <v>0</v>
      </c>
      <c r="Q891" s="66">
        <f t="shared" si="490"/>
        <v>0</v>
      </c>
      <c r="R891" s="196">
        <v>0</v>
      </c>
    </row>
    <row r="892" spans="1:18" ht="16.5" hidden="1" customHeight="1" outlineLevel="4">
      <c r="A892" s="427"/>
      <c r="B892" s="485"/>
      <c r="C892" s="130" t="s">
        <v>135</v>
      </c>
      <c r="D892" s="130"/>
      <c r="E892" s="320">
        <v>0</v>
      </c>
      <c r="F892" s="359">
        <v>0</v>
      </c>
      <c r="G892" s="320">
        <v>0</v>
      </c>
      <c r="H892" s="349">
        <v>0</v>
      </c>
      <c r="I892" s="320">
        <v>0</v>
      </c>
      <c r="J892" s="314">
        <f t="shared" si="457"/>
        <v>0</v>
      </c>
      <c r="K892" s="320">
        <v>0</v>
      </c>
      <c r="L892" s="359">
        <v>0</v>
      </c>
      <c r="M892" s="320">
        <v>0</v>
      </c>
      <c r="N892" s="320">
        <v>0</v>
      </c>
      <c r="O892" s="320">
        <v>0</v>
      </c>
      <c r="P892" s="87">
        <f t="shared" si="478"/>
        <v>0</v>
      </c>
      <c r="Q892" s="66">
        <f t="shared" si="490"/>
        <v>0</v>
      </c>
      <c r="R892" s="196">
        <v>0</v>
      </c>
    </row>
    <row r="893" spans="1:18" ht="16.5" hidden="1" customHeight="1" outlineLevel="4">
      <c r="A893" s="427"/>
      <c r="B893" s="485"/>
      <c r="C893" s="128" t="s">
        <v>135</v>
      </c>
      <c r="D893" s="128"/>
      <c r="E893" s="320">
        <v>0</v>
      </c>
      <c r="F893" s="359">
        <v>0</v>
      </c>
      <c r="G893" s="320">
        <v>0</v>
      </c>
      <c r="H893" s="349">
        <v>0</v>
      </c>
      <c r="I893" s="320">
        <v>0</v>
      </c>
      <c r="J893" s="314">
        <f t="shared" si="457"/>
        <v>0</v>
      </c>
      <c r="K893" s="320">
        <v>0</v>
      </c>
      <c r="L893" s="359">
        <v>0</v>
      </c>
      <c r="M893" s="320">
        <v>0</v>
      </c>
      <c r="N893" s="320">
        <v>0</v>
      </c>
      <c r="O893" s="320">
        <v>0</v>
      </c>
      <c r="P893" s="87">
        <f t="shared" si="478"/>
        <v>0</v>
      </c>
      <c r="Q893" s="66">
        <f t="shared" si="490"/>
        <v>0</v>
      </c>
      <c r="R893" s="196">
        <v>0</v>
      </c>
    </row>
    <row r="894" spans="1:18" ht="16.5" hidden="1" customHeight="1" outlineLevel="4">
      <c r="A894" s="427"/>
      <c r="B894" s="485"/>
      <c r="C894" s="128" t="s">
        <v>135</v>
      </c>
      <c r="D894" s="128"/>
      <c r="E894" s="320">
        <v>0</v>
      </c>
      <c r="F894" s="359">
        <v>0</v>
      </c>
      <c r="G894" s="320">
        <v>0</v>
      </c>
      <c r="H894" s="349">
        <v>0</v>
      </c>
      <c r="I894" s="320">
        <v>0</v>
      </c>
      <c r="J894" s="314">
        <f t="shared" si="457"/>
        <v>0</v>
      </c>
      <c r="K894" s="320">
        <v>0</v>
      </c>
      <c r="L894" s="359">
        <v>0</v>
      </c>
      <c r="M894" s="320">
        <v>0</v>
      </c>
      <c r="N894" s="320">
        <v>0</v>
      </c>
      <c r="O894" s="320">
        <v>0</v>
      </c>
      <c r="P894" s="87">
        <f t="shared" si="478"/>
        <v>0</v>
      </c>
      <c r="Q894" s="66">
        <f t="shared" si="490"/>
        <v>0</v>
      </c>
      <c r="R894" s="196">
        <v>0</v>
      </c>
    </row>
    <row r="895" spans="1:18" ht="16.5" hidden="1" customHeight="1" outlineLevel="4">
      <c r="A895" s="427"/>
      <c r="B895" s="485"/>
      <c r="C895" s="128" t="s">
        <v>136</v>
      </c>
      <c r="D895" s="128"/>
      <c r="E895" s="320">
        <v>0</v>
      </c>
      <c r="F895" s="359">
        <v>0</v>
      </c>
      <c r="G895" s="320">
        <v>0</v>
      </c>
      <c r="H895" s="349">
        <v>0</v>
      </c>
      <c r="I895" s="320">
        <v>0</v>
      </c>
      <c r="J895" s="314">
        <f t="shared" si="457"/>
        <v>0</v>
      </c>
      <c r="K895" s="320">
        <v>0</v>
      </c>
      <c r="L895" s="359">
        <v>0</v>
      </c>
      <c r="M895" s="320">
        <v>0</v>
      </c>
      <c r="N895" s="320">
        <v>0</v>
      </c>
      <c r="O895" s="320">
        <v>0</v>
      </c>
      <c r="P895" s="87">
        <f t="shared" si="478"/>
        <v>0</v>
      </c>
      <c r="Q895" s="66">
        <f t="shared" si="490"/>
        <v>0</v>
      </c>
      <c r="R895" s="196">
        <v>0</v>
      </c>
    </row>
    <row r="896" spans="1:18" ht="16.5" hidden="1" customHeight="1" outlineLevel="4">
      <c r="A896" s="427"/>
      <c r="B896" s="485"/>
      <c r="C896" s="128" t="s">
        <v>137</v>
      </c>
      <c r="D896" s="128"/>
      <c r="E896" s="320">
        <v>34700</v>
      </c>
      <c r="F896" s="359">
        <v>0</v>
      </c>
      <c r="G896" s="319">
        <v>3470</v>
      </c>
      <c r="H896" s="351">
        <v>3470</v>
      </c>
      <c r="I896" s="319">
        <v>3470</v>
      </c>
      <c r="J896" s="314">
        <f t="shared" si="457"/>
        <v>45110</v>
      </c>
      <c r="K896" s="320">
        <v>0</v>
      </c>
      <c r="L896" s="357">
        <v>3470</v>
      </c>
      <c r="M896" s="320">
        <v>0</v>
      </c>
      <c r="N896" s="319">
        <v>3470</v>
      </c>
      <c r="O896" s="320">
        <v>0</v>
      </c>
      <c r="P896" s="87">
        <f t="shared" si="478"/>
        <v>6940</v>
      </c>
      <c r="Q896" s="66">
        <f t="shared" si="490"/>
        <v>52050</v>
      </c>
      <c r="R896" s="196">
        <v>-3470</v>
      </c>
    </row>
    <row r="897" spans="1:18" ht="16.5" hidden="1" customHeight="1" outlineLevel="4">
      <c r="A897" s="427"/>
      <c r="B897" s="485"/>
      <c r="C897" s="130" t="s">
        <v>138</v>
      </c>
      <c r="D897" s="130"/>
      <c r="E897" s="320">
        <v>1200</v>
      </c>
      <c r="F897" s="359">
        <v>0</v>
      </c>
      <c r="G897" s="319">
        <v>120</v>
      </c>
      <c r="H897" s="351">
        <v>120</v>
      </c>
      <c r="I897" s="319">
        <v>120</v>
      </c>
      <c r="J897" s="314">
        <f t="shared" ref="J897:J960" si="493">I897+H897+G897+F897+E897+D897</f>
        <v>1560</v>
      </c>
      <c r="K897" s="320">
        <v>0</v>
      </c>
      <c r="L897" s="357">
        <v>120</v>
      </c>
      <c r="M897" s="320">
        <v>0</v>
      </c>
      <c r="N897" s="319">
        <v>120</v>
      </c>
      <c r="O897" s="320">
        <v>0</v>
      </c>
      <c r="P897" s="87">
        <f t="shared" si="478"/>
        <v>240</v>
      </c>
      <c r="Q897" s="66">
        <f t="shared" si="490"/>
        <v>1800</v>
      </c>
      <c r="R897" s="196">
        <v>-120</v>
      </c>
    </row>
    <row r="898" spans="1:18" ht="16.5" hidden="1" customHeight="1" outlineLevel="4">
      <c r="A898" s="427"/>
      <c r="B898" s="485"/>
      <c r="C898" s="130" t="s">
        <v>139</v>
      </c>
      <c r="D898" s="130"/>
      <c r="E898" s="320">
        <v>3600</v>
      </c>
      <c r="F898" s="359">
        <v>0</v>
      </c>
      <c r="G898" s="319">
        <v>360</v>
      </c>
      <c r="H898" s="351">
        <v>360</v>
      </c>
      <c r="I898" s="319">
        <v>360</v>
      </c>
      <c r="J898" s="314">
        <f t="shared" si="493"/>
        <v>4680</v>
      </c>
      <c r="K898" s="320">
        <v>0</v>
      </c>
      <c r="L898" s="357">
        <v>360</v>
      </c>
      <c r="M898" s="320">
        <v>0</v>
      </c>
      <c r="N898" s="319">
        <v>360</v>
      </c>
      <c r="O898" s="320">
        <v>0</v>
      </c>
      <c r="P898" s="87">
        <f t="shared" si="478"/>
        <v>720</v>
      </c>
      <c r="Q898" s="66">
        <f t="shared" si="490"/>
        <v>5400</v>
      </c>
      <c r="R898" s="196">
        <v>-360</v>
      </c>
    </row>
    <row r="899" spans="1:18" ht="16.5" hidden="1" customHeight="1" outlineLevel="4">
      <c r="A899" s="427"/>
      <c r="B899" s="485"/>
      <c r="C899" s="128" t="s">
        <v>140</v>
      </c>
      <c r="D899" s="128"/>
      <c r="E899" s="320">
        <v>4500</v>
      </c>
      <c r="F899" s="359">
        <v>0</v>
      </c>
      <c r="G899" s="319">
        <v>450</v>
      </c>
      <c r="H899" s="351">
        <v>450</v>
      </c>
      <c r="I899" s="319">
        <v>450</v>
      </c>
      <c r="J899" s="314">
        <f t="shared" si="493"/>
        <v>5850</v>
      </c>
      <c r="K899" s="320">
        <v>0</v>
      </c>
      <c r="L899" s="357">
        <v>450</v>
      </c>
      <c r="M899" s="320">
        <v>0</v>
      </c>
      <c r="N899" s="319">
        <v>450</v>
      </c>
      <c r="O899" s="320">
        <v>0</v>
      </c>
      <c r="P899" s="87">
        <f t="shared" si="478"/>
        <v>900</v>
      </c>
      <c r="Q899" s="66">
        <f t="shared" si="490"/>
        <v>6750</v>
      </c>
      <c r="R899" s="196">
        <v>-450</v>
      </c>
    </row>
    <row r="900" spans="1:18" ht="16.5" hidden="1" customHeight="1" outlineLevel="4">
      <c r="A900" s="427"/>
      <c r="B900" s="485"/>
      <c r="C900" s="128" t="s">
        <v>141</v>
      </c>
      <c r="D900" s="128"/>
      <c r="E900" s="320">
        <v>0</v>
      </c>
      <c r="F900" s="359">
        <v>0</v>
      </c>
      <c r="G900" s="320">
        <v>0</v>
      </c>
      <c r="H900" s="349">
        <v>0</v>
      </c>
      <c r="I900" s="320">
        <v>0</v>
      </c>
      <c r="J900" s="314">
        <f t="shared" si="493"/>
        <v>0</v>
      </c>
      <c r="K900" s="320">
        <v>0</v>
      </c>
      <c r="L900" s="359">
        <v>0</v>
      </c>
      <c r="M900" s="320">
        <v>0</v>
      </c>
      <c r="N900" s="320">
        <v>0</v>
      </c>
      <c r="O900" s="320">
        <v>0</v>
      </c>
      <c r="P900" s="87">
        <f t="shared" si="478"/>
        <v>0</v>
      </c>
      <c r="Q900" s="66">
        <f t="shared" si="490"/>
        <v>0</v>
      </c>
      <c r="R900" s="196">
        <v>0</v>
      </c>
    </row>
    <row r="901" spans="1:18" ht="28.5" hidden="1" customHeight="1" outlineLevel="3">
      <c r="A901" s="427"/>
      <c r="B901" s="485"/>
      <c r="C901" s="75" t="s">
        <v>13</v>
      </c>
      <c r="D901" s="27">
        <v>0</v>
      </c>
      <c r="E901" s="20">
        <f>SUM(E902:E912)</f>
        <v>192000</v>
      </c>
      <c r="F901" s="28">
        <f>SUM(F902:F912)</f>
        <v>0</v>
      </c>
      <c r="G901" s="28">
        <f>SUM(G902:G912)</f>
        <v>0</v>
      </c>
      <c r="H901" s="28">
        <f>SUM(H902:H912)</f>
        <v>0</v>
      </c>
      <c r="I901" s="28">
        <f t="shared" ref="I901" si="494">SUM(I902:I912)</f>
        <v>0</v>
      </c>
      <c r="J901" s="314">
        <f t="shared" si="493"/>
        <v>192000</v>
      </c>
      <c r="K901" s="28">
        <f>SUM(K902:K912)</f>
        <v>0</v>
      </c>
      <c r="L901" s="20">
        <f t="shared" ref="L901" si="495">SUM(L902:L912)</f>
        <v>192500</v>
      </c>
      <c r="M901" s="28">
        <f t="shared" ref="M901:N901" si="496">SUM(M902:M912)</f>
        <v>0</v>
      </c>
      <c r="N901" s="28">
        <f t="shared" si="496"/>
        <v>0</v>
      </c>
      <c r="O901" s="28">
        <f>SUM(O902:O912)</f>
        <v>192500</v>
      </c>
      <c r="P901" s="20">
        <f t="shared" si="478"/>
        <v>385000</v>
      </c>
      <c r="Q901" s="76">
        <f t="shared" si="490"/>
        <v>577000</v>
      </c>
      <c r="R901" s="196">
        <v>193000</v>
      </c>
    </row>
    <row r="902" spans="1:18" ht="16.5" hidden="1" customHeight="1" outlineLevel="4">
      <c r="A902" s="427"/>
      <c r="B902" s="485"/>
      <c r="C902" s="130" t="s">
        <v>135</v>
      </c>
      <c r="D902" s="130"/>
      <c r="E902" s="320">
        <v>27500</v>
      </c>
      <c r="F902" s="359">
        <v>0</v>
      </c>
      <c r="G902" s="320">
        <v>0</v>
      </c>
      <c r="H902" s="349">
        <v>0</v>
      </c>
      <c r="I902" s="320">
        <v>0</v>
      </c>
      <c r="J902" s="314">
        <f t="shared" si="493"/>
        <v>27500</v>
      </c>
      <c r="K902" s="320">
        <v>0</v>
      </c>
      <c r="L902" s="357">
        <v>27500</v>
      </c>
      <c r="M902" s="320">
        <v>0</v>
      </c>
      <c r="N902" s="320">
        <v>0</v>
      </c>
      <c r="O902" s="320">
        <v>27500</v>
      </c>
      <c r="P902" s="87">
        <f t="shared" si="478"/>
        <v>55000</v>
      </c>
      <c r="Q902" s="66">
        <f t="shared" si="490"/>
        <v>82500</v>
      </c>
      <c r="R902" s="196">
        <v>28000</v>
      </c>
    </row>
    <row r="903" spans="1:18" ht="16.5" hidden="1" customHeight="1" outlineLevel="4">
      <c r="A903" s="427"/>
      <c r="B903" s="485"/>
      <c r="C903" s="128" t="s">
        <v>135</v>
      </c>
      <c r="D903" s="128"/>
      <c r="E903" s="320">
        <v>0</v>
      </c>
      <c r="F903" s="359">
        <v>0</v>
      </c>
      <c r="G903" s="320">
        <v>0</v>
      </c>
      <c r="H903" s="349">
        <v>0</v>
      </c>
      <c r="I903" s="320">
        <v>0</v>
      </c>
      <c r="J903" s="314">
        <f t="shared" si="493"/>
        <v>0</v>
      </c>
      <c r="K903" s="320">
        <v>0</v>
      </c>
      <c r="L903" s="359">
        <v>0</v>
      </c>
      <c r="M903" s="320">
        <v>0</v>
      </c>
      <c r="N903" s="320">
        <v>0</v>
      </c>
      <c r="O903" s="320">
        <v>0</v>
      </c>
      <c r="P903" s="87">
        <f t="shared" si="478"/>
        <v>0</v>
      </c>
      <c r="Q903" s="66">
        <f t="shared" si="490"/>
        <v>0</v>
      </c>
      <c r="R903" s="196">
        <v>0</v>
      </c>
    </row>
    <row r="904" spans="1:18" ht="16.5" hidden="1" customHeight="1" outlineLevel="4">
      <c r="A904" s="427"/>
      <c r="B904" s="485"/>
      <c r="C904" s="130" t="s">
        <v>135</v>
      </c>
      <c r="D904" s="130"/>
      <c r="E904" s="320">
        <v>0</v>
      </c>
      <c r="F904" s="359">
        <v>0</v>
      </c>
      <c r="G904" s="320">
        <v>0</v>
      </c>
      <c r="H904" s="349">
        <v>0</v>
      </c>
      <c r="I904" s="320">
        <v>0</v>
      </c>
      <c r="J904" s="314">
        <f t="shared" si="493"/>
        <v>0</v>
      </c>
      <c r="K904" s="320">
        <v>0</v>
      </c>
      <c r="L904" s="359">
        <v>0</v>
      </c>
      <c r="M904" s="320">
        <v>0</v>
      </c>
      <c r="N904" s="320">
        <v>0</v>
      </c>
      <c r="O904" s="320">
        <v>0</v>
      </c>
      <c r="P904" s="87">
        <f t="shared" si="478"/>
        <v>0</v>
      </c>
      <c r="Q904" s="66">
        <f t="shared" si="490"/>
        <v>0</v>
      </c>
      <c r="R904" s="196">
        <v>0</v>
      </c>
    </row>
    <row r="905" spans="1:18" ht="16.5" hidden="1" customHeight="1" outlineLevel="4">
      <c r="A905" s="427"/>
      <c r="B905" s="485"/>
      <c r="C905" s="128" t="s">
        <v>135</v>
      </c>
      <c r="D905" s="128"/>
      <c r="E905" s="320">
        <v>0</v>
      </c>
      <c r="F905" s="359">
        <v>0</v>
      </c>
      <c r="G905" s="320">
        <v>0</v>
      </c>
      <c r="H905" s="349">
        <v>0</v>
      </c>
      <c r="I905" s="320">
        <v>0</v>
      </c>
      <c r="J905" s="314">
        <f t="shared" si="493"/>
        <v>0</v>
      </c>
      <c r="K905" s="320">
        <v>0</v>
      </c>
      <c r="L905" s="359">
        <v>0</v>
      </c>
      <c r="M905" s="320">
        <v>0</v>
      </c>
      <c r="N905" s="320">
        <v>0</v>
      </c>
      <c r="O905" s="320">
        <v>0</v>
      </c>
      <c r="P905" s="87">
        <f t="shared" si="478"/>
        <v>0</v>
      </c>
      <c r="Q905" s="66">
        <f t="shared" si="490"/>
        <v>0</v>
      </c>
      <c r="R905" s="196">
        <v>0</v>
      </c>
    </row>
    <row r="906" spans="1:18" ht="16.5" hidden="1" customHeight="1" outlineLevel="4">
      <c r="A906" s="427"/>
      <c r="B906" s="485"/>
      <c r="C906" s="128" t="s">
        <v>135</v>
      </c>
      <c r="D906" s="128"/>
      <c r="E906" s="320">
        <v>0</v>
      </c>
      <c r="F906" s="359">
        <v>0</v>
      </c>
      <c r="G906" s="320">
        <v>0</v>
      </c>
      <c r="H906" s="349">
        <v>0</v>
      </c>
      <c r="I906" s="320">
        <v>0</v>
      </c>
      <c r="J906" s="314">
        <f t="shared" si="493"/>
        <v>0</v>
      </c>
      <c r="K906" s="320">
        <v>0</v>
      </c>
      <c r="L906" s="359">
        <v>0</v>
      </c>
      <c r="M906" s="320">
        <v>0</v>
      </c>
      <c r="N906" s="320">
        <v>0</v>
      </c>
      <c r="O906" s="320">
        <v>0</v>
      </c>
      <c r="P906" s="87">
        <f t="shared" si="478"/>
        <v>0</v>
      </c>
      <c r="Q906" s="66">
        <f t="shared" si="490"/>
        <v>0</v>
      </c>
      <c r="R906" s="196">
        <v>0</v>
      </c>
    </row>
    <row r="907" spans="1:18" ht="16.5" hidden="1" customHeight="1" outlineLevel="4">
      <c r="A907" s="427"/>
      <c r="B907" s="485"/>
      <c r="C907" s="128" t="s">
        <v>136</v>
      </c>
      <c r="D907" s="128"/>
      <c r="E907" s="320">
        <v>27500</v>
      </c>
      <c r="F907" s="359">
        <v>0</v>
      </c>
      <c r="G907" s="320">
        <v>0</v>
      </c>
      <c r="H907" s="349">
        <v>0</v>
      </c>
      <c r="I907" s="320">
        <v>0</v>
      </c>
      <c r="J907" s="314">
        <f t="shared" si="493"/>
        <v>27500</v>
      </c>
      <c r="K907" s="320">
        <v>0</v>
      </c>
      <c r="L907" s="359">
        <v>27500</v>
      </c>
      <c r="M907" s="320">
        <v>0</v>
      </c>
      <c r="N907" s="320">
        <v>0</v>
      </c>
      <c r="O907" s="320">
        <v>27500</v>
      </c>
      <c r="P907" s="87">
        <f t="shared" si="478"/>
        <v>55000</v>
      </c>
      <c r="Q907" s="66">
        <f t="shared" si="490"/>
        <v>82500</v>
      </c>
      <c r="R907" s="196">
        <v>27500</v>
      </c>
    </row>
    <row r="908" spans="1:18" ht="16.5" hidden="1" customHeight="1" outlineLevel="4">
      <c r="A908" s="427"/>
      <c r="B908" s="485"/>
      <c r="C908" s="128" t="s">
        <v>137</v>
      </c>
      <c r="D908" s="128"/>
      <c r="E908" s="320">
        <v>27500</v>
      </c>
      <c r="F908" s="359">
        <v>0</v>
      </c>
      <c r="G908" s="320">
        <v>0</v>
      </c>
      <c r="H908" s="349">
        <v>0</v>
      </c>
      <c r="I908" s="320">
        <v>0</v>
      </c>
      <c r="J908" s="314">
        <f t="shared" si="493"/>
        <v>27500</v>
      </c>
      <c r="K908" s="320">
        <v>0</v>
      </c>
      <c r="L908" s="357">
        <v>27500</v>
      </c>
      <c r="M908" s="320">
        <v>0</v>
      </c>
      <c r="N908" s="320">
        <v>0</v>
      </c>
      <c r="O908" s="320">
        <v>27500</v>
      </c>
      <c r="P908" s="87">
        <f t="shared" si="478"/>
        <v>55000</v>
      </c>
      <c r="Q908" s="66">
        <f t="shared" si="490"/>
        <v>82500</v>
      </c>
      <c r="R908" s="196">
        <v>27500</v>
      </c>
    </row>
    <row r="909" spans="1:18" ht="16.5" hidden="1" customHeight="1" outlineLevel="4">
      <c r="A909" s="427"/>
      <c r="B909" s="485"/>
      <c r="C909" s="130" t="s">
        <v>138</v>
      </c>
      <c r="D909" s="130"/>
      <c r="E909" s="320">
        <v>27500</v>
      </c>
      <c r="F909" s="359">
        <v>0</v>
      </c>
      <c r="G909" s="320">
        <v>0</v>
      </c>
      <c r="H909" s="349">
        <v>0</v>
      </c>
      <c r="I909" s="320">
        <v>0</v>
      </c>
      <c r="J909" s="314">
        <f t="shared" si="493"/>
        <v>27500</v>
      </c>
      <c r="K909" s="320">
        <v>0</v>
      </c>
      <c r="L909" s="357">
        <v>27500</v>
      </c>
      <c r="M909" s="320">
        <v>0</v>
      </c>
      <c r="N909" s="320">
        <v>0</v>
      </c>
      <c r="O909" s="320">
        <v>27500</v>
      </c>
      <c r="P909" s="87">
        <f t="shared" si="478"/>
        <v>55000</v>
      </c>
      <c r="Q909" s="66">
        <f t="shared" si="490"/>
        <v>82500</v>
      </c>
      <c r="R909" s="196">
        <v>27500</v>
      </c>
    </row>
    <row r="910" spans="1:18" ht="16.5" hidden="1" customHeight="1" outlineLevel="4">
      <c r="A910" s="427"/>
      <c r="B910" s="485"/>
      <c r="C910" s="130" t="s">
        <v>139</v>
      </c>
      <c r="D910" s="130"/>
      <c r="E910" s="320">
        <v>27500</v>
      </c>
      <c r="F910" s="359">
        <v>0</v>
      </c>
      <c r="G910" s="320">
        <v>0</v>
      </c>
      <c r="H910" s="349">
        <v>0</v>
      </c>
      <c r="I910" s="320">
        <v>0</v>
      </c>
      <c r="J910" s="314">
        <f t="shared" si="493"/>
        <v>27500</v>
      </c>
      <c r="K910" s="320">
        <v>0</v>
      </c>
      <c r="L910" s="357">
        <v>27500</v>
      </c>
      <c r="M910" s="320">
        <v>0</v>
      </c>
      <c r="N910" s="320">
        <v>0</v>
      </c>
      <c r="O910" s="320">
        <v>27500</v>
      </c>
      <c r="P910" s="87">
        <f t="shared" si="478"/>
        <v>55000</v>
      </c>
      <c r="Q910" s="66">
        <f t="shared" si="490"/>
        <v>82500</v>
      </c>
      <c r="R910" s="196">
        <v>27500</v>
      </c>
    </row>
    <row r="911" spans="1:18" ht="16.5" hidden="1" customHeight="1" outlineLevel="4">
      <c r="A911" s="427"/>
      <c r="B911" s="485"/>
      <c r="C911" s="128" t="s">
        <v>140</v>
      </c>
      <c r="D911" s="128"/>
      <c r="E911" s="320">
        <v>27000</v>
      </c>
      <c r="F911" s="359">
        <v>0</v>
      </c>
      <c r="G911" s="320">
        <v>0</v>
      </c>
      <c r="H911" s="349">
        <v>0</v>
      </c>
      <c r="I911" s="320">
        <v>0</v>
      </c>
      <c r="J911" s="314">
        <f t="shared" si="493"/>
        <v>27000</v>
      </c>
      <c r="K911" s="320">
        <v>0</v>
      </c>
      <c r="L911" s="357">
        <v>27500</v>
      </c>
      <c r="M911" s="320">
        <v>0</v>
      </c>
      <c r="N911" s="320">
        <v>0</v>
      </c>
      <c r="O911" s="320">
        <v>27500</v>
      </c>
      <c r="P911" s="87">
        <f t="shared" si="478"/>
        <v>55000</v>
      </c>
      <c r="Q911" s="66">
        <f t="shared" si="490"/>
        <v>82000</v>
      </c>
      <c r="R911" s="196">
        <v>27500</v>
      </c>
    </row>
    <row r="912" spans="1:18" ht="16.5" hidden="1" customHeight="1" outlineLevel="4">
      <c r="A912" s="427"/>
      <c r="B912" s="485"/>
      <c r="C912" s="128" t="s">
        <v>141</v>
      </c>
      <c r="D912" s="128"/>
      <c r="E912" s="320">
        <v>27500</v>
      </c>
      <c r="F912" s="359">
        <v>0</v>
      </c>
      <c r="G912" s="320">
        <v>0</v>
      </c>
      <c r="H912" s="349">
        <v>0</v>
      </c>
      <c r="I912" s="320">
        <v>0</v>
      </c>
      <c r="J912" s="314">
        <f t="shared" si="493"/>
        <v>27500</v>
      </c>
      <c r="K912" s="320">
        <v>0</v>
      </c>
      <c r="L912" s="359">
        <v>27500</v>
      </c>
      <c r="M912" s="320">
        <v>0</v>
      </c>
      <c r="N912" s="320">
        <v>0</v>
      </c>
      <c r="O912" s="320">
        <v>27500</v>
      </c>
      <c r="P912" s="87">
        <f t="shared" si="478"/>
        <v>55000</v>
      </c>
      <c r="Q912" s="66">
        <f t="shared" si="490"/>
        <v>82500</v>
      </c>
      <c r="R912" s="196">
        <v>27500</v>
      </c>
    </row>
    <row r="913" spans="1:18" ht="28.5" hidden="1" customHeight="1" outlineLevel="3">
      <c r="A913" s="427"/>
      <c r="B913" s="485"/>
      <c r="C913" s="75" t="s">
        <v>277</v>
      </c>
      <c r="D913" s="27">
        <v>0</v>
      </c>
      <c r="E913" s="20">
        <f>SUM(E914:E924)</f>
        <v>660000</v>
      </c>
      <c r="F913" s="28">
        <f t="shared" ref="F913:O913" si="497">SUM(F914:F924)</f>
        <v>0</v>
      </c>
      <c r="G913" s="28">
        <f t="shared" si="497"/>
        <v>0</v>
      </c>
      <c r="H913" s="28">
        <f t="shared" ref="H913" si="498">SUM(H914:H924)</f>
        <v>0</v>
      </c>
      <c r="I913" s="20">
        <f t="shared" si="497"/>
        <v>12190000</v>
      </c>
      <c r="J913" s="314">
        <f t="shared" si="493"/>
        <v>12850000</v>
      </c>
      <c r="K913" s="20">
        <f t="shared" si="497"/>
        <v>8110000</v>
      </c>
      <c r="L913" s="20">
        <f t="shared" si="497"/>
        <v>3026500</v>
      </c>
      <c r="M913" s="20">
        <f t="shared" si="497"/>
        <v>780000</v>
      </c>
      <c r="N913" s="20">
        <f t="shared" si="497"/>
        <v>600000</v>
      </c>
      <c r="O913" s="20">
        <f t="shared" si="497"/>
        <v>500000</v>
      </c>
      <c r="P913" s="20">
        <f t="shared" si="478"/>
        <v>13016500</v>
      </c>
      <c r="Q913" s="76">
        <f t="shared" si="490"/>
        <v>25866500</v>
      </c>
      <c r="R913" s="196">
        <v>0</v>
      </c>
    </row>
    <row r="914" spans="1:18" ht="16.5" hidden="1" customHeight="1" outlineLevel="4">
      <c r="A914" s="427"/>
      <c r="B914" s="485"/>
      <c r="C914" s="130" t="s">
        <v>135</v>
      </c>
      <c r="D914" s="130"/>
      <c r="E914" s="320">
        <v>660000</v>
      </c>
      <c r="F914" s="359">
        <v>0</v>
      </c>
      <c r="G914" s="320">
        <v>0</v>
      </c>
      <c r="H914" s="349">
        <v>0</v>
      </c>
      <c r="I914" s="320">
        <v>0</v>
      </c>
      <c r="J914" s="314">
        <f t="shared" si="493"/>
        <v>660000</v>
      </c>
      <c r="K914" s="320">
        <v>0</v>
      </c>
      <c r="L914" s="359">
        <v>0</v>
      </c>
      <c r="M914" s="320">
        <v>0</v>
      </c>
      <c r="N914" s="320">
        <v>0</v>
      </c>
      <c r="O914" s="320">
        <v>0</v>
      </c>
      <c r="P914" s="87">
        <f t="shared" si="478"/>
        <v>0</v>
      </c>
      <c r="Q914" s="66">
        <f t="shared" si="490"/>
        <v>660000</v>
      </c>
      <c r="R914" s="196">
        <v>0</v>
      </c>
    </row>
    <row r="915" spans="1:18" ht="16.5" hidden="1" customHeight="1" outlineLevel="4">
      <c r="A915" s="427"/>
      <c r="B915" s="485"/>
      <c r="C915" s="128" t="s">
        <v>135</v>
      </c>
      <c r="D915" s="128"/>
      <c r="E915" s="320">
        <v>0</v>
      </c>
      <c r="F915" s="359">
        <v>0</v>
      </c>
      <c r="G915" s="320">
        <v>0</v>
      </c>
      <c r="H915" s="349">
        <v>0</v>
      </c>
      <c r="I915" s="320">
        <v>0</v>
      </c>
      <c r="J915" s="314">
        <f t="shared" si="493"/>
        <v>0</v>
      </c>
      <c r="K915" s="320">
        <v>0</v>
      </c>
      <c r="L915" s="359">
        <v>0</v>
      </c>
      <c r="M915" s="320">
        <v>0</v>
      </c>
      <c r="N915" s="320">
        <v>0</v>
      </c>
      <c r="O915" s="320">
        <v>0</v>
      </c>
      <c r="P915" s="87">
        <f t="shared" si="478"/>
        <v>0</v>
      </c>
      <c r="Q915" s="66">
        <f t="shared" si="490"/>
        <v>0</v>
      </c>
      <c r="R915" s="196">
        <v>0</v>
      </c>
    </row>
    <row r="916" spans="1:18" ht="16.5" hidden="1" customHeight="1" outlineLevel="4">
      <c r="A916" s="427"/>
      <c r="B916" s="485"/>
      <c r="C916" s="130" t="s">
        <v>135</v>
      </c>
      <c r="D916" s="130"/>
      <c r="E916" s="320">
        <v>0</v>
      </c>
      <c r="F916" s="359">
        <v>0</v>
      </c>
      <c r="G916" s="320">
        <v>0</v>
      </c>
      <c r="H916" s="349">
        <v>0</v>
      </c>
      <c r="I916" s="320">
        <v>0</v>
      </c>
      <c r="J916" s="314">
        <f t="shared" si="493"/>
        <v>0</v>
      </c>
      <c r="K916" s="320">
        <v>0</v>
      </c>
      <c r="L916" s="359">
        <v>0</v>
      </c>
      <c r="M916" s="320">
        <v>0</v>
      </c>
      <c r="N916" s="320">
        <v>0</v>
      </c>
      <c r="O916" s="320">
        <v>0</v>
      </c>
      <c r="P916" s="87">
        <f t="shared" si="478"/>
        <v>0</v>
      </c>
      <c r="Q916" s="66">
        <f t="shared" si="490"/>
        <v>0</v>
      </c>
      <c r="R916" s="196">
        <v>0</v>
      </c>
    </row>
    <row r="917" spans="1:18" ht="16.5" hidden="1" customHeight="1" outlineLevel="4">
      <c r="A917" s="427"/>
      <c r="B917" s="485"/>
      <c r="C917" s="128" t="s">
        <v>135</v>
      </c>
      <c r="D917" s="128"/>
      <c r="E917" s="320">
        <v>0</v>
      </c>
      <c r="F917" s="359">
        <v>0</v>
      </c>
      <c r="G917" s="320">
        <v>0</v>
      </c>
      <c r="H917" s="349">
        <v>0</v>
      </c>
      <c r="I917" s="320">
        <v>0</v>
      </c>
      <c r="J917" s="314">
        <f t="shared" si="493"/>
        <v>0</v>
      </c>
      <c r="K917" s="320">
        <v>0</v>
      </c>
      <c r="L917" s="359">
        <v>0</v>
      </c>
      <c r="M917" s="320">
        <v>0</v>
      </c>
      <c r="N917" s="320">
        <v>0</v>
      </c>
      <c r="O917" s="320">
        <v>0</v>
      </c>
      <c r="P917" s="87">
        <f t="shared" si="478"/>
        <v>0</v>
      </c>
      <c r="Q917" s="66">
        <f t="shared" si="490"/>
        <v>0</v>
      </c>
      <c r="R917" s="196">
        <v>0</v>
      </c>
    </row>
    <row r="918" spans="1:18" ht="16.5" hidden="1" customHeight="1" outlineLevel="4">
      <c r="A918" s="427"/>
      <c r="B918" s="485"/>
      <c r="C918" s="128" t="s">
        <v>135</v>
      </c>
      <c r="D918" s="128"/>
      <c r="E918" s="320">
        <v>0</v>
      </c>
      <c r="F918" s="359">
        <v>0</v>
      </c>
      <c r="G918" s="320">
        <v>0</v>
      </c>
      <c r="H918" s="349">
        <v>0</v>
      </c>
      <c r="I918" s="320">
        <v>0</v>
      </c>
      <c r="J918" s="314">
        <f t="shared" si="493"/>
        <v>0</v>
      </c>
      <c r="K918" s="321">
        <v>310000</v>
      </c>
      <c r="L918" s="359">
        <v>0</v>
      </c>
      <c r="M918" s="320">
        <v>0</v>
      </c>
      <c r="N918" s="320">
        <v>0</v>
      </c>
      <c r="O918" s="320">
        <v>0</v>
      </c>
      <c r="P918" s="87">
        <f t="shared" si="478"/>
        <v>310000</v>
      </c>
      <c r="Q918" s="66">
        <f t="shared" si="490"/>
        <v>310000</v>
      </c>
      <c r="R918" s="196">
        <v>0</v>
      </c>
    </row>
    <row r="919" spans="1:18" ht="16.5" hidden="1" customHeight="1" outlineLevel="4">
      <c r="A919" s="427"/>
      <c r="B919" s="485"/>
      <c r="C919" s="128" t="s">
        <v>136</v>
      </c>
      <c r="D919" s="128"/>
      <c r="E919" s="320">
        <v>0</v>
      </c>
      <c r="F919" s="359">
        <v>0</v>
      </c>
      <c r="G919" s="320">
        <v>0</v>
      </c>
      <c r="H919" s="349">
        <v>0</v>
      </c>
      <c r="I919" s="320">
        <v>0</v>
      </c>
      <c r="J919" s="314">
        <f t="shared" si="493"/>
        <v>0</v>
      </c>
      <c r="K919" s="321">
        <v>150000</v>
      </c>
      <c r="L919" s="359">
        <v>0</v>
      </c>
      <c r="M919" s="320">
        <v>0</v>
      </c>
      <c r="N919" s="320">
        <v>0</v>
      </c>
      <c r="O919" s="320">
        <v>0</v>
      </c>
      <c r="P919" s="87">
        <f t="shared" si="478"/>
        <v>150000</v>
      </c>
      <c r="Q919" s="66">
        <f t="shared" si="490"/>
        <v>150000</v>
      </c>
      <c r="R919" s="196">
        <v>0</v>
      </c>
    </row>
    <row r="920" spans="1:18" ht="16.5" hidden="1" customHeight="1" outlineLevel="4">
      <c r="A920" s="427"/>
      <c r="B920" s="485"/>
      <c r="C920" s="128" t="s">
        <v>137</v>
      </c>
      <c r="D920" s="128"/>
      <c r="E920" s="320">
        <v>0</v>
      </c>
      <c r="F920" s="359">
        <v>0</v>
      </c>
      <c r="G920" s="320">
        <v>0</v>
      </c>
      <c r="H920" s="349">
        <v>0</v>
      </c>
      <c r="I920" s="321">
        <v>5000000</v>
      </c>
      <c r="J920" s="314">
        <f t="shared" si="493"/>
        <v>5000000</v>
      </c>
      <c r="K920" s="321">
        <v>1500000</v>
      </c>
      <c r="L920" s="360">
        <v>500000</v>
      </c>
      <c r="M920" s="321">
        <v>80000</v>
      </c>
      <c r="N920" s="321">
        <v>300000</v>
      </c>
      <c r="O920" s="321">
        <v>200000</v>
      </c>
      <c r="P920" s="87">
        <f t="shared" si="478"/>
        <v>2580000</v>
      </c>
      <c r="Q920" s="66">
        <f t="shared" si="490"/>
        <v>7580000</v>
      </c>
      <c r="R920" s="196">
        <v>0</v>
      </c>
    </row>
    <row r="921" spans="1:18" ht="16.5" hidden="1" customHeight="1" outlineLevel="4">
      <c r="A921" s="427"/>
      <c r="B921" s="485"/>
      <c r="C921" s="130" t="s">
        <v>138</v>
      </c>
      <c r="D921" s="130"/>
      <c r="E921" s="320">
        <v>0</v>
      </c>
      <c r="F921" s="359">
        <v>0</v>
      </c>
      <c r="G921" s="320">
        <v>0</v>
      </c>
      <c r="H921" s="349">
        <v>0</v>
      </c>
      <c r="I921" s="321">
        <v>360000</v>
      </c>
      <c r="J921" s="314">
        <f t="shared" si="493"/>
        <v>360000</v>
      </c>
      <c r="K921" s="321">
        <v>1200000</v>
      </c>
      <c r="L921" s="360">
        <v>2526500</v>
      </c>
      <c r="M921" s="321">
        <v>300000</v>
      </c>
      <c r="N921" s="321">
        <v>300000</v>
      </c>
      <c r="O921" s="321">
        <v>300000</v>
      </c>
      <c r="P921" s="87">
        <f t="shared" si="478"/>
        <v>4626500</v>
      </c>
      <c r="Q921" s="66">
        <f t="shared" si="490"/>
        <v>4986500</v>
      </c>
      <c r="R921" s="196">
        <v>0</v>
      </c>
    </row>
    <row r="922" spans="1:18" ht="16.5" hidden="1" customHeight="1" outlineLevel="4">
      <c r="A922" s="427"/>
      <c r="B922" s="485"/>
      <c r="C922" s="130" t="s">
        <v>139</v>
      </c>
      <c r="D922" s="130"/>
      <c r="E922" s="320">
        <v>0</v>
      </c>
      <c r="F922" s="359">
        <v>0</v>
      </c>
      <c r="G922" s="320">
        <v>0</v>
      </c>
      <c r="H922" s="349">
        <v>0</v>
      </c>
      <c r="I922" s="321">
        <v>6330000</v>
      </c>
      <c r="J922" s="314">
        <f t="shared" si="493"/>
        <v>6330000</v>
      </c>
      <c r="K922" s="321">
        <v>3850000</v>
      </c>
      <c r="L922" s="359">
        <v>0</v>
      </c>
      <c r="M922" s="320">
        <v>0</v>
      </c>
      <c r="N922" s="320">
        <v>0</v>
      </c>
      <c r="O922" s="320">
        <v>0</v>
      </c>
      <c r="P922" s="87">
        <f t="shared" si="478"/>
        <v>3850000</v>
      </c>
      <c r="Q922" s="66">
        <f t="shared" si="490"/>
        <v>10180000</v>
      </c>
      <c r="R922" s="196">
        <v>0</v>
      </c>
    </row>
    <row r="923" spans="1:18" ht="16.5" hidden="1" customHeight="1" outlineLevel="4">
      <c r="A923" s="427"/>
      <c r="B923" s="485"/>
      <c r="C923" s="128" t="s">
        <v>140</v>
      </c>
      <c r="D923" s="128"/>
      <c r="E923" s="320">
        <v>0</v>
      </c>
      <c r="F923" s="359">
        <v>0</v>
      </c>
      <c r="G923" s="320">
        <v>0</v>
      </c>
      <c r="H923" s="349">
        <v>0</v>
      </c>
      <c r="I923" s="321">
        <v>500000</v>
      </c>
      <c r="J923" s="314">
        <f t="shared" si="493"/>
        <v>500000</v>
      </c>
      <c r="K923" s="321">
        <v>1100000</v>
      </c>
      <c r="L923" s="359">
        <v>0</v>
      </c>
      <c r="M923" s="321">
        <v>400000</v>
      </c>
      <c r="N923" s="320">
        <v>0</v>
      </c>
      <c r="O923" s="320">
        <v>0</v>
      </c>
      <c r="P923" s="87">
        <f t="shared" si="478"/>
        <v>1500000</v>
      </c>
      <c r="Q923" s="66">
        <f t="shared" si="490"/>
        <v>2000000</v>
      </c>
      <c r="R923" s="196">
        <v>0</v>
      </c>
    </row>
    <row r="924" spans="1:18" ht="16.5" hidden="1" customHeight="1" outlineLevel="4">
      <c r="A924" s="427"/>
      <c r="B924" s="485"/>
      <c r="C924" s="128" t="s">
        <v>141</v>
      </c>
      <c r="D924" s="128"/>
      <c r="E924" s="320">
        <v>0</v>
      </c>
      <c r="F924" s="359">
        <v>0</v>
      </c>
      <c r="G924" s="320">
        <v>0</v>
      </c>
      <c r="H924" s="349">
        <v>0</v>
      </c>
      <c r="I924" s="320">
        <v>0</v>
      </c>
      <c r="J924" s="314">
        <f t="shared" si="493"/>
        <v>0</v>
      </c>
      <c r="K924" s="320">
        <v>0</v>
      </c>
      <c r="L924" s="359">
        <v>0</v>
      </c>
      <c r="M924" s="320">
        <v>0</v>
      </c>
      <c r="N924" s="320">
        <v>0</v>
      </c>
      <c r="O924" s="320">
        <v>0</v>
      </c>
      <c r="P924" s="87">
        <f t="shared" si="478"/>
        <v>0</v>
      </c>
      <c r="Q924" s="66">
        <f t="shared" si="490"/>
        <v>0</v>
      </c>
      <c r="R924" s="196">
        <v>0</v>
      </c>
    </row>
    <row r="925" spans="1:18" ht="28.5" hidden="1" customHeight="1" outlineLevel="3">
      <c r="A925" s="427"/>
      <c r="B925" s="485"/>
      <c r="C925" s="75" t="s">
        <v>22</v>
      </c>
      <c r="D925" s="27">
        <v>0</v>
      </c>
      <c r="E925" s="20">
        <f>SUM(E926:E936)</f>
        <v>0</v>
      </c>
      <c r="F925" s="20">
        <f t="shared" ref="F925:G925" si="499">SUM(F926:F936)</f>
        <v>0</v>
      </c>
      <c r="G925" s="20">
        <f t="shared" si="499"/>
        <v>0</v>
      </c>
      <c r="H925" s="20">
        <f t="shared" ref="H925" si="500">SUM(H926:H936)</f>
        <v>0</v>
      </c>
      <c r="I925" s="20">
        <f>SUM(I926:I936)</f>
        <v>902000</v>
      </c>
      <c r="J925" s="314">
        <f t="shared" si="493"/>
        <v>902000</v>
      </c>
      <c r="K925" s="20">
        <f t="shared" ref="K925:O925" si="501">SUM(K926:K936)</f>
        <v>567000</v>
      </c>
      <c r="L925" s="20">
        <f t="shared" si="501"/>
        <v>685000</v>
      </c>
      <c r="M925" s="20">
        <f t="shared" si="501"/>
        <v>319000</v>
      </c>
      <c r="N925" s="20">
        <f t="shared" si="501"/>
        <v>468000</v>
      </c>
      <c r="O925" s="20">
        <f t="shared" si="501"/>
        <v>95000</v>
      </c>
      <c r="P925" s="20">
        <f t="shared" si="478"/>
        <v>2134000</v>
      </c>
      <c r="Q925" s="76">
        <f t="shared" si="490"/>
        <v>3036000</v>
      </c>
      <c r="R925" s="196">
        <v>0</v>
      </c>
    </row>
    <row r="926" spans="1:18" ht="15.75" hidden="1" customHeight="1" outlineLevel="3">
      <c r="A926" s="427"/>
      <c r="B926" s="485"/>
      <c r="C926" s="131" t="s">
        <v>135</v>
      </c>
      <c r="D926" s="131"/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314">
        <f t="shared" si="493"/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314">
        <f t="shared" si="478"/>
        <v>0</v>
      </c>
      <c r="Q926" s="15"/>
      <c r="R926" s="196">
        <v>0</v>
      </c>
    </row>
    <row r="927" spans="1:18" ht="15.75" hidden="1" customHeight="1" outlineLevel="3">
      <c r="A927" s="427"/>
      <c r="B927" s="485"/>
      <c r="C927" s="129" t="s">
        <v>135</v>
      </c>
      <c r="D927" s="129"/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314">
        <f t="shared" si="493"/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314">
        <f t="shared" si="478"/>
        <v>0</v>
      </c>
      <c r="Q927" s="15"/>
      <c r="R927" s="196">
        <v>0</v>
      </c>
    </row>
    <row r="928" spans="1:18" ht="15.75" hidden="1" customHeight="1" outlineLevel="3">
      <c r="A928" s="427"/>
      <c r="B928" s="485"/>
      <c r="C928" s="131" t="s">
        <v>135</v>
      </c>
      <c r="D928" s="131"/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314">
        <f t="shared" si="493"/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314">
        <f t="shared" si="478"/>
        <v>0</v>
      </c>
      <c r="Q928" s="15"/>
      <c r="R928" s="196">
        <v>0</v>
      </c>
    </row>
    <row r="929" spans="1:18" ht="15.75" hidden="1" customHeight="1" outlineLevel="3">
      <c r="A929" s="427"/>
      <c r="B929" s="485"/>
      <c r="C929" s="129" t="s">
        <v>135</v>
      </c>
      <c r="D929" s="129"/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314">
        <f t="shared" si="493"/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314">
        <f t="shared" si="478"/>
        <v>0</v>
      </c>
      <c r="Q929" s="15"/>
      <c r="R929" s="196">
        <v>0</v>
      </c>
    </row>
    <row r="930" spans="1:18" ht="15.75" hidden="1" customHeight="1" outlineLevel="3">
      <c r="A930" s="427"/>
      <c r="B930" s="485"/>
      <c r="C930" s="129" t="s">
        <v>135</v>
      </c>
      <c r="D930" s="129"/>
      <c r="E930" s="12">
        <v>0</v>
      </c>
      <c r="F930" s="12">
        <v>0</v>
      </c>
      <c r="G930" s="12">
        <v>0</v>
      </c>
      <c r="H930" s="12">
        <v>0</v>
      </c>
      <c r="I930" s="321">
        <v>195000</v>
      </c>
      <c r="J930" s="314">
        <f t="shared" si="493"/>
        <v>195000</v>
      </c>
      <c r="K930" s="321">
        <v>6000</v>
      </c>
      <c r="L930" s="12">
        <v>0</v>
      </c>
      <c r="M930" s="12">
        <v>0</v>
      </c>
      <c r="N930" s="12">
        <v>0</v>
      </c>
      <c r="O930" s="12">
        <v>0</v>
      </c>
      <c r="P930" s="314">
        <f t="shared" si="478"/>
        <v>6000</v>
      </c>
      <c r="Q930" s="15"/>
      <c r="R930" s="196">
        <v>0</v>
      </c>
    </row>
    <row r="931" spans="1:18" ht="15.75" hidden="1" customHeight="1" outlineLevel="3">
      <c r="A931" s="427"/>
      <c r="B931" s="485"/>
      <c r="C931" s="129" t="s">
        <v>136</v>
      </c>
      <c r="D931" s="129"/>
      <c r="E931" s="12">
        <v>0</v>
      </c>
      <c r="F931" s="12">
        <v>0</v>
      </c>
      <c r="G931" s="12">
        <v>0</v>
      </c>
      <c r="H931" s="12">
        <v>0</v>
      </c>
      <c r="I931" s="321">
        <v>123000</v>
      </c>
      <c r="J931" s="314">
        <f t="shared" si="493"/>
        <v>123000</v>
      </c>
      <c r="K931" s="321">
        <v>110000</v>
      </c>
      <c r="L931" s="360">
        <v>45000</v>
      </c>
      <c r="M931" s="12">
        <v>0</v>
      </c>
      <c r="N931" s="12">
        <v>0</v>
      </c>
      <c r="O931" s="12">
        <v>0</v>
      </c>
      <c r="P931" s="314">
        <f t="shared" si="478"/>
        <v>155000</v>
      </c>
      <c r="Q931" s="15"/>
      <c r="R931" s="196">
        <v>0</v>
      </c>
    </row>
    <row r="932" spans="1:18" ht="15.75" hidden="1" customHeight="1" outlineLevel="3">
      <c r="A932" s="427"/>
      <c r="B932" s="485"/>
      <c r="C932" s="129" t="s">
        <v>137</v>
      </c>
      <c r="D932" s="129"/>
      <c r="E932" s="12">
        <v>0</v>
      </c>
      <c r="F932" s="12">
        <v>0</v>
      </c>
      <c r="G932" s="12">
        <v>0</v>
      </c>
      <c r="H932" s="12">
        <v>0</v>
      </c>
      <c r="I932" s="321">
        <v>145000</v>
      </c>
      <c r="J932" s="314">
        <f t="shared" si="493"/>
        <v>145000</v>
      </c>
      <c r="K932" s="321">
        <v>180000</v>
      </c>
      <c r="L932" s="360">
        <v>103000</v>
      </c>
      <c r="M932" s="321">
        <v>75000</v>
      </c>
      <c r="N932" s="321">
        <v>195000</v>
      </c>
      <c r="O932" s="12">
        <v>0</v>
      </c>
      <c r="P932" s="314">
        <f t="shared" si="478"/>
        <v>553000</v>
      </c>
      <c r="Q932" s="15"/>
      <c r="R932" s="196">
        <v>0</v>
      </c>
    </row>
    <row r="933" spans="1:18" ht="15.75" hidden="1" customHeight="1" outlineLevel="3">
      <c r="A933" s="427"/>
      <c r="B933" s="485"/>
      <c r="C933" s="131" t="s">
        <v>138</v>
      </c>
      <c r="D933" s="131"/>
      <c r="E933" s="12">
        <v>0</v>
      </c>
      <c r="F933" s="12">
        <v>0</v>
      </c>
      <c r="G933" s="12">
        <v>0</v>
      </c>
      <c r="H933" s="12">
        <v>0</v>
      </c>
      <c r="I933" s="321">
        <v>150000</v>
      </c>
      <c r="J933" s="314">
        <f t="shared" si="493"/>
        <v>150000</v>
      </c>
      <c r="K933" s="321">
        <v>32000</v>
      </c>
      <c r="L933" s="12">
        <v>0</v>
      </c>
      <c r="M933" s="321">
        <v>45000</v>
      </c>
      <c r="N933" s="321">
        <v>6000</v>
      </c>
      <c r="O933" s="321">
        <v>25000</v>
      </c>
      <c r="P933" s="314">
        <f t="shared" si="478"/>
        <v>108000</v>
      </c>
      <c r="Q933" s="15"/>
      <c r="R933" s="196">
        <v>0</v>
      </c>
    </row>
    <row r="934" spans="1:18" ht="15.75" hidden="1" customHeight="1" outlineLevel="3">
      <c r="A934" s="427"/>
      <c r="B934" s="485"/>
      <c r="C934" s="131" t="s">
        <v>139</v>
      </c>
      <c r="D934" s="131"/>
      <c r="E934" s="12">
        <v>0</v>
      </c>
      <c r="F934" s="12">
        <v>0</v>
      </c>
      <c r="G934" s="12">
        <v>0</v>
      </c>
      <c r="H934" s="12">
        <v>0</v>
      </c>
      <c r="I934" s="321">
        <v>39000</v>
      </c>
      <c r="J934" s="314">
        <f t="shared" si="493"/>
        <v>39000</v>
      </c>
      <c r="K934" s="321">
        <v>14000</v>
      </c>
      <c r="L934" s="360">
        <v>114000</v>
      </c>
      <c r="M934" s="321">
        <v>129000</v>
      </c>
      <c r="N934" s="321">
        <v>107000</v>
      </c>
      <c r="O934" s="12">
        <v>0</v>
      </c>
      <c r="P934" s="314">
        <f t="shared" ref="P934:P997" si="502">K934+L934+M934+N934+O934</f>
        <v>364000</v>
      </c>
      <c r="Q934" s="15"/>
      <c r="R934" s="196">
        <v>0</v>
      </c>
    </row>
    <row r="935" spans="1:18" ht="15.75" hidden="1" customHeight="1" outlineLevel="3">
      <c r="A935" s="427"/>
      <c r="B935" s="485"/>
      <c r="C935" s="129" t="s">
        <v>140</v>
      </c>
      <c r="D935" s="129"/>
      <c r="E935" s="12">
        <v>0</v>
      </c>
      <c r="F935" s="12">
        <v>0</v>
      </c>
      <c r="G935" s="12">
        <v>0</v>
      </c>
      <c r="H935" s="12">
        <v>0</v>
      </c>
      <c r="I935" s="321">
        <v>230000</v>
      </c>
      <c r="J935" s="314">
        <f t="shared" si="493"/>
        <v>230000</v>
      </c>
      <c r="K935" s="321">
        <v>175000</v>
      </c>
      <c r="L935" s="360">
        <v>263000</v>
      </c>
      <c r="M935" s="321">
        <v>50000</v>
      </c>
      <c r="N935" s="321">
        <v>150000</v>
      </c>
      <c r="O935" s="321">
        <v>50000</v>
      </c>
      <c r="P935" s="314">
        <f t="shared" si="502"/>
        <v>688000</v>
      </c>
      <c r="Q935" s="15"/>
      <c r="R935" s="196">
        <v>0</v>
      </c>
    </row>
    <row r="936" spans="1:18" ht="15.75" hidden="1" customHeight="1" outlineLevel="3">
      <c r="A936" s="427"/>
      <c r="B936" s="486"/>
      <c r="C936" s="129" t="s">
        <v>141</v>
      </c>
      <c r="D936" s="129"/>
      <c r="E936" s="12">
        <v>0</v>
      </c>
      <c r="F936" s="12">
        <v>0</v>
      </c>
      <c r="G936" s="12">
        <v>0</v>
      </c>
      <c r="H936" s="12">
        <v>0</v>
      </c>
      <c r="I936" s="321">
        <v>20000</v>
      </c>
      <c r="J936" s="314">
        <f t="shared" si="493"/>
        <v>20000</v>
      </c>
      <c r="K936" s="321">
        <v>50000</v>
      </c>
      <c r="L936" s="360">
        <v>160000</v>
      </c>
      <c r="M936" s="321">
        <v>20000</v>
      </c>
      <c r="N936" s="321">
        <v>10000</v>
      </c>
      <c r="O936" s="321">
        <v>20000</v>
      </c>
      <c r="P936" s="314">
        <f t="shared" si="502"/>
        <v>260000</v>
      </c>
      <c r="Q936" s="15"/>
      <c r="R936" s="196">
        <v>0</v>
      </c>
    </row>
    <row r="937" spans="1:18" ht="30" hidden="1" customHeight="1" outlineLevel="2">
      <c r="A937" s="447" t="s">
        <v>152</v>
      </c>
      <c r="B937" s="448"/>
      <c r="C937" s="448"/>
      <c r="D937" s="314">
        <f t="shared" ref="D937:I937" si="503">D950+D962+D974+D986</f>
        <v>0</v>
      </c>
      <c r="E937" s="314">
        <f t="shared" si="503"/>
        <v>623000</v>
      </c>
      <c r="F937" s="356">
        <f>F950+F962+F974+F986+F938</f>
        <v>2048000</v>
      </c>
      <c r="G937" s="314">
        <f t="shared" si="503"/>
        <v>1980000</v>
      </c>
      <c r="H937" s="354">
        <f t="shared" ref="H937" si="504">H950+H962+H974+H986</f>
        <v>1980000</v>
      </c>
      <c r="I937" s="314">
        <f t="shared" si="503"/>
        <v>2425300</v>
      </c>
      <c r="J937" s="314">
        <f t="shared" si="493"/>
        <v>9056300</v>
      </c>
      <c r="K937" s="356">
        <f t="shared" ref="K937" si="505">K950+K962+K974+K986+K938</f>
        <v>1875000.0000000002</v>
      </c>
      <c r="L937" s="356">
        <f t="shared" ref="L937" si="506">L950+L962+L974+L986+L938</f>
        <v>3026392</v>
      </c>
      <c r="M937" s="356">
        <f t="shared" ref="M937" si="507">M950+M962+M974+M986+M938</f>
        <v>1925300.0000000002</v>
      </c>
      <c r="N937" s="356">
        <f t="shared" ref="N937" si="508">N950+N962+N974+N986+N938</f>
        <v>1875000.0000000002</v>
      </c>
      <c r="O937" s="356">
        <f t="shared" ref="O937" si="509">O950+O962+O974+O986+O938</f>
        <v>2388020</v>
      </c>
      <c r="P937" s="314">
        <f t="shared" si="502"/>
        <v>11089712</v>
      </c>
      <c r="Q937" s="67">
        <f>J937+P937</f>
        <v>20146012</v>
      </c>
      <c r="R937" s="196">
        <v>-967000</v>
      </c>
    </row>
    <row r="938" spans="1:18" ht="33" hidden="1" customHeight="1" outlineLevel="3">
      <c r="A938" s="427">
        <v>17</v>
      </c>
      <c r="B938" s="428" t="s">
        <v>14</v>
      </c>
      <c r="C938" s="75" t="s">
        <v>11</v>
      </c>
      <c r="D938" s="75"/>
      <c r="E938" s="20">
        <f>SUM(E939:E949)</f>
        <v>0</v>
      </c>
      <c r="F938" s="20">
        <f t="shared" ref="F938:O938" si="510">SUM(F939:F949)</f>
        <v>0</v>
      </c>
      <c r="G938" s="20">
        <f>SUM(G939:G949)</f>
        <v>0</v>
      </c>
      <c r="H938" s="20">
        <f>SUM(H939:H949)</f>
        <v>0</v>
      </c>
      <c r="I938" s="20">
        <f t="shared" si="510"/>
        <v>0</v>
      </c>
      <c r="J938" s="314">
        <f t="shared" si="493"/>
        <v>0</v>
      </c>
      <c r="K938" s="20">
        <f t="shared" si="510"/>
        <v>0</v>
      </c>
      <c r="L938" s="20">
        <f t="shared" si="510"/>
        <v>638372</v>
      </c>
      <c r="M938" s="20">
        <f t="shared" si="510"/>
        <v>0</v>
      </c>
      <c r="N938" s="20">
        <f t="shared" si="510"/>
        <v>0</v>
      </c>
      <c r="O938" s="20">
        <f t="shared" si="510"/>
        <v>0</v>
      </c>
      <c r="P938" s="20">
        <f t="shared" si="502"/>
        <v>638372</v>
      </c>
      <c r="Q938" s="76">
        <f t="shared" ref="Q938:Q986" si="511">J938+P938</f>
        <v>638372</v>
      </c>
      <c r="R938" s="196">
        <v>0</v>
      </c>
    </row>
    <row r="939" spans="1:18" ht="16.5" hidden="1" customHeight="1" outlineLevel="4">
      <c r="A939" s="427"/>
      <c r="B939" s="429"/>
      <c r="C939" s="123" t="s">
        <v>143</v>
      </c>
      <c r="D939" s="123"/>
      <c r="E939" s="320"/>
      <c r="F939" s="357"/>
      <c r="G939" s="320">
        <v>0</v>
      </c>
      <c r="H939" s="349">
        <v>0</v>
      </c>
      <c r="I939" s="320">
        <v>0</v>
      </c>
      <c r="J939" s="314">
        <f t="shared" si="493"/>
        <v>0</v>
      </c>
      <c r="K939" s="320">
        <v>0</v>
      </c>
      <c r="L939" s="357">
        <v>69520</v>
      </c>
      <c r="M939" s="320">
        <v>0</v>
      </c>
      <c r="N939" s="320">
        <v>0</v>
      </c>
      <c r="O939" s="320">
        <v>0</v>
      </c>
      <c r="P939" s="87">
        <f t="shared" si="502"/>
        <v>69520</v>
      </c>
      <c r="Q939" s="66">
        <f t="shared" si="511"/>
        <v>69520</v>
      </c>
      <c r="R939" s="196">
        <v>0</v>
      </c>
    </row>
    <row r="940" spans="1:18" ht="16.5" hidden="1" customHeight="1" outlineLevel="4">
      <c r="A940" s="427"/>
      <c r="B940" s="429"/>
      <c r="C940" s="128" t="s">
        <v>144</v>
      </c>
      <c r="D940" s="128"/>
      <c r="E940" s="320"/>
      <c r="F940" s="357"/>
      <c r="G940" s="320">
        <v>0</v>
      </c>
      <c r="H940" s="349">
        <v>0</v>
      </c>
      <c r="I940" s="320">
        <v>0</v>
      </c>
      <c r="J940" s="314">
        <f t="shared" si="493"/>
        <v>0</v>
      </c>
      <c r="K940" s="320">
        <v>0</v>
      </c>
      <c r="L940" s="357">
        <v>68254</v>
      </c>
      <c r="M940" s="320">
        <v>0</v>
      </c>
      <c r="N940" s="320">
        <v>0</v>
      </c>
      <c r="O940" s="320">
        <v>0</v>
      </c>
      <c r="P940" s="87">
        <f t="shared" si="502"/>
        <v>68254</v>
      </c>
      <c r="Q940" s="66">
        <f t="shared" si="511"/>
        <v>68254</v>
      </c>
      <c r="R940" s="196">
        <v>0</v>
      </c>
    </row>
    <row r="941" spans="1:18" ht="16.5" hidden="1" customHeight="1" outlineLevel="4">
      <c r="A941" s="427"/>
      <c r="B941" s="429"/>
      <c r="C941" s="128" t="s">
        <v>145</v>
      </c>
      <c r="D941" s="128"/>
      <c r="E941" s="320"/>
      <c r="F941" s="357"/>
      <c r="G941" s="320">
        <v>0</v>
      </c>
      <c r="H941" s="349">
        <v>0</v>
      </c>
      <c r="I941" s="320">
        <v>0</v>
      </c>
      <c r="J941" s="314">
        <f t="shared" si="493"/>
        <v>0</v>
      </c>
      <c r="K941" s="320">
        <v>0</v>
      </c>
      <c r="L941" s="357">
        <v>41107</v>
      </c>
      <c r="M941" s="320">
        <v>0</v>
      </c>
      <c r="N941" s="320">
        <v>0</v>
      </c>
      <c r="O941" s="320">
        <v>0</v>
      </c>
      <c r="P941" s="87">
        <f t="shared" si="502"/>
        <v>41107</v>
      </c>
      <c r="Q941" s="66">
        <f t="shared" si="511"/>
        <v>41107</v>
      </c>
      <c r="R941" s="196">
        <v>0</v>
      </c>
    </row>
    <row r="942" spans="1:18" ht="16.5" hidden="1" customHeight="1" outlineLevel="4">
      <c r="A942" s="427"/>
      <c r="B942" s="429"/>
      <c r="C942" s="130" t="s">
        <v>145</v>
      </c>
      <c r="D942" s="130"/>
      <c r="E942" s="320"/>
      <c r="F942" s="357"/>
      <c r="G942" s="320">
        <v>0</v>
      </c>
      <c r="H942" s="349">
        <v>0</v>
      </c>
      <c r="I942" s="320">
        <v>0</v>
      </c>
      <c r="J942" s="314">
        <f t="shared" si="493"/>
        <v>0</v>
      </c>
      <c r="K942" s="320">
        <v>0</v>
      </c>
      <c r="L942" s="357">
        <v>63489</v>
      </c>
      <c r="M942" s="320">
        <v>0</v>
      </c>
      <c r="N942" s="320">
        <v>0</v>
      </c>
      <c r="O942" s="320">
        <v>0</v>
      </c>
      <c r="P942" s="87">
        <f t="shared" si="502"/>
        <v>63489</v>
      </c>
      <c r="Q942" s="66">
        <f t="shared" si="511"/>
        <v>63489</v>
      </c>
      <c r="R942" s="196">
        <v>0</v>
      </c>
    </row>
    <row r="943" spans="1:18" ht="16.5" hidden="1" customHeight="1" outlineLevel="4">
      <c r="A943" s="427"/>
      <c r="B943" s="429"/>
      <c r="C943" s="130" t="s">
        <v>286</v>
      </c>
      <c r="D943" s="130"/>
      <c r="E943" s="320"/>
      <c r="F943" s="359"/>
      <c r="G943" s="320">
        <v>0</v>
      </c>
      <c r="H943" s="349">
        <v>0</v>
      </c>
      <c r="I943" s="320">
        <v>0</v>
      </c>
      <c r="J943" s="314">
        <f t="shared" si="493"/>
        <v>0</v>
      </c>
      <c r="K943" s="320">
        <v>0</v>
      </c>
      <c r="L943" s="359">
        <v>0</v>
      </c>
      <c r="M943" s="320">
        <v>0</v>
      </c>
      <c r="N943" s="320">
        <v>0</v>
      </c>
      <c r="O943" s="320">
        <v>0</v>
      </c>
      <c r="P943" s="87">
        <f t="shared" si="502"/>
        <v>0</v>
      </c>
      <c r="Q943" s="66">
        <f t="shared" si="511"/>
        <v>0</v>
      </c>
      <c r="R943" s="196">
        <v>0</v>
      </c>
    </row>
    <row r="944" spans="1:18" ht="16.5" hidden="1" customHeight="1" outlineLevel="4">
      <c r="A944" s="427"/>
      <c r="B944" s="429"/>
      <c r="C944" s="128" t="s">
        <v>146</v>
      </c>
      <c r="D944" s="128"/>
      <c r="E944" s="320"/>
      <c r="F944" s="357"/>
      <c r="G944" s="320">
        <v>0</v>
      </c>
      <c r="H944" s="349">
        <v>0</v>
      </c>
      <c r="I944" s="320">
        <v>0</v>
      </c>
      <c r="J944" s="314">
        <f t="shared" si="493"/>
        <v>0</v>
      </c>
      <c r="K944" s="320">
        <v>0</v>
      </c>
      <c r="L944" s="357">
        <v>14861</v>
      </c>
      <c r="M944" s="320">
        <v>0</v>
      </c>
      <c r="N944" s="320">
        <v>0</v>
      </c>
      <c r="O944" s="320">
        <v>0</v>
      </c>
      <c r="P944" s="87">
        <f t="shared" si="502"/>
        <v>14861</v>
      </c>
      <c r="Q944" s="66">
        <f t="shared" si="511"/>
        <v>14861</v>
      </c>
      <c r="R944" s="196">
        <v>0</v>
      </c>
    </row>
    <row r="945" spans="1:18" ht="16.5" hidden="1" customHeight="1" outlineLevel="4">
      <c r="A945" s="427"/>
      <c r="B945" s="429"/>
      <c r="C945" s="128" t="s">
        <v>147</v>
      </c>
      <c r="D945" s="128"/>
      <c r="E945" s="320"/>
      <c r="F945" s="357"/>
      <c r="G945" s="320">
        <v>0</v>
      </c>
      <c r="H945" s="349">
        <v>0</v>
      </c>
      <c r="I945" s="320">
        <v>0</v>
      </c>
      <c r="J945" s="314">
        <f t="shared" si="493"/>
        <v>0</v>
      </c>
      <c r="K945" s="320">
        <v>0</v>
      </c>
      <c r="L945" s="357">
        <v>74670</v>
      </c>
      <c r="M945" s="320">
        <v>0</v>
      </c>
      <c r="N945" s="320">
        <v>0</v>
      </c>
      <c r="O945" s="320">
        <v>0</v>
      </c>
      <c r="P945" s="87">
        <f t="shared" si="502"/>
        <v>74670</v>
      </c>
      <c r="Q945" s="66">
        <f t="shared" si="511"/>
        <v>74670</v>
      </c>
      <c r="R945" s="196">
        <v>0</v>
      </c>
    </row>
    <row r="946" spans="1:18" ht="16.5" hidden="1" customHeight="1" outlineLevel="4">
      <c r="A946" s="427"/>
      <c r="B946" s="429"/>
      <c r="C946" s="128" t="s">
        <v>148</v>
      </c>
      <c r="D946" s="128"/>
      <c r="E946" s="320"/>
      <c r="F946" s="357"/>
      <c r="G946" s="320">
        <v>0</v>
      </c>
      <c r="H946" s="349">
        <v>0</v>
      </c>
      <c r="I946" s="320">
        <v>0</v>
      </c>
      <c r="J946" s="314">
        <f t="shared" si="493"/>
        <v>0</v>
      </c>
      <c r="K946" s="320">
        <v>0</v>
      </c>
      <c r="L946" s="357">
        <v>66065</v>
      </c>
      <c r="M946" s="320">
        <v>0</v>
      </c>
      <c r="N946" s="320">
        <v>0</v>
      </c>
      <c r="O946" s="320">
        <v>0</v>
      </c>
      <c r="P946" s="87">
        <f t="shared" si="502"/>
        <v>66065</v>
      </c>
      <c r="Q946" s="66">
        <f t="shared" si="511"/>
        <v>66065</v>
      </c>
      <c r="R946" s="196">
        <v>0</v>
      </c>
    </row>
    <row r="947" spans="1:18" ht="16.5" hidden="1" customHeight="1" outlineLevel="4">
      <c r="A947" s="427"/>
      <c r="B947" s="429"/>
      <c r="C947" s="128" t="s">
        <v>149</v>
      </c>
      <c r="D947" s="128"/>
      <c r="E947" s="320"/>
      <c r="F947" s="357"/>
      <c r="G947" s="320">
        <v>0</v>
      </c>
      <c r="H947" s="349">
        <v>0</v>
      </c>
      <c r="I947" s="320">
        <v>0</v>
      </c>
      <c r="J947" s="314">
        <f t="shared" si="493"/>
        <v>0</v>
      </c>
      <c r="K947" s="320">
        <v>0</v>
      </c>
      <c r="L947" s="357">
        <v>90883</v>
      </c>
      <c r="M947" s="320">
        <v>0</v>
      </c>
      <c r="N947" s="320">
        <v>0</v>
      </c>
      <c r="O947" s="320">
        <v>0</v>
      </c>
      <c r="P947" s="87">
        <f t="shared" si="502"/>
        <v>90883</v>
      </c>
      <c r="Q947" s="66">
        <f t="shared" si="511"/>
        <v>90883</v>
      </c>
      <c r="R947" s="196">
        <v>0</v>
      </c>
    </row>
    <row r="948" spans="1:18" ht="16.5" hidden="1" customHeight="1" outlineLevel="4">
      <c r="A948" s="427"/>
      <c r="B948" s="429"/>
      <c r="C948" s="128" t="s">
        <v>150</v>
      </c>
      <c r="D948" s="128"/>
      <c r="E948" s="320"/>
      <c r="F948" s="357"/>
      <c r="G948" s="320">
        <v>0</v>
      </c>
      <c r="H948" s="349">
        <v>0</v>
      </c>
      <c r="I948" s="320">
        <v>0</v>
      </c>
      <c r="J948" s="314">
        <f t="shared" si="493"/>
        <v>0</v>
      </c>
      <c r="K948" s="320">
        <v>0</v>
      </c>
      <c r="L948" s="357">
        <v>70518</v>
      </c>
      <c r="M948" s="320">
        <v>0</v>
      </c>
      <c r="N948" s="320">
        <v>0</v>
      </c>
      <c r="O948" s="320">
        <v>0</v>
      </c>
      <c r="P948" s="87">
        <f t="shared" si="502"/>
        <v>70518</v>
      </c>
      <c r="Q948" s="66">
        <f t="shared" si="511"/>
        <v>70518</v>
      </c>
      <c r="R948" s="196">
        <v>0</v>
      </c>
    </row>
    <row r="949" spans="1:18" ht="16.5" hidden="1" customHeight="1" outlineLevel="4">
      <c r="A949" s="427"/>
      <c r="B949" s="429"/>
      <c r="C949" s="128" t="s">
        <v>151</v>
      </c>
      <c r="D949" s="128"/>
      <c r="E949" s="320"/>
      <c r="F949" s="357"/>
      <c r="G949" s="110"/>
      <c r="H949" s="110"/>
      <c r="I949" s="110"/>
      <c r="J949" s="314">
        <f t="shared" si="493"/>
        <v>0</v>
      </c>
      <c r="K949" s="110"/>
      <c r="L949" s="357">
        <v>79005</v>
      </c>
      <c r="M949" s="110"/>
      <c r="N949" s="110"/>
      <c r="O949" s="110"/>
      <c r="P949" s="87">
        <f t="shared" si="502"/>
        <v>79005</v>
      </c>
      <c r="Q949" s="66">
        <f t="shared" si="511"/>
        <v>79005</v>
      </c>
      <c r="R949" s="196">
        <v>0</v>
      </c>
    </row>
    <row r="950" spans="1:18" ht="28.5" hidden="1" customHeight="1" outlineLevel="3">
      <c r="A950" s="427"/>
      <c r="B950" s="429"/>
      <c r="C950" s="75" t="s">
        <v>12</v>
      </c>
      <c r="D950" s="27">
        <v>0</v>
      </c>
      <c r="E950" s="20">
        <f>SUM(E951:E961)</f>
        <v>130000</v>
      </c>
      <c r="F950" s="20">
        <f>SUM(F951:F961)</f>
        <v>3000</v>
      </c>
      <c r="G950" s="28">
        <f>SUM(G951:G961)</f>
        <v>0</v>
      </c>
      <c r="H950" s="28">
        <f>SUM(H951:H961)</f>
        <v>0</v>
      </c>
      <c r="I950" s="20">
        <f t="shared" ref="I950:O950" si="512">SUM(I951:I961)</f>
        <v>300</v>
      </c>
      <c r="J950" s="314">
        <f t="shared" si="493"/>
        <v>133300</v>
      </c>
      <c r="K950" s="28">
        <f>SUM(K951:K961)</f>
        <v>0</v>
      </c>
      <c r="L950" s="20">
        <f t="shared" ref="L950" si="513">SUM(L951:L961)</f>
        <v>13020</v>
      </c>
      <c r="M950" s="20">
        <f t="shared" si="512"/>
        <v>300</v>
      </c>
      <c r="N950" s="28">
        <f>SUM(N951:N961)</f>
        <v>0</v>
      </c>
      <c r="O950" s="20">
        <f t="shared" si="512"/>
        <v>13020</v>
      </c>
      <c r="P950" s="20">
        <f t="shared" si="502"/>
        <v>26340</v>
      </c>
      <c r="Q950" s="76">
        <f t="shared" si="511"/>
        <v>159640</v>
      </c>
      <c r="R950" s="196">
        <v>13000</v>
      </c>
    </row>
    <row r="951" spans="1:18" ht="16.5" hidden="1" customHeight="1" outlineLevel="4">
      <c r="A951" s="427"/>
      <c r="B951" s="429"/>
      <c r="C951" s="123" t="s">
        <v>143</v>
      </c>
      <c r="D951" s="123"/>
      <c r="E951" s="320">
        <v>6000</v>
      </c>
      <c r="F951" s="359">
        <v>0</v>
      </c>
      <c r="G951" s="320">
        <v>0</v>
      </c>
      <c r="H951" s="349">
        <v>0</v>
      </c>
      <c r="I951" s="320">
        <v>0</v>
      </c>
      <c r="J951" s="314">
        <f t="shared" si="493"/>
        <v>6000</v>
      </c>
      <c r="K951" s="320">
        <v>0</v>
      </c>
      <c r="L951" s="357">
        <f>E951*10%</f>
        <v>600</v>
      </c>
      <c r="M951" s="320">
        <v>0</v>
      </c>
      <c r="N951" s="320">
        <v>0</v>
      </c>
      <c r="O951" s="319">
        <f>E951*10%</f>
        <v>600</v>
      </c>
      <c r="P951" s="87">
        <f t="shared" si="502"/>
        <v>1200</v>
      </c>
      <c r="Q951" s="66">
        <f t="shared" si="511"/>
        <v>7200</v>
      </c>
      <c r="R951" s="196">
        <v>600</v>
      </c>
    </row>
    <row r="952" spans="1:18" ht="16.5" hidden="1" customHeight="1" outlineLevel="4">
      <c r="A952" s="427"/>
      <c r="B952" s="429"/>
      <c r="C952" s="128" t="s">
        <v>144</v>
      </c>
      <c r="D952" s="128"/>
      <c r="E952" s="320">
        <v>31300</v>
      </c>
      <c r="F952" s="359">
        <v>0</v>
      </c>
      <c r="G952" s="320">
        <v>0</v>
      </c>
      <c r="H952" s="349">
        <v>0</v>
      </c>
      <c r="I952" s="320">
        <v>0</v>
      </c>
      <c r="J952" s="314">
        <f t="shared" si="493"/>
        <v>31300</v>
      </c>
      <c r="K952" s="320">
        <v>0</v>
      </c>
      <c r="L952" s="357">
        <v>3150</v>
      </c>
      <c r="M952" s="320">
        <v>0</v>
      </c>
      <c r="N952" s="320">
        <v>0</v>
      </c>
      <c r="O952" s="319">
        <v>3150</v>
      </c>
      <c r="P952" s="87">
        <f t="shared" si="502"/>
        <v>6300</v>
      </c>
      <c r="Q952" s="66">
        <f t="shared" si="511"/>
        <v>37600</v>
      </c>
      <c r="R952" s="196">
        <v>3150</v>
      </c>
    </row>
    <row r="953" spans="1:18" ht="16.5" hidden="1" customHeight="1" outlineLevel="4">
      <c r="A953" s="427"/>
      <c r="B953" s="429"/>
      <c r="C953" s="128" t="s">
        <v>145</v>
      </c>
      <c r="D953" s="128"/>
      <c r="E953" s="320">
        <v>23100</v>
      </c>
      <c r="F953" s="359">
        <v>0</v>
      </c>
      <c r="G953" s="320">
        <v>0</v>
      </c>
      <c r="H953" s="349">
        <v>0</v>
      </c>
      <c r="I953" s="320">
        <v>0</v>
      </c>
      <c r="J953" s="314">
        <f t="shared" si="493"/>
        <v>23100</v>
      </c>
      <c r="K953" s="320">
        <v>0</v>
      </c>
      <c r="L953" s="357">
        <f t="shared" ref="L953:L961" si="514">E953*10%</f>
        <v>2310</v>
      </c>
      <c r="M953" s="320">
        <v>0</v>
      </c>
      <c r="N953" s="320">
        <v>0</v>
      </c>
      <c r="O953" s="319">
        <f t="shared" ref="O953:O961" si="515">E953*10%</f>
        <v>2310</v>
      </c>
      <c r="P953" s="87">
        <f t="shared" si="502"/>
        <v>4620</v>
      </c>
      <c r="Q953" s="66">
        <f t="shared" si="511"/>
        <v>27720</v>
      </c>
      <c r="R953" s="196">
        <v>2310</v>
      </c>
    </row>
    <row r="954" spans="1:18" ht="16.5" hidden="1" customHeight="1" outlineLevel="4">
      <c r="A954" s="427"/>
      <c r="B954" s="429"/>
      <c r="C954" s="130" t="s">
        <v>145</v>
      </c>
      <c r="D954" s="130"/>
      <c r="E954" s="320">
        <v>2100</v>
      </c>
      <c r="F954" s="359">
        <v>0</v>
      </c>
      <c r="G954" s="320">
        <v>0</v>
      </c>
      <c r="H954" s="349">
        <v>0</v>
      </c>
      <c r="I954" s="320">
        <v>0</v>
      </c>
      <c r="J954" s="314">
        <f t="shared" si="493"/>
        <v>2100</v>
      </c>
      <c r="K954" s="320">
        <v>0</v>
      </c>
      <c r="L954" s="357">
        <f t="shared" si="514"/>
        <v>210</v>
      </c>
      <c r="M954" s="320">
        <v>0</v>
      </c>
      <c r="N954" s="320">
        <v>0</v>
      </c>
      <c r="O954" s="319">
        <f t="shared" si="515"/>
        <v>210</v>
      </c>
      <c r="P954" s="87">
        <f t="shared" si="502"/>
        <v>420</v>
      </c>
      <c r="Q954" s="66">
        <f t="shared" si="511"/>
        <v>2520</v>
      </c>
      <c r="R954" s="196">
        <v>210</v>
      </c>
    </row>
    <row r="955" spans="1:18" ht="16.5" hidden="1" customHeight="1" outlineLevel="4">
      <c r="A955" s="427"/>
      <c r="B955" s="429"/>
      <c r="C955" s="130" t="s">
        <v>286</v>
      </c>
      <c r="D955" s="130"/>
      <c r="E955" s="320">
        <v>0</v>
      </c>
      <c r="F955" s="359">
        <v>3000</v>
      </c>
      <c r="G955" s="320">
        <v>0</v>
      </c>
      <c r="H955" s="349">
        <v>0</v>
      </c>
      <c r="I955" s="320">
        <f>F955*10%</f>
        <v>300</v>
      </c>
      <c r="J955" s="314">
        <f t="shared" si="493"/>
        <v>3300</v>
      </c>
      <c r="K955" s="320">
        <v>0</v>
      </c>
      <c r="L955" s="359">
        <v>0</v>
      </c>
      <c r="M955" s="320">
        <v>300</v>
      </c>
      <c r="N955" s="320">
        <v>0</v>
      </c>
      <c r="O955" s="320">
        <v>0</v>
      </c>
      <c r="P955" s="87">
        <f t="shared" si="502"/>
        <v>300</v>
      </c>
      <c r="Q955" s="66">
        <f t="shared" si="511"/>
        <v>3600</v>
      </c>
      <c r="R955" s="196">
        <v>0</v>
      </c>
    </row>
    <row r="956" spans="1:18" ht="16.5" hidden="1" customHeight="1" outlineLevel="4">
      <c r="A956" s="427"/>
      <c r="B956" s="429"/>
      <c r="C956" s="128" t="s">
        <v>146</v>
      </c>
      <c r="D956" s="128"/>
      <c r="E956" s="320">
        <v>3000</v>
      </c>
      <c r="F956" s="359">
        <v>0</v>
      </c>
      <c r="G956" s="320">
        <v>0</v>
      </c>
      <c r="H956" s="349">
        <v>0</v>
      </c>
      <c r="I956" s="320">
        <v>0</v>
      </c>
      <c r="J956" s="314">
        <f t="shared" si="493"/>
        <v>3000</v>
      </c>
      <c r="K956" s="320">
        <v>0</v>
      </c>
      <c r="L956" s="357">
        <f t="shared" si="514"/>
        <v>300</v>
      </c>
      <c r="M956" s="320">
        <v>0</v>
      </c>
      <c r="N956" s="320">
        <v>0</v>
      </c>
      <c r="O956" s="319">
        <f t="shared" si="515"/>
        <v>300</v>
      </c>
      <c r="P956" s="87">
        <f t="shared" si="502"/>
        <v>600</v>
      </c>
      <c r="Q956" s="66">
        <f t="shared" si="511"/>
        <v>3600</v>
      </c>
      <c r="R956" s="196">
        <v>300</v>
      </c>
    </row>
    <row r="957" spans="1:18" ht="16.5" hidden="1" customHeight="1" outlineLevel="4">
      <c r="A957" s="427"/>
      <c r="B957" s="429"/>
      <c r="C957" s="128" t="s">
        <v>147</v>
      </c>
      <c r="D957" s="128"/>
      <c r="E957" s="320">
        <v>4200</v>
      </c>
      <c r="F957" s="359">
        <v>0</v>
      </c>
      <c r="G957" s="320">
        <v>0</v>
      </c>
      <c r="H957" s="349">
        <v>0</v>
      </c>
      <c r="I957" s="320">
        <v>0</v>
      </c>
      <c r="J957" s="314">
        <f t="shared" si="493"/>
        <v>4200</v>
      </c>
      <c r="K957" s="320">
        <v>0</v>
      </c>
      <c r="L957" s="357">
        <f t="shared" si="514"/>
        <v>420</v>
      </c>
      <c r="M957" s="320">
        <v>0</v>
      </c>
      <c r="N957" s="320">
        <v>0</v>
      </c>
      <c r="O957" s="319">
        <f t="shared" si="515"/>
        <v>420</v>
      </c>
      <c r="P957" s="87">
        <f t="shared" si="502"/>
        <v>840</v>
      </c>
      <c r="Q957" s="66">
        <f t="shared" si="511"/>
        <v>5040</v>
      </c>
      <c r="R957" s="196">
        <v>400</v>
      </c>
    </row>
    <row r="958" spans="1:18" ht="16.5" hidden="1" customHeight="1" outlineLevel="4">
      <c r="A958" s="427"/>
      <c r="B958" s="429"/>
      <c r="C958" s="128" t="s">
        <v>148</v>
      </c>
      <c r="D958" s="128"/>
      <c r="E958" s="320">
        <v>8100</v>
      </c>
      <c r="F958" s="359">
        <v>0</v>
      </c>
      <c r="G958" s="320">
        <v>0</v>
      </c>
      <c r="H958" s="349">
        <v>0</v>
      </c>
      <c r="I958" s="320">
        <v>0</v>
      </c>
      <c r="J958" s="314">
        <f t="shared" si="493"/>
        <v>8100</v>
      </c>
      <c r="K958" s="320">
        <v>0</v>
      </c>
      <c r="L958" s="357">
        <f t="shared" si="514"/>
        <v>810</v>
      </c>
      <c r="M958" s="320">
        <v>0</v>
      </c>
      <c r="N958" s="320">
        <v>0</v>
      </c>
      <c r="O958" s="319">
        <f t="shared" si="515"/>
        <v>810</v>
      </c>
      <c r="P958" s="87">
        <f t="shared" si="502"/>
        <v>1620</v>
      </c>
      <c r="Q958" s="66">
        <f t="shared" si="511"/>
        <v>9720</v>
      </c>
      <c r="R958" s="196">
        <v>810</v>
      </c>
    </row>
    <row r="959" spans="1:18" ht="16.5" hidden="1" customHeight="1" outlineLevel="4">
      <c r="A959" s="427"/>
      <c r="B959" s="429"/>
      <c r="C959" s="128" t="s">
        <v>149</v>
      </c>
      <c r="D959" s="128"/>
      <c r="E959" s="320">
        <v>45000</v>
      </c>
      <c r="F959" s="359">
        <v>0</v>
      </c>
      <c r="G959" s="320">
        <v>0</v>
      </c>
      <c r="H959" s="349">
        <v>0</v>
      </c>
      <c r="I959" s="320">
        <v>0</v>
      </c>
      <c r="J959" s="314">
        <f t="shared" si="493"/>
        <v>45000</v>
      </c>
      <c r="K959" s="320">
        <v>0</v>
      </c>
      <c r="L959" s="357">
        <f t="shared" si="514"/>
        <v>4500</v>
      </c>
      <c r="M959" s="320">
        <v>0</v>
      </c>
      <c r="N959" s="320">
        <v>0</v>
      </c>
      <c r="O959" s="319">
        <f t="shared" si="515"/>
        <v>4500</v>
      </c>
      <c r="P959" s="87">
        <f t="shared" si="502"/>
        <v>9000</v>
      </c>
      <c r="Q959" s="66">
        <f t="shared" si="511"/>
        <v>54000</v>
      </c>
      <c r="R959" s="196">
        <v>4500</v>
      </c>
    </row>
    <row r="960" spans="1:18" ht="16.5" hidden="1" customHeight="1" outlineLevel="4">
      <c r="A960" s="427"/>
      <c r="B960" s="429"/>
      <c r="C960" s="128" t="s">
        <v>150</v>
      </c>
      <c r="D960" s="128"/>
      <c r="E960" s="320">
        <v>2100</v>
      </c>
      <c r="F960" s="359">
        <v>0</v>
      </c>
      <c r="G960" s="320">
        <v>0</v>
      </c>
      <c r="H960" s="349">
        <v>0</v>
      </c>
      <c r="I960" s="320">
        <v>0</v>
      </c>
      <c r="J960" s="314">
        <f t="shared" si="493"/>
        <v>2100</v>
      </c>
      <c r="K960" s="320">
        <v>0</v>
      </c>
      <c r="L960" s="357">
        <f t="shared" si="514"/>
        <v>210</v>
      </c>
      <c r="M960" s="320">
        <v>0</v>
      </c>
      <c r="N960" s="320">
        <v>0</v>
      </c>
      <c r="O960" s="319">
        <f t="shared" si="515"/>
        <v>210</v>
      </c>
      <c r="P960" s="87">
        <f t="shared" si="502"/>
        <v>420</v>
      </c>
      <c r="Q960" s="66">
        <f t="shared" si="511"/>
        <v>2520</v>
      </c>
      <c r="R960" s="196">
        <v>210</v>
      </c>
    </row>
    <row r="961" spans="1:18" ht="16.5" hidden="1" customHeight="1" outlineLevel="4">
      <c r="A961" s="427"/>
      <c r="B961" s="429"/>
      <c r="C961" s="128" t="s">
        <v>151</v>
      </c>
      <c r="D961" s="128"/>
      <c r="E961" s="320">
        <v>5100</v>
      </c>
      <c r="F961" s="359">
        <v>0</v>
      </c>
      <c r="G961" s="320">
        <v>0</v>
      </c>
      <c r="H961" s="349">
        <v>0</v>
      </c>
      <c r="I961" s="320">
        <v>0</v>
      </c>
      <c r="J961" s="314">
        <f t="shared" ref="J961:J1024" si="516">I961+H961+G961+F961+E961+D961</f>
        <v>5100</v>
      </c>
      <c r="K961" s="320">
        <v>0</v>
      </c>
      <c r="L961" s="357">
        <f t="shared" si="514"/>
        <v>510</v>
      </c>
      <c r="M961" s="320">
        <v>0</v>
      </c>
      <c r="N961" s="320">
        <v>0</v>
      </c>
      <c r="O961" s="319">
        <f t="shared" si="515"/>
        <v>510</v>
      </c>
      <c r="P961" s="87">
        <f t="shared" si="502"/>
        <v>1020</v>
      </c>
      <c r="Q961" s="66">
        <f t="shared" si="511"/>
        <v>6120</v>
      </c>
      <c r="R961" s="196">
        <v>510</v>
      </c>
    </row>
    <row r="962" spans="1:18" ht="30" hidden="1" customHeight="1" outlineLevel="3">
      <c r="A962" s="427"/>
      <c r="B962" s="429"/>
      <c r="C962" s="75" t="s">
        <v>13</v>
      </c>
      <c r="D962" s="27">
        <v>0</v>
      </c>
      <c r="E962" s="20">
        <f>SUM(E963:E973)</f>
        <v>493000</v>
      </c>
      <c r="F962" s="20">
        <f>SUM(F963:F973)</f>
        <v>45000</v>
      </c>
      <c r="G962" s="28">
        <f>SUM(G963:G973)</f>
        <v>0</v>
      </c>
      <c r="H962" s="28">
        <f>SUM(H963:H973)</f>
        <v>0</v>
      </c>
      <c r="I962" s="20">
        <f t="shared" ref="I962" si="517">SUM(I963:I973)</f>
        <v>50000</v>
      </c>
      <c r="J962" s="314">
        <f t="shared" si="516"/>
        <v>588000</v>
      </c>
      <c r="K962" s="28">
        <f>SUM(K963:K973)</f>
        <v>0</v>
      </c>
      <c r="L962" s="20">
        <f>SUM(L963:L973)</f>
        <v>500000</v>
      </c>
      <c r="M962" s="20">
        <f>SUM(M963:M973)</f>
        <v>50000</v>
      </c>
      <c r="N962" s="28">
        <f>SUM(N963:N973)</f>
        <v>0</v>
      </c>
      <c r="O962" s="20">
        <f>SUM(O963:O973)</f>
        <v>500000</v>
      </c>
      <c r="P962" s="20">
        <f t="shared" si="502"/>
        <v>1050000</v>
      </c>
      <c r="Q962" s="76">
        <f t="shared" si="511"/>
        <v>1638000</v>
      </c>
      <c r="R962" s="196">
        <v>500000</v>
      </c>
    </row>
    <row r="963" spans="1:18" ht="16.5" hidden="1" customHeight="1" outlineLevel="4">
      <c r="A963" s="427"/>
      <c r="B963" s="429"/>
      <c r="C963" s="123" t="s">
        <v>143</v>
      </c>
      <c r="D963" s="123"/>
      <c r="E963" s="320">
        <v>44850</v>
      </c>
      <c r="F963" s="359">
        <v>0</v>
      </c>
      <c r="G963" s="320">
        <v>0</v>
      </c>
      <c r="H963" s="349">
        <v>0</v>
      </c>
      <c r="I963" s="320">
        <v>0</v>
      </c>
      <c r="J963" s="314">
        <f t="shared" si="516"/>
        <v>44850</v>
      </c>
      <c r="K963" s="320">
        <v>0</v>
      </c>
      <c r="L963" s="357">
        <v>50000</v>
      </c>
      <c r="M963" s="320">
        <v>0</v>
      </c>
      <c r="N963" s="320">
        <v>0</v>
      </c>
      <c r="O963" s="319">
        <v>50000</v>
      </c>
      <c r="P963" s="87">
        <f t="shared" si="502"/>
        <v>100000</v>
      </c>
      <c r="Q963" s="66">
        <f t="shared" si="511"/>
        <v>144850</v>
      </c>
      <c r="R963" s="196">
        <v>50000</v>
      </c>
    </row>
    <row r="964" spans="1:18" ht="16.5" hidden="1" customHeight="1" outlineLevel="4">
      <c r="A964" s="427"/>
      <c r="B964" s="429"/>
      <c r="C964" s="128" t="s">
        <v>144</v>
      </c>
      <c r="D964" s="128"/>
      <c r="E964" s="320">
        <v>44850</v>
      </c>
      <c r="F964" s="359">
        <v>0</v>
      </c>
      <c r="G964" s="320">
        <v>0</v>
      </c>
      <c r="H964" s="349">
        <v>0</v>
      </c>
      <c r="I964" s="320">
        <v>0</v>
      </c>
      <c r="J964" s="314">
        <f t="shared" si="516"/>
        <v>44850</v>
      </c>
      <c r="K964" s="320">
        <v>0</v>
      </c>
      <c r="L964" s="357">
        <v>50000</v>
      </c>
      <c r="M964" s="320">
        <v>0</v>
      </c>
      <c r="N964" s="320">
        <v>0</v>
      </c>
      <c r="O964" s="319">
        <v>50000</v>
      </c>
      <c r="P964" s="87">
        <f t="shared" si="502"/>
        <v>100000</v>
      </c>
      <c r="Q964" s="66">
        <f t="shared" si="511"/>
        <v>144850</v>
      </c>
      <c r="R964" s="196">
        <v>50000</v>
      </c>
    </row>
    <row r="965" spans="1:18" ht="16.5" hidden="1" customHeight="1" outlineLevel="4">
      <c r="A965" s="427"/>
      <c r="B965" s="429"/>
      <c r="C965" s="128" t="s">
        <v>145</v>
      </c>
      <c r="D965" s="128"/>
      <c r="E965" s="320">
        <v>44850</v>
      </c>
      <c r="F965" s="359">
        <v>0</v>
      </c>
      <c r="G965" s="320">
        <v>0</v>
      </c>
      <c r="H965" s="349">
        <v>0</v>
      </c>
      <c r="I965" s="320">
        <v>0</v>
      </c>
      <c r="J965" s="314">
        <f t="shared" si="516"/>
        <v>44850</v>
      </c>
      <c r="K965" s="320">
        <v>0</v>
      </c>
      <c r="L965" s="357">
        <v>50000</v>
      </c>
      <c r="M965" s="320">
        <v>0</v>
      </c>
      <c r="N965" s="320">
        <v>0</v>
      </c>
      <c r="O965" s="319">
        <v>50000</v>
      </c>
      <c r="P965" s="87">
        <f t="shared" si="502"/>
        <v>100000</v>
      </c>
      <c r="Q965" s="66">
        <f t="shared" si="511"/>
        <v>144850</v>
      </c>
      <c r="R965" s="196">
        <v>50000</v>
      </c>
    </row>
    <row r="966" spans="1:18" ht="16.5" hidden="1" customHeight="1" outlineLevel="4">
      <c r="A966" s="427"/>
      <c r="B966" s="429"/>
      <c r="C966" s="130" t="s">
        <v>145</v>
      </c>
      <c r="D966" s="130"/>
      <c r="E966" s="320">
        <v>89350</v>
      </c>
      <c r="F966" s="359">
        <v>0</v>
      </c>
      <c r="G966" s="320">
        <v>0</v>
      </c>
      <c r="H966" s="349">
        <v>0</v>
      </c>
      <c r="I966" s="319">
        <v>50000</v>
      </c>
      <c r="J966" s="314">
        <f t="shared" si="516"/>
        <v>139350</v>
      </c>
      <c r="K966" s="320">
        <v>0</v>
      </c>
      <c r="L966" s="359">
        <v>0</v>
      </c>
      <c r="M966" s="319">
        <v>50000</v>
      </c>
      <c r="N966" s="320">
        <v>0</v>
      </c>
      <c r="O966" s="320">
        <v>0</v>
      </c>
      <c r="P966" s="87">
        <f t="shared" si="502"/>
        <v>50000</v>
      </c>
      <c r="Q966" s="66">
        <f t="shared" si="511"/>
        <v>189350</v>
      </c>
      <c r="R966" s="196">
        <v>0</v>
      </c>
    </row>
    <row r="967" spans="1:18" ht="16.5" hidden="1" customHeight="1" outlineLevel="4">
      <c r="A967" s="427"/>
      <c r="B967" s="429"/>
      <c r="C967" s="130" t="s">
        <v>286</v>
      </c>
      <c r="D967" s="130"/>
      <c r="E967" s="320">
        <v>0</v>
      </c>
      <c r="F967" s="359">
        <v>45000</v>
      </c>
      <c r="G967" s="320">
        <v>0</v>
      </c>
      <c r="H967" s="349">
        <v>0</v>
      </c>
      <c r="I967" s="320">
        <v>0</v>
      </c>
      <c r="J967" s="314">
        <f t="shared" si="516"/>
        <v>45000</v>
      </c>
      <c r="K967" s="320">
        <v>0</v>
      </c>
      <c r="L967" s="357">
        <v>50000</v>
      </c>
      <c r="M967" s="320">
        <v>0</v>
      </c>
      <c r="N967" s="320">
        <v>0</v>
      </c>
      <c r="O967" s="319">
        <v>50000</v>
      </c>
      <c r="P967" s="87">
        <f t="shared" si="502"/>
        <v>100000</v>
      </c>
      <c r="Q967" s="66">
        <f t="shared" si="511"/>
        <v>145000</v>
      </c>
      <c r="R967" s="196">
        <v>50000</v>
      </c>
    </row>
    <row r="968" spans="1:18" ht="16.5" hidden="1" customHeight="1" outlineLevel="4">
      <c r="A968" s="427"/>
      <c r="B968" s="429"/>
      <c r="C968" s="128" t="s">
        <v>146</v>
      </c>
      <c r="D968" s="128"/>
      <c r="E968" s="320">
        <v>44850</v>
      </c>
      <c r="F968" s="359">
        <v>0</v>
      </c>
      <c r="G968" s="320">
        <v>0</v>
      </c>
      <c r="H968" s="349">
        <v>0</v>
      </c>
      <c r="I968" s="320">
        <v>0</v>
      </c>
      <c r="J968" s="314">
        <f t="shared" si="516"/>
        <v>44850</v>
      </c>
      <c r="K968" s="320">
        <v>0</v>
      </c>
      <c r="L968" s="357">
        <v>50000</v>
      </c>
      <c r="M968" s="320">
        <v>0</v>
      </c>
      <c r="N968" s="320">
        <v>0</v>
      </c>
      <c r="O968" s="319">
        <v>50000</v>
      </c>
      <c r="P968" s="87">
        <f t="shared" si="502"/>
        <v>100000</v>
      </c>
      <c r="Q968" s="66">
        <f t="shared" si="511"/>
        <v>144850</v>
      </c>
      <c r="R968" s="196">
        <v>50000</v>
      </c>
    </row>
    <row r="969" spans="1:18" ht="16.5" hidden="1" customHeight="1" outlineLevel="4">
      <c r="A969" s="427"/>
      <c r="B969" s="429"/>
      <c r="C969" s="128" t="s">
        <v>147</v>
      </c>
      <c r="D969" s="128"/>
      <c r="E969" s="320">
        <v>44850</v>
      </c>
      <c r="F969" s="359">
        <v>0</v>
      </c>
      <c r="G969" s="320">
        <v>0</v>
      </c>
      <c r="H969" s="349">
        <v>0</v>
      </c>
      <c r="I969" s="320">
        <v>0</v>
      </c>
      <c r="J969" s="314">
        <f t="shared" si="516"/>
        <v>44850</v>
      </c>
      <c r="K969" s="320">
        <v>0</v>
      </c>
      <c r="L969" s="357">
        <v>50000</v>
      </c>
      <c r="M969" s="320">
        <v>0</v>
      </c>
      <c r="N969" s="320">
        <v>0</v>
      </c>
      <c r="O969" s="319">
        <v>50000</v>
      </c>
      <c r="P969" s="87">
        <f t="shared" si="502"/>
        <v>100000</v>
      </c>
      <c r="Q969" s="66">
        <f t="shared" si="511"/>
        <v>144850</v>
      </c>
      <c r="R969" s="196">
        <v>50000</v>
      </c>
    </row>
    <row r="970" spans="1:18" ht="16.5" hidden="1" customHeight="1" outlineLevel="4">
      <c r="A970" s="427"/>
      <c r="B970" s="429"/>
      <c r="C970" s="128" t="s">
        <v>148</v>
      </c>
      <c r="D970" s="128"/>
      <c r="E970" s="320">
        <v>44850</v>
      </c>
      <c r="F970" s="359">
        <v>0</v>
      </c>
      <c r="G970" s="320">
        <v>0</v>
      </c>
      <c r="H970" s="349">
        <v>0</v>
      </c>
      <c r="I970" s="320">
        <v>0</v>
      </c>
      <c r="J970" s="314">
        <f t="shared" si="516"/>
        <v>44850</v>
      </c>
      <c r="K970" s="320">
        <v>0</v>
      </c>
      <c r="L970" s="357">
        <v>50000</v>
      </c>
      <c r="M970" s="320">
        <v>0</v>
      </c>
      <c r="N970" s="320">
        <v>0</v>
      </c>
      <c r="O970" s="319">
        <v>50000</v>
      </c>
      <c r="P970" s="87">
        <f t="shared" si="502"/>
        <v>100000</v>
      </c>
      <c r="Q970" s="66">
        <f t="shared" si="511"/>
        <v>144850</v>
      </c>
      <c r="R970" s="196">
        <v>50000</v>
      </c>
    </row>
    <row r="971" spans="1:18" ht="16.5" hidden="1" customHeight="1" outlineLevel="4">
      <c r="A971" s="427"/>
      <c r="B971" s="429"/>
      <c r="C971" s="128" t="s">
        <v>149</v>
      </c>
      <c r="D971" s="128"/>
      <c r="E971" s="320">
        <v>44850</v>
      </c>
      <c r="F971" s="359">
        <v>0</v>
      </c>
      <c r="G971" s="320">
        <v>0</v>
      </c>
      <c r="H971" s="349">
        <v>0</v>
      </c>
      <c r="I971" s="320">
        <v>0</v>
      </c>
      <c r="J971" s="314">
        <f t="shared" si="516"/>
        <v>44850</v>
      </c>
      <c r="K971" s="320">
        <v>0</v>
      </c>
      <c r="L971" s="357">
        <v>50000</v>
      </c>
      <c r="M971" s="320">
        <v>0</v>
      </c>
      <c r="N971" s="320">
        <v>0</v>
      </c>
      <c r="O971" s="319">
        <v>50000</v>
      </c>
      <c r="P971" s="87">
        <f t="shared" si="502"/>
        <v>100000</v>
      </c>
      <c r="Q971" s="66">
        <f t="shared" si="511"/>
        <v>144850</v>
      </c>
      <c r="R971" s="196">
        <v>50000</v>
      </c>
    </row>
    <row r="972" spans="1:18" ht="16.5" hidden="1" customHeight="1" outlineLevel="4">
      <c r="A972" s="427"/>
      <c r="B972" s="429"/>
      <c r="C972" s="128" t="s">
        <v>150</v>
      </c>
      <c r="D972" s="128"/>
      <c r="E972" s="320">
        <v>44850</v>
      </c>
      <c r="F972" s="359">
        <v>0</v>
      </c>
      <c r="G972" s="320">
        <v>0</v>
      </c>
      <c r="H972" s="349">
        <v>0</v>
      </c>
      <c r="I972" s="320">
        <v>0</v>
      </c>
      <c r="J972" s="314">
        <f t="shared" si="516"/>
        <v>44850</v>
      </c>
      <c r="K972" s="320">
        <v>0</v>
      </c>
      <c r="L972" s="357">
        <v>50000</v>
      </c>
      <c r="M972" s="320">
        <v>0</v>
      </c>
      <c r="N972" s="320">
        <v>0</v>
      </c>
      <c r="O972" s="319">
        <v>50000</v>
      </c>
      <c r="P972" s="87">
        <f t="shared" si="502"/>
        <v>100000</v>
      </c>
      <c r="Q972" s="66">
        <f t="shared" si="511"/>
        <v>144850</v>
      </c>
      <c r="R972" s="196">
        <v>50000</v>
      </c>
    </row>
    <row r="973" spans="1:18" ht="16.5" hidden="1" customHeight="1" outlineLevel="4">
      <c r="A973" s="427"/>
      <c r="B973" s="429"/>
      <c r="C973" s="128" t="s">
        <v>151</v>
      </c>
      <c r="D973" s="128"/>
      <c r="E973" s="320">
        <v>44850</v>
      </c>
      <c r="F973" s="359">
        <v>0</v>
      </c>
      <c r="G973" s="320">
        <v>0</v>
      </c>
      <c r="H973" s="349">
        <v>0</v>
      </c>
      <c r="I973" s="320">
        <v>0</v>
      </c>
      <c r="J973" s="314">
        <f t="shared" si="516"/>
        <v>44850</v>
      </c>
      <c r="K973" s="320">
        <v>0</v>
      </c>
      <c r="L973" s="357">
        <v>50000</v>
      </c>
      <c r="M973" s="320">
        <v>0</v>
      </c>
      <c r="N973" s="320">
        <v>0</v>
      </c>
      <c r="O973" s="319">
        <v>50000</v>
      </c>
      <c r="P973" s="87">
        <f t="shared" si="502"/>
        <v>100000</v>
      </c>
      <c r="Q973" s="66">
        <f t="shared" si="511"/>
        <v>144850</v>
      </c>
      <c r="R973" s="196">
        <v>50000</v>
      </c>
    </row>
    <row r="974" spans="1:18" ht="28.5" hidden="1" customHeight="1" outlineLevel="3">
      <c r="A974" s="427"/>
      <c r="B974" s="429"/>
      <c r="C974" s="75" t="s">
        <v>277</v>
      </c>
      <c r="D974" s="27">
        <v>0</v>
      </c>
      <c r="E974" s="20">
        <f>SUM(E975:E985)</f>
        <v>0</v>
      </c>
      <c r="F974" s="20">
        <f>SUM(F975:F985)</f>
        <v>2000000</v>
      </c>
      <c r="G974" s="20">
        <f t="shared" ref="G974" si="518">SUM(G975:G985)</f>
        <v>1980000</v>
      </c>
      <c r="H974" s="20">
        <f t="shared" ref="H974" si="519">SUM(H975:H985)</f>
        <v>1980000</v>
      </c>
      <c r="I974" s="20">
        <f>SUM(I975:I985)</f>
        <v>500000</v>
      </c>
      <c r="J974" s="314">
        <f t="shared" si="516"/>
        <v>6460000</v>
      </c>
      <c r="K974" s="20">
        <f>SUM(K975:K985)</f>
        <v>0</v>
      </c>
      <c r="L974" s="20">
        <f t="shared" ref="L974" si="520">SUM(L975:L985)</f>
        <v>0</v>
      </c>
      <c r="M974" s="20">
        <f t="shared" ref="M974:O974" si="521">SUM(M975:M985)</f>
        <v>0</v>
      </c>
      <c r="N974" s="20">
        <f t="shared" si="521"/>
        <v>0</v>
      </c>
      <c r="O974" s="20">
        <f t="shared" si="521"/>
        <v>0</v>
      </c>
      <c r="P974" s="27">
        <f>O974+N974+M974+L974+K974</f>
        <v>0</v>
      </c>
      <c r="Q974" s="76">
        <f t="shared" si="511"/>
        <v>6460000</v>
      </c>
      <c r="R974" s="196">
        <v>-1480000</v>
      </c>
    </row>
    <row r="975" spans="1:18" ht="16.5" hidden="1" customHeight="1" outlineLevel="4">
      <c r="A975" s="427"/>
      <c r="B975" s="429"/>
      <c r="C975" s="123" t="s">
        <v>143</v>
      </c>
      <c r="D975" s="123"/>
      <c r="E975" s="320">
        <v>0</v>
      </c>
      <c r="F975" s="357">
        <v>500000</v>
      </c>
      <c r="G975" s="320">
        <v>480000</v>
      </c>
      <c r="H975" s="349">
        <v>480000</v>
      </c>
      <c r="I975" s="320">
        <v>0</v>
      </c>
      <c r="J975" s="314">
        <f t="shared" si="516"/>
        <v>1460000</v>
      </c>
      <c r="K975" s="320">
        <v>0</v>
      </c>
      <c r="L975" s="359">
        <v>0</v>
      </c>
      <c r="M975" s="320">
        <v>0</v>
      </c>
      <c r="N975" s="320">
        <v>0</v>
      </c>
      <c r="O975" s="320">
        <v>0</v>
      </c>
      <c r="P975" s="87">
        <f t="shared" si="502"/>
        <v>0</v>
      </c>
      <c r="Q975" s="66">
        <f t="shared" si="511"/>
        <v>1460000</v>
      </c>
      <c r="R975" s="196">
        <v>-480000</v>
      </c>
    </row>
    <row r="976" spans="1:18" ht="16.5" hidden="1" customHeight="1" outlineLevel="4">
      <c r="A976" s="427"/>
      <c r="B976" s="429"/>
      <c r="C976" s="128" t="s">
        <v>144</v>
      </c>
      <c r="D976" s="128"/>
      <c r="E976" s="320">
        <v>0</v>
      </c>
      <c r="F976" s="359">
        <v>0</v>
      </c>
      <c r="G976" s="320">
        <v>0</v>
      </c>
      <c r="H976" s="349">
        <v>0</v>
      </c>
      <c r="I976" s="320">
        <v>0</v>
      </c>
      <c r="J976" s="314">
        <f t="shared" si="516"/>
        <v>0</v>
      </c>
      <c r="K976" s="320">
        <v>0</v>
      </c>
      <c r="L976" s="359">
        <v>0</v>
      </c>
      <c r="M976" s="320">
        <v>0</v>
      </c>
      <c r="N976" s="320">
        <v>0</v>
      </c>
      <c r="O976" s="320">
        <v>0</v>
      </c>
      <c r="P976" s="87">
        <f t="shared" si="502"/>
        <v>0</v>
      </c>
      <c r="Q976" s="66">
        <f t="shared" si="511"/>
        <v>0</v>
      </c>
      <c r="R976" s="196">
        <v>0</v>
      </c>
    </row>
    <row r="977" spans="1:18" ht="16.5" hidden="1" customHeight="1" outlineLevel="4">
      <c r="A977" s="427"/>
      <c r="B977" s="429"/>
      <c r="C977" s="128" t="s">
        <v>145</v>
      </c>
      <c r="D977" s="128"/>
      <c r="E977" s="320">
        <v>0</v>
      </c>
      <c r="F977" s="357">
        <v>500000</v>
      </c>
      <c r="G977" s="320">
        <v>0</v>
      </c>
      <c r="H977" s="349">
        <v>0</v>
      </c>
      <c r="I977" s="320">
        <v>0</v>
      </c>
      <c r="J977" s="314">
        <f t="shared" si="516"/>
        <v>500000</v>
      </c>
      <c r="K977" s="320">
        <v>0</v>
      </c>
      <c r="L977" s="359">
        <v>0</v>
      </c>
      <c r="M977" s="320">
        <v>0</v>
      </c>
      <c r="N977" s="320">
        <v>0</v>
      </c>
      <c r="O977" s="320">
        <v>0</v>
      </c>
      <c r="P977" s="87">
        <f t="shared" si="502"/>
        <v>0</v>
      </c>
      <c r="Q977" s="66">
        <f t="shared" si="511"/>
        <v>500000</v>
      </c>
      <c r="R977" s="196">
        <v>0</v>
      </c>
    </row>
    <row r="978" spans="1:18" ht="16.5" hidden="1" customHeight="1" outlineLevel="4">
      <c r="A978" s="427"/>
      <c r="B978" s="429"/>
      <c r="C978" s="130" t="s">
        <v>145</v>
      </c>
      <c r="D978" s="130"/>
      <c r="E978" s="320">
        <v>0</v>
      </c>
      <c r="F978" s="359">
        <v>0</v>
      </c>
      <c r="G978" s="319">
        <v>500000</v>
      </c>
      <c r="H978" s="351">
        <v>500000</v>
      </c>
      <c r="I978" s="320">
        <v>0</v>
      </c>
      <c r="J978" s="314">
        <f t="shared" si="516"/>
        <v>1000000</v>
      </c>
      <c r="K978" s="320">
        <v>0</v>
      </c>
      <c r="L978" s="359">
        <v>0</v>
      </c>
      <c r="M978" s="320">
        <v>0</v>
      </c>
      <c r="N978" s="320">
        <v>0</v>
      </c>
      <c r="O978" s="320">
        <v>0</v>
      </c>
      <c r="P978" s="87">
        <f t="shared" si="502"/>
        <v>0</v>
      </c>
      <c r="Q978" s="66">
        <f t="shared" si="511"/>
        <v>1000000</v>
      </c>
      <c r="R978" s="196">
        <v>-500000</v>
      </c>
    </row>
    <row r="979" spans="1:18" ht="16.5" hidden="1" customHeight="1" outlineLevel="4">
      <c r="A979" s="427"/>
      <c r="B979" s="429"/>
      <c r="C979" s="128" t="s">
        <v>286</v>
      </c>
      <c r="D979" s="128"/>
      <c r="E979" s="320">
        <v>0</v>
      </c>
      <c r="F979" s="359">
        <v>0</v>
      </c>
      <c r="G979" s="320">
        <v>0</v>
      </c>
      <c r="H979" s="349">
        <v>0</v>
      </c>
      <c r="I979" s="320">
        <v>0</v>
      </c>
      <c r="J979" s="314">
        <f t="shared" si="516"/>
        <v>0</v>
      </c>
      <c r="K979" s="320">
        <v>0</v>
      </c>
      <c r="L979" s="359">
        <v>0</v>
      </c>
      <c r="M979" s="320">
        <v>0</v>
      </c>
      <c r="N979" s="320">
        <v>0</v>
      </c>
      <c r="O979" s="320">
        <v>0</v>
      </c>
      <c r="P979" s="87">
        <f t="shared" si="502"/>
        <v>0</v>
      </c>
      <c r="Q979" s="66">
        <f t="shared" si="511"/>
        <v>0</v>
      </c>
      <c r="R979" s="196">
        <v>0</v>
      </c>
    </row>
    <row r="980" spans="1:18" ht="16.5" hidden="1" customHeight="1" outlineLevel="4">
      <c r="A980" s="427"/>
      <c r="B980" s="429"/>
      <c r="C980" s="128" t="s">
        <v>146</v>
      </c>
      <c r="D980" s="128"/>
      <c r="E980" s="320">
        <v>0</v>
      </c>
      <c r="F980" s="359">
        <v>0</v>
      </c>
      <c r="G980" s="320">
        <v>0</v>
      </c>
      <c r="H980" s="349">
        <v>0</v>
      </c>
      <c r="I980" s="320">
        <v>0</v>
      </c>
      <c r="J980" s="314">
        <f t="shared" si="516"/>
        <v>0</v>
      </c>
      <c r="K980" s="320">
        <v>0</v>
      </c>
      <c r="L980" s="359">
        <v>0</v>
      </c>
      <c r="M980" s="320">
        <v>0</v>
      </c>
      <c r="N980" s="320">
        <v>0</v>
      </c>
      <c r="O980" s="320">
        <v>0</v>
      </c>
      <c r="P980" s="87">
        <f t="shared" si="502"/>
        <v>0</v>
      </c>
      <c r="Q980" s="66">
        <f t="shared" si="511"/>
        <v>0</v>
      </c>
      <c r="R980" s="196">
        <v>500000</v>
      </c>
    </row>
    <row r="981" spans="1:18" ht="16.5" hidden="1" customHeight="1" outlineLevel="4">
      <c r="A981" s="427"/>
      <c r="B981" s="429"/>
      <c r="C981" s="128" t="s">
        <v>147</v>
      </c>
      <c r="D981" s="128"/>
      <c r="E981" s="320">
        <v>0</v>
      </c>
      <c r="F981" s="359">
        <v>0</v>
      </c>
      <c r="G981" s="320">
        <v>0</v>
      </c>
      <c r="H981" s="349">
        <v>0</v>
      </c>
      <c r="I981" s="319">
        <v>500000</v>
      </c>
      <c r="J981" s="314">
        <f t="shared" si="516"/>
        <v>500000</v>
      </c>
      <c r="K981" s="320">
        <v>0</v>
      </c>
      <c r="L981" s="359">
        <v>0</v>
      </c>
      <c r="M981" s="320">
        <v>0</v>
      </c>
      <c r="N981" s="320">
        <v>0</v>
      </c>
      <c r="O981" s="320">
        <v>0</v>
      </c>
      <c r="P981" s="87">
        <f t="shared" si="502"/>
        <v>0</v>
      </c>
      <c r="Q981" s="66">
        <f t="shared" si="511"/>
        <v>500000</v>
      </c>
      <c r="R981" s="196">
        <v>0</v>
      </c>
    </row>
    <row r="982" spans="1:18" ht="16.5" hidden="1" customHeight="1" outlineLevel="4">
      <c r="A982" s="427"/>
      <c r="B982" s="429"/>
      <c r="C982" s="128" t="s">
        <v>148</v>
      </c>
      <c r="D982" s="128"/>
      <c r="E982" s="320">
        <v>0</v>
      </c>
      <c r="F982" s="357">
        <v>500000</v>
      </c>
      <c r="G982" s="320">
        <v>0</v>
      </c>
      <c r="H982" s="349">
        <v>0</v>
      </c>
      <c r="I982" s="320">
        <v>0</v>
      </c>
      <c r="J982" s="314">
        <f t="shared" si="516"/>
        <v>500000</v>
      </c>
      <c r="K982" s="320">
        <v>0</v>
      </c>
      <c r="L982" s="359">
        <v>0</v>
      </c>
      <c r="M982" s="320">
        <v>0</v>
      </c>
      <c r="N982" s="320">
        <v>0</v>
      </c>
      <c r="O982" s="320">
        <v>0</v>
      </c>
      <c r="P982" s="87">
        <f t="shared" si="502"/>
        <v>0</v>
      </c>
      <c r="Q982" s="66">
        <f t="shared" si="511"/>
        <v>500000</v>
      </c>
      <c r="R982" s="196">
        <v>0</v>
      </c>
    </row>
    <row r="983" spans="1:18" ht="16.5" hidden="1" customHeight="1" outlineLevel="4">
      <c r="A983" s="427"/>
      <c r="B983" s="429"/>
      <c r="C983" s="128" t="s">
        <v>149</v>
      </c>
      <c r="D983" s="128"/>
      <c r="E983" s="320">
        <v>0</v>
      </c>
      <c r="F983" s="359">
        <v>0</v>
      </c>
      <c r="G983" s="319">
        <v>500000</v>
      </c>
      <c r="H983" s="351">
        <v>500000</v>
      </c>
      <c r="I983" s="320">
        <v>0</v>
      </c>
      <c r="J983" s="314">
        <f t="shared" si="516"/>
        <v>1000000</v>
      </c>
      <c r="K983" s="320">
        <v>0</v>
      </c>
      <c r="L983" s="359">
        <v>0</v>
      </c>
      <c r="M983" s="320">
        <v>0</v>
      </c>
      <c r="N983" s="320">
        <v>0</v>
      </c>
      <c r="O983" s="320">
        <v>0</v>
      </c>
      <c r="P983" s="87">
        <f t="shared" si="502"/>
        <v>0</v>
      </c>
      <c r="Q983" s="66">
        <f t="shared" si="511"/>
        <v>1000000</v>
      </c>
      <c r="R983" s="196">
        <v>-500000</v>
      </c>
    </row>
    <row r="984" spans="1:18" ht="16.5" hidden="1" customHeight="1" outlineLevel="4">
      <c r="A984" s="427"/>
      <c r="B984" s="429"/>
      <c r="C984" s="128" t="s">
        <v>150</v>
      </c>
      <c r="D984" s="128"/>
      <c r="E984" s="320">
        <v>0</v>
      </c>
      <c r="F984" s="357">
        <v>500000</v>
      </c>
      <c r="G984" s="320">
        <v>0</v>
      </c>
      <c r="H984" s="349">
        <v>0</v>
      </c>
      <c r="I984" s="320">
        <v>0</v>
      </c>
      <c r="J984" s="314">
        <f t="shared" si="516"/>
        <v>500000</v>
      </c>
      <c r="K984" s="320">
        <v>0</v>
      </c>
      <c r="L984" s="359">
        <v>0</v>
      </c>
      <c r="M984" s="320">
        <v>0</v>
      </c>
      <c r="N984" s="320">
        <v>0</v>
      </c>
      <c r="O984" s="320">
        <v>0</v>
      </c>
      <c r="P984" s="87">
        <f t="shared" si="502"/>
        <v>0</v>
      </c>
      <c r="Q984" s="66">
        <f t="shared" si="511"/>
        <v>500000</v>
      </c>
      <c r="R984" s="196">
        <v>0</v>
      </c>
    </row>
    <row r="985" spans="1:18" ht="16.5" hidden="1" customHeight="1" outlineLevel="4">
      <c r="A985" s="427"/>
      <c r="B985" s="429"/>
      <c r="C985" s="128" t="s">
        <v>151</v>
      </c>
      <c r="D985" s="128"/>
      <c r="E985" s="320">
        <v>0</v>
      </c>
      <c r="F985" s="359">
        <v>0</v>
      </c>
      <c r="G985" s="319">
        <v>500000</v>
      </c>
      <c r="H985" s="351">
        <v>500000</v>
      </c>
      <c r="I985" s="320">
        <v>0</v>
      </c>
      <c r="J985" s="314">
        <f t="shared" si="516"/>
        <v>1000000</v>
      </c>
      <c r="K985" s="320">
        <v>0</v>
      </c>
      <c r="L985" s="359">
        <v>0</v>
      </c>
      <c r="M985" s="320">
        <v>0</v>
      </c>
      <c r="N985" s="320">
        <v>0</v>
      </c>
      <c r="O985" s="320">
        <v>0</v>
      </c>
      <c r="P985" s="87">
        <f t="shared" si="502"/>
        <v>0</v>
      </c>
      <c r="Q985" s="66">
        <f t="shared" si="511"/>
        <v>1000000</v>
      </c>
      <c r="R985" s="196">
        <v>-500000</v>
      </c>
    </row>
    <row r="986" spans="1:18" ht="28.5" hidden="1" customHeight="1" outlineLevel="3">
      <c r="A986" s="427"/>
      <c r="B986" s="429"/>
      <c r="C986" s="75" t="s">
        <v>22</v>
      </c>
      <c r="D986" s="27">
        <v>0</v>
      </c>
      <c r="E986" s="20">
        <f>SUM(E987:E997)</f>
        <v>0</v>
      </c>
      <c r="F986" s="20">
        <f t="shared" ref="F986:I986" si="522">SUM(F987:F997)</f>
        <v>0</v>
      </c>
      <c r="G986" s="20">
        <f t="shared" si="522"/>
        <v>0</v>
      </c>
      <c r="H986" s="20">
        <f t="shared" ref="H986" si="523">SUM(H987:H997)</f>
        <v>0</v>
      </c>
      <c r="I986" s="20">
        <f t="shared" si="522"/>
        <v>1875000.0000000002</v>
      </c>
      <c r="J986" s="314">
        <f t="shared" si="516"/>
        <v>1875000.0000000002</v>
      </c>
      <c r="K986" s="20">
        <f>SUM(K987:K997)</f>
        <v>1875000.0000000002</v>
      </c>
      <c r="L986" s="20">
        <f t="shared" ref="L986" si="524">SUM(L987:L997)</f>
        <v>1875000.0000000002</v>
      </c>
      <c r="M986" s="20">
        <f t="shared" ref="M986:O986" si="525">SUM(M987:M997)</f>
        <v>1875000.0000000002</v>
      </c>
      <c r="N986" s="20">
        <f t="shared" si="525"/>
        <v>1875000.0000000002</v>
      </c>
      <c r="O986" s="20">
        <f t="shared" si="525"/>
        <v>1875000.0000000002</v>
      </c>
      <c r="P986" s="20">
        <f t="shared" si="502"/>
        <v>9375000.0000000019</v>
      </c>
      <c r="Q986" s="76">
        <f t="shared" si="511"/>
        <v>11250000.000000002</v>
      </c>
      <c r="R986" s="196">
        <v>0</v>
      </c>
    </row>
    <row r="987" spans="1:18" ht="15.75" hidden="1" customHeight="1" outlineLevel="3">
      <c r="A987" s="427"/>
      <c r="B987" s="429"/>
      <c r="C987" s="127" t="s">
        <v>143</v>
      </c>
      <c r="D987" s="127"/>
      <c r="E987" s="12">
        <v>0</v>
      </c>
      <c r="F987" s="359">
        <v>0</v>
      </c>
      <c r="G987" s="320">
        <v>0</v>
      </c>
      <c r="H987" s="349">
        <v>0</v>
      </c>
      <c r="I987" s="264">
        <v>291666.66666666669</v>
      </c>
      <c r="J987" s="314">
        <f t="shared" si="516"/>
        <v>291666.66666666669</v>
      </c>
      <c r="K987" s="264">
        <v>291666.66666666669</v>
      </c>
      <c r="L987" s="12">
        <v>291666.66666666669</v>
      </c>
      <c r="M987" s="12">
        <v>291666.66666666669</v>
      </c>
      <c r="N987" s="12">
        <v>291666.66666666669</v>
      </c>
      <c r="O987" s="12">
        <v>291666.66666666669</v>
      </c>
      <c r="P987" s="314">
        <f t="shared" si="502"/>
        <v>1458333.3333333335</v>
      </c>
      <c r="Q987" s="15"/>
      <c r="R987" s="196">
        <v>0</v>
      </c>
    </row>
    <row r="988" spans="1:18" ht="15.75" hidden="1" customHeight="1" outlineLevel="3">
      <c r="A988" s="427"/>
      <c r="B988" s="429"/>
      <c r="C988" s="132" t="s">
        <v>144</v>
      </c>
      <c r="D988" s="132"/>
      <c r="E988" s="12">
        <v>0</v>
      </c>
      <c r="F988" s="359">
        <v>0</v>
      </c>
      <c r="G988" s="320">
        <v>0</v>
      </c>
      <c r="H988" s="349">
        <v>0</v>
      </c>
      <c r="I988" s="12">
        <v>166666.66666666666</v>
      </c>
      <c r="J988" s="314">
        <f t="shared" si="516"/>
        <v>166666.66666666666</v>
      </c>
      <c r="K988" s="264">
        <v>166666.66666666666</v>
      </c>
      <c r="L988" s="12">
        <v>166666.66666666666</v>
      </c>
      <c r="M988" s="12">
        <v>166666.66666666666</v>
      </c>
      <c r="N988" s="12">
        <v>166666.66666666666</v>
      </c>
      <c r="O988" s="12">
        <v>166666.66666666666</v>
      </c>
      <c r="P988" s="314">
        <f t="shared" si="502"/>
        <v>833333.33333333326</v>
      </c>
      <c r="Q988" s="15"/>
      <c r="R988" s="196">
        <v>0</v>
      </c>
    </row>
    <row r="989" spans="1:18" ht="15.75" hidden="1" customHeight="1" outlineLevel="3">
      <c r="A989" s="427"/>
      <c r="B989" s="429"/>
      <c r="C989" s="132" t="s">
        <v>145</v>
      </c>
      <c r="D989" s="132"/>
      <c r="E989" s="12">
        <v>0</v>
      </c>
      <c r="F989" s="12">
        <v>0</v>
      </c>
      <c r="G989" s="12">
        <v>0</v>
      </c>
      <c r="H989" s="12">
        <v>0</v>
      </c>
      <c r="I989" s="12">
        <v>166666.66666666666</v>
      </c>
      <c r="J989" s="314">
        <f t="shared" si="516"/>
        <v>166666.66666666666</v>
      </c>
      <c r="K989" s="264">
        <v>166666.66666666666</v>
      </c>
      <c r="L989" s="12">
        <v>166666.66666666666</v>
      </c>
      <c r="M989" s="12">
        <v>166666.66666666666</v>
      </c>
      <c r="N989" s="12">
        <v>166666.66666666666</v>
      </c>
      <c r="O989" s="12">
        <v>166666.66666666666</v>
      </c>
      <c r="P989" s="314">
        <f t="shared" si="502"/>
        <v>833333.33333333326</v>
      </c>
      <c r="Q989" s="15"/>
      <c r="R989" s="196">
        <v>0</v>
      </c>
    </row>
    <row r="990" spans="1:18" ht="15.75" hidden="1" customHeight="1" outlineLevel="3">
      <c r="A990" s="427"/>
      <c r="B990" s="429"/>
      <c r="C990" s="131" t="s">
        <v>145</v>
      </c>
      <c r="D990" s="131"/>
      <c r="E990" s="12">
        <v>0</v>
      </c>
      <c r="F990" s="12">
        <v>0</v>
      </c>
      <c r="G990" s="12">
        <v>0</v>
      </c>
      <c r="H990" s="12">
        <v>0</v>
      </c>
      <c r="I990" s="12">
        <v>166666.66666666666</v>
      </c>
      <c r="J990" s="314">
        <f t="shared" si="516"/>
        <v>166666.66666666666</v>
      </c>
      <c r="K990" s="264">
        <v>166666.66666666666</v>
      </c>
      <c r="L990" s="12">
        <v>166666.66666666666</v>
      </c>
      <c r="M990" s="12">
        <v>166666.66666666666</v>
      </c>
      <c r="N990" s="12">
        <v>166666.66666666666</v>
      </c>
      <c r="O990" s="12">
        <v>166666.66666666666</v>
      </c>
      <c r="P990" s="314">
        <f t="shared" si="502"/>
        <v>833333.33333333326</v>
      </c>
      <c r="Q990" s="15"/>
      <c r="R990" s="196">
        <v>0</v>
      </c>
    </row>
    <row r="991" spans="1:18" ht="15.75" hidden="1" customHeight="1" outlineLevel="3">
      <c r="A991" s="427"/>
      <c r="B991" s="429"/>
      <c r="C991" s="131" t="s">
        <v>286</v>
      </c>
      <c r="D991" s="131"/>
      <c r="E991" s="12">
        <v>0</v>
      </c>
      <c r="F991" s="12">
        <v>0</v>
      </c>
      <c r="G991" s="12">
        <v>0</v>
      </c>
      <c r="H991" s="12">
        <v>0</v>
      </c>
      <c r="I991" s="12">
        <v>83333.333333333328</v>
      </c>
      <c r="J991" s="314">
        <f t="shared" si="516"/>
        <v>83333.333333333328</v>
      </c>
      <c r="K991" s="12">
        <v>83333.333333333328</v>
      </c>
      <c r="L991" s="12">
        <v>83333.333333333328</v>
      </c>
      <c r="M991" s="12">
        <v>83333.333333333328</v>
      </c>
      <c r="N991" s="12">
        <v>83333.333333333328</v>
      </c>
      <c r="O991" s="12">
        <v>83333.333333333328</v>
      </c>
      <c r="P991" s="314">
        <f t="shared" si="502"/>
        <v>416666.66666666663</v>
      </c>
      <c r="Q991" s="15"/>
      <c r="R991" s="196">
        <v>0</v>
      </c>
    </row>
    <row r="992" spans="1:18" ht="15.75" hidden="1" customHeight="1" outlineLevel="3">
      <c r="A992" s="427"/>
      <c r="B992" s="429"/>
      <c r="C992" s="129" t="s">
        <v>146</v>
      </c>
      <c r="D992" s="129"/>
      <c r="E992" s="12">
        <v>0</v>
      </c>
      <c r="F992" s="12">
        <v>0</v>
      </c>
      <c r="G992" s="12">
        <v>0</v>
      </c>
      <c r="H992" s="12">
        <v>0</v>
      </c>
      <c r="I992" s="12">
        <v>166666.66666666666</v>
      </c>
      <c r="J992" s="314">
        <f t="shared" si="516"/>
        <v>166666.66666666666</v>
      </c>
      <c r="K992" s="264">
        <v>166666.66666666666</v>
      </c>
      <c r="L992" s="12">
        <v>166666.66666666666</v>
      </c>
      <c r="M992" s="12">
        <v>166666.66666666666</v>
      </c>
      <c r="N992" s="12">
        <v>166666.66666666666</v>
      </c>
      <c r="O992" s="12">
        <v>166666.66666666666</v>
      </c>
      <c r="P992" s="314">
        <f t="shared" si="502"/>
        <v>833333.33333333326</v>
      </c>
      <c r="Q992" s="15"/>
      <c r="R992" s="196">
        <v>0</v>
      </c>
    </row>
    <row r="993" spans="1:18" ht="15.75" hidden="1" customHeight="1" outlineLevel="3">
      <c r="A993" s="427"/>
      <c r="B993" s="429"/>
      <c r="C993" s="129" t="s">
        <v>147</v>
      </c>
      <c r="D993" s="129"/>
      <c r="E993" s="12">
        <v>0</v>
      </c>
      <c r="F993" s="12">
        <v>0</v>
      </c>
      <c r="G993" s="12">
        <v>0</v>
      </c>
      <c r="H993" s="12">
        <v>0</v>
      </c>
      <c r="I993" s="12">
        <v>166666.66666666666</v>
      </c>
      <c r="J993" s="314">
        <f t="shared" si="516"/>
        <v>166666.66666666666</v>
      </c>
      <c r="K993" s="264">
        <v>166666.66666666666</v>
      </c>
      <c r="L993" s="12">
        <v>166666.66666666666</v>
      </c>
      <c r="M993" s="12">
        <v>166666.66666666666</v>
      </c>
      <c r="N993" s="12">
        <v>166666.66666666666</v>
      </c>
      <c r="O993" s="12">
        <v>166666.66666666666</v>
      </c>
      <c r="P993" s="314">
        <f t="shared" si="502"/>
        <v>833333.33333333326</v>
      </c>
      <c r="Q993" s="15"/>
      <c r="R993" s="196">
        <v>0</v>
      </c>
    </row>
    <row r="994" spans="1:18" ht="15.75" hidden="1" customHeight="1" outlineLevel="3">
      <c r="A994" s="427"/>
      <c r="B994" s="429"/>
      <c r="C994" s="129" t="s">
        <v>148</v>
      </c>
      <c r="D994" s="129"/>
      <c r="E994" s="12">
        <v>0</v>
      </c>
      <c r="F994" s="12">
        <v>0</v>
      </c>
      <c r="G994" s="12">
        <v>0</v>
      </c>
      <c r="H994" s="12">
        <v>0</v>
      </c>
      <c r="I994" s="12">
        <v>166666.66666666666</v>
      </c>
      <c r="J994" s="314">
        <f t="shared" si="516"/>
        <v>166666.66666666666</v>
      </c>
      <c r="K994" s="264">
        <v>166666.66666666666</v>
      </c>
      <c r="L994" s="12">
        <v>166666.66666666666</v>
      </c>
      <c r="M994" s="12">
        <v>166666.66666666666</v>
      </c>
      <c r="N994" s="12">
        <v>166666.66666666666</v>
      </c>
      <c r="O994" s="12">
        <v>166666.66666666666</v>
      </c>
      <c r="P994" s="314">
        <f t="shared" si="502"/>
        <v>833333.33333333326</v>
      </c>
      <c r="Q994" s="15"/>
      <c r="R994" s="196">
        <v>0</v>
      </c>
    </row>
    <row r="995" spans="1:18" ht="15.75" hidden="1" customHeight="1" outlineLevel="3">
      <c r="A995" s="427"/>
      <c r="B995" s="429"/>
      <c r="C995" s="129" t="s">
        <v>149</v>
      </c>
      <c r="D995" s="129"/>
      <c r="E995" s="12">
        <v>0</v>
      </c>
      <c r="F995" s="12">
        <v>0</v>
      </c>
      <c r="G995" s="12">
        <v>0</v>
      </c>
      <c r="H995" s="12">
        <v>0</v>
      </c>
      <c r="I995" s="12">
        <v>166666.66666666666</v>
      </c>
      <c r="J995" s="314">
        <f t="shared" si="516"/>
        <v>166666.66666666666</v>
      </c>
      <c r="K995" s="264">
        <v>166666.66666666666</v>
      </c>
      <c r="L995" s="12">
        <v>166666.66666666666</v>
      </c>
      <c r="M995" s="12">
        <v>166666.66666666666</v>
      </c>
      <c r="N995" s="12">
        <v>166666.66666666666</v>
      </c>
      <c r="O995" s="12">
        <v>166666.66666666666</v>
      </c>
      <c r="P995" s="314">
        <f t="shared" si="502"/>
        <v>833333.33333333326</v>
      </c>
      <c r="Q995" s="15"/>
      <c r="R995" s="196">
        <v>0</v>
      </c>
    </row>
    <row r="996" spans="1:18" ht="15.75" hidden="1" customHeight="1" outlineLevel="3">
      <c r="A996" s="427"/>
      <c r="B996" s="429"/>
      <c r="C996" s="129" t="s">
        <v>150</v>
      </c>
      <c r="D996" s="129"/>
      <c r="E996" s="12">
        <v>0</v>
      </c>
      <c r="F996" s="12">
        <v>0</v>
      </c>
      <c r="G996" s="12">
        <v>0</v>
      </c>
      <c r="H996" s="12">
        <v>0</v>
      </c>
      <c r="I996" s="12">
        <v>166666.66666666666</v>
      </c>
      <c r="J996" s="314">
        <f t="shared" si="516"/>
        <v>166666.66666666666</v>
      </c>
      <c r="K996" s="264">
        <v>166666.66666666666</v>
      </c>
      <c r="L996" s="12">
        <v>166666.66666666666</v>
      </c>
      <c r="M996" s="12">
        <v>166666.66666666666</v>
      </c>
      <c r="N996" s="12">
        <v>166666.66666666666</v>
      </c>
      <c r="O996" s="12">
        <v>166666.66666666666</v>
      </c>
      <c r="P996" s="314">
        <f t="shared" si="502"/>
        <v>833333.33333333326</v>
      </c>
      <c r="Q996" s="15"/>
      <c r="R996" s="196">
        <v>0</v>
      </c>
    </row>
    <row r="997" spans="1:18" ht="15.75" hidden="1" customHeight="1" outlineLevel="3">
      <c r="A997" s="427"/>
      <c r="B997" s="430"/>
      <c r="C997" s="129" t="s">
        <v>151</v>
      </c>
      <c r="D997" s="129"/>
      <c r="E997" s="12">
        <v>0</v>
      </c>
      <c r="F997" s="12">
        <v>0</v>
      </c>
      <c r="G997" s="12">
        <v>0</v>
      </c>
      <c r="H997" s="12">
        <v>0</v>
      </c>
      <c r="I997" s="264">
        <v>166666.66666666666</v>
      </c>
      <c r="J997" s="314">
        <f t="shared" si="516"/>
        <v>166666.66666666666</v>
      </c>
      <c r="K997" s="264">
        <v>166666.66666666666</v>
      </c>
      <c r="L997" s="12">
        <v>166666.66666666666</v>
      </c>
      <c r="M997" s="12">
        <v>166666.66666666666</v>
      </c>
      <c r="N997" s="12">
        <v>166666.66666666666</v>
      </c>
      <c r="O997" s="12">
        <v>166666.66666666666</v>
      </c>
      <c r="P997" s="314">
        <f t="shared" si="502"/>
        <v>833333.33333333326</v>
      </c>
      <c r="Q997" s="15"/>
      <c r="R997" s="196">
        <v>0</v>
      </c>
    </row>
    <row r="998" spans="1:18" ht="30" hidden="1" customHeight="1" outlineLevel="2">
      <c r="A998" s="447" t="s">
        <v>155</v>
      </c>
      <c r="B998" s="448"/>
      <c r="C998" s="448"/>
      <c r="D998" s="314">
        <f>D1011+D1023+D1035+D1047</f>
        <v>0</v>
      </c>
      <c r="E998" s="87">
        <f>E1010+E1021+E1032+E1043</f>
        <v>0</v>
      </c>
      <c r="F998" s="356">
        <f>F1010+F1021+F1032+F1043+F999</f>
        <v>593000</v>
      </c>
      <c r="G998" s="314">
        <f>G1010+G1021+G1032+G1043</f>
        <v>575000</v>
      </c>
      <c r="H998" s="354">
        <f>H1010+H1021+H1032+H1043</f>
        <v>575000</v>
      </c>
      <c r="I998" s="314">
        <f>I1010+I1021+I1032+I1043</f>
        <v>1254666</v>
      </c>
      <c r="J998" s="314">
        <f t="shared" si="516"/>
        <v>2997666</v>
      </c>
      <c r="K998" s="356">
        <f t="shared" ref="K998" si="526">K1010+K1021+K1032+K1043+K999</f>
        <v>459636</v>
      </c>
      <c r="L998" s="356">
        <f t="shared" ref="L998" si="527">L1010+L1021+L1032+L1043+L999</f>
        <v>811668.6301262218</v>
      </c>
      <c r="M998" s="356">
        <f t="shared" ref="M998" si="528">M1010+M1021+M1032+M1043+M999</f>
        <v>1254667</v>
      </c>
      <c r="N998" s="356">
        <f t="shared" ref="N998" si="529">N1010+N1021+N1032+N1043+N999</f>
        <v>311666</v>
      </c>
      <c r="O998" s="356">
        <f t="shared" ref="O998" si="530">O1010+O1021+O1032+O1043+O999</f>
        <v>311666.40333333332</v>
      </c>
      <c r="P998" s="314">
        <f t="shared" ref="P998:P1060" si="531">K998+L998+M998+N998+O998</f>
        <v>3149304.0334595554</v>
      </c>
      <c r="Q998" s="67">
        <f>J998+P998</f>
        <v>6146970.0334595554</v>
      </c>
      <c r="R998" s="196">
        <v>-555000</v>
      </c>
    </row>
    <row r="999" spans="1:18" ht="33" hidden="1" customHeight="1" outlineLevel="3">
      <c r="A999" s="427">
        <v>18</v>
      </c>
      <c r="B999" s="428" t="s">
        <v>14</v>
      </c>
      <c r="C999" s="75" t="s">
        <v>11</v>
      </c>
      <c r="D999" s="75"/>
      <c r="E999" s="20">
        <f>SUM(E1000:E1009)</f>
        <v>0</v>
      </c>
      <c r="F999" s="20">
        <f>SUM(F1000:F1009)</f>
        <v>0</v>
      </c>
      <c r="G999" s="28">
        <f>SUM(G1000:G1009)</f>
        <v>0</v>
      </c>
      <c r="H999" s="28">
        <f>SUM(H1000:H1009)</f>
        <v>0</v>
      </c>
      <c r="I999" s="28">
        <f t="shared" ref="I999" si="532">SUM(I1000:I1009)</f>
        <v>0</v>
      </c>
      <c r="J999" s="314">
        <f t="shared" si="516"/>
        <v>0</v>
      </c>
      <c r="K999" s="20">
        <f>SUM(K1000:K1009)</f>
        <v>147970</v>
      </c>
      <c r="L999" s="20">
        <f t="shared" ref="L999" si="533">SUM(L1000:L1009)</f>
        <v>500001.63012622186</v>
      </c>
      <c r="M999" s="28">
        <f t="shared" ref="M999:O999" si="534">SUM(M1000:M1009)</f>
        <v>0</v>
      </c>
      <c r="N999" s="28">
        <f t="shared" si="534"/>
        <v>0</v>
      </c>
      <c r="O999" s="28">
        <f t="shared" si="534"/>
        <v>0</v>
      </c>
      <c r="P999" s="20">
        <f t="shared" si="531"/>
        <v>647971.6301262218</v>
      </c>
      <c r="Q999" s="76">
        <f t="shared" ref="Q999:Q1043" si="535">J999+P999</f>
        <v>647971.6301262218</v>
      </c>
      <c r="R999" s="196">
        <v>0</v>
      </c>
    </row>
    <row r="1000" spans="1:18" ht="16.5" hidden="1" customHeight="1" outlineLevel="4">
      <c r="A1000" s="427"/>
      <c r="B1000" s="429"/>
      <c r="C1000" s="108" t="s">
        <v>156</v>
      </c>
      <c r="D1000" s="108"/>
      <c r="E1000" s="113"/>
      <c r="F1000" s="359"/>
      <c r="G1000" s="320">
        <v>0</v>
      </c>
      <c r="H1000" s="349">
        <v>0</v>
      </c>
      <c r="I1000" s="320">
        <v>0</v>
      </c>
      <c r="J1000" s="314">
        <f t="shared" si="516"/>
        <v>0</v>
      </c>
      <c r="K1000" s="320">
        <v>147970</v>
      </c>
      <c r="L1000" s="359">
        <v>0</v>
      </c>
      <c r="M1000" s="320">
        <v>0</v>
      </c>
      <c r="N1000" s="320">
        <v>0</v>
      </c>
      <c r="O1000" s="320">
        <v>0</v>
      </c>
      <c r="P1000" s="87">
        <f t="shared" si="531"/>
        <v>147970</v>
      </c>
      <c r="Q1000" s="66">
        <f t="shared" si="535"/>
        <v>147970</v>
      </c>
      <c r="R1000" s="196">
        <v>0</v>
      </c>
    </row>
    <row r="1001" spans="1:18" ht="16.5" hidden="1" customHeight="1" outlineLevel="4">
      <c r="A1001" s="427"/>
      <c r="B1001" s="429"/>
      <c r="C1001" s="86" t="s">
        <v>157</v>
      </c>
      <c r="D1001" s="86"/>
      <c r="E1001" s="320"/>
      <c r="F1001" s="360"/>
      <c r="G1001" s="320">
        <v>0</v>
      </c>
      <c r="H1001" s="349">
        <v>0</v>
      </c>
      <c r="I1001" s="320">
        <v>0</v>
      </c>
      <c r="J1001" s="314">
        <f t="shared" si="516"/>
        <v>0</v>
      </c>
      <c r="K1001" s="320">
        <v>0</v>
      </c>
      <c r="L1001" s="215">
        <f>80560.8379407685</f>
        <v>80560.837940768499</v>
      </c>
      <c r="M1001" s="320">
        <v>0</v>
      </c>
      <c r="N1001" s="320">
        <v>0</v>
      </c>
      <c r="O1001" s="320">
        <v>0</v>
      </c>
      <c r="P1001" s="87">
        <f t="shared" si="531"/>
        <v>80560.837940768499</v>
      </c>
      <c r="Q1001" s="66">
        <f t="shared" si="535"/>
        <v>80560.837940768499</v>
      </c>
      <c r="R1001" s="196">
        <v>0</v>
      </c>
    </row>
    <row r="1002" spans="1:18" ht="16.5" hidden="1" customHeight="1" outlineLevel="4">
      <c r="A1002" s="427"/>
      <c r="B1002" s="429"/>
      <c r="C1002" s="86" t="s">
        <v>158</v>
      </c>
      <c r="D1002" s="86"/>
      <c r="E1002" s="320"/>
      <c r="F1002" s="360"/>
      <c r="G1002" s="320">
        <v>0</v>
      </c>
      <c r="H1002" s="349">
        <v>0</v>
      </c>
      <c r="I1002" s="320">
        <v>0</v>
      </c>
      <c r="J1002" s="314">
        <f t="shared" si="516"/>
        <v>0</v>
      </c>
      <c r="K1002" s="320">
        <v>0</v>
      </c>
      <c r="L1002" s="215">
        <v>113540.62018385001</v>
      </c>
      <c r="M1002" s="320">
        <v>0</v>
      </c>
      <c r="N1002" s="320">
        <v>0</v>
      </c>
      <c r="O1002" s="320">
        <v>0</v>
      </c>
      <c r="P1002" s="87">
        <f t="shared" si="531"/>
        <v>113540.62018385001</v>
      </c>
      <c r="Q1002" s="66">
        <f t="shared" si="535"/>
        <v>113540.62018385001</v>
      </c>
      <c r="R1002" s="196">
        <v>0</v>
      </c>
    </row>
    <row r="1003" spans="1:18" ht="16.5" hidden="1" customHeight="1" outlineLevel="4">
      <c r="A1003" s="427"/>
      <c r="B1003" s="429"/>
      <c r="C1003" s="86" t="s">
        <v>159</v>
      </c>
      <c r="D1003" s="86"/>
      <c r="E1003" s="320"/>
      <c r="F1003" s="360"/>
      <c r="G1003" s="320">
        <v>0</v>
      </c>
      <c r="H1003" s="349">
        <v>0</v>
      </c>
      <c r="I1003" s="320">
        <v>0</v>
      </c>
      <c r="J1003" s="314">
        <f t="shared" si="516"/>
        <v>0</v>
      </c>
      <c r="K1003" s="320">
        <v>0</v>
      </c>
      <c r="L1003" s="215">
        <v>26985.575245927761</v>
      </c>
      <c r="M1003" s="320">
        <v>0</v>
      </c>
      <c r="N1003" s="320">
        <v>0</v>
      </c>
      <c r="O1003" s="320">
        <v>0</v>
      </c>
      <c r="P1003" s="87">
        <f t="shared" si="531"/>
        <v>26985.575245927761</v>
      </c>
      <c r="Q1003" s="66">
        <f t="shared" si="535"/>
        <v>26985.575245927761</v>
      </c>
      <c r="R1003" s="196">
        <v>0</v>
      </c>
    </row>
    <row r="1004" spans="1:18" ht="16.5" hidden="1" customHeight="1" outlineLevel="4">
      <c r="A1004" s="427"/>
      <c r="B1004" s="429"/>
      <c r="C1004" s="86" t="s">
        <v>160</v>
      </c>
      <c r="D1004" s="86"/>
      <c r="E1004" s="320"/>
      <c r="F1004" s="360"/>
      <c r="G1004" s="320">
        <v>0</v>
      </c>
      <c r="H1004" s="349">
        <v>0</v>
      </c>
      <c r="I1004" s="320">
        <v>0</v>
      </c>
      <c r="J1004" s="314">
        <f t="shared" si="516"/>
        <v>0</v>
      </c>
      <c r="K1004" s="320">
        <v>0</v>
      </c>
      <c r="L1004" s="215">
        <v>89955.022488755407</v>
      </c>
      <c r="M1004" s="320">
        <v>0</v>
      </c>
      <c r="N1004" s="320">
        <v>0</v>
      </c>
      <c r="O1004" s="320">
        <v>0</v>
      </c>
      <c r="P1004" s="87">
        <f t="shared" si="531"/>
        <v>89955.022488755407</v>
      </c>
      <c r="Q1004" s="66">
        <f t="shared" si="535"/>
        <v>89955.022488755407</v>
      </c>
      <c r="R1004" s="196">
        <v>0</v>
      </c>
    </row>
    <row r="1005" spans="1:18" ht="16.5" hidden="1" customHeight="1" outlineLevel="4">
      <c r="A1005" s="427"/>
      <c r="B1005" s="429"/>
      <c r="C1005" s="108" t="s">
        <v>161</v>
      </c>
      <c r="D1005" s="108"/>
      <c r="E1005" s="320"/>
      <c r="F1005" s="360"/>
      <c r="G1005" s="320">
        <v>0</v>
      </c>
      <c r="H1005" s="349">
        <v>0</v>
      </c>
      <c r="I1005" s="320">
        <v>0</v>
      </c>
      <c r="J1005" s="314">
        <f t="shared" si="516"/>
        <v>0</v>
      </c>
      <c r="K1005" s="320">
        <v>0</v>
      </c>
      <c r="L1005" s="215">
        <v>80560.83794076847</v>
      </c>
      <c r="M1005" s="320">
        <v>0</v>
      </c>
      <c r="N1005" s="320">
        <v>0</v>
      </c>
      <c r="O1005" s="320">
        <v>0</v>
      </c>
      <c r="P1005" s="87">
        <f t="shared" si="531"/>
        <v>80560.83794076847</v>
      </c>
      <c r="Q1005" s="66">
        <f t="shared" si="535"/>
        <v>80560.83794076847</v>
      </c>
      <c r="R1005" s="196">
        <v>0</v>
      </c>
    </row>
    <row r="1006" spans="1:18" ht="16.5" hidden="1" customHeight="1" outlineLevel="4">
      <c r="A1006" s="427"/>
      <c r="B1006" s="429"/>
      <c r="C1006" s="108" t="s">
        <v>162</v>
      </c>
      <c r="D1006" s="108"/>
      <c r="E1006" s="320"/>
      <c r="F1006" s="360"/>
      <c r="G1006" s="320">
        <v>0</v>
      </c>
      <c r="H1006" s="349">
        <v>0</v>
      </c>
      <c r="I1006" s="320">
        <v>0</v>
      </c>
      <c r="J1006" s="314">
        <f t="shared" si="516"/>
        <v>0</v>
      </c>
      <c r="K1006" s="320">
        <v>0</v>
      </c>
      <c r="L1006" s="215">
        <v>11494.71862391262</v>
      </c>
      <c r="M1006" s="320">
        <v>0</v>
      </c>
      <c r="N1006" s="320">
        <v>0</v>
      </c>
      <c r="O1006" s="320">
        <v>0</v>
      </c>
      <c r="P1006" s="87">
        <f t="shared" si="531"/>
        <v>11494.71862391262</v>
      </c>
      <c r="Q1006" s="66">
        <f t="shared" si="535"/>
        <v>11494.71862391262</v>
      </c>
      <c r="R1006" s="196">
        <v>0</v>
      </c>
    </row>
    <row r="1007" spans="1:18" ht="16.5" hidden="1" customHeight="1" outlineLevel="4">
      <c r="A1007" s="427"/>
      <c r="B1007" s="429"/>
      <c r="C1007" s="108" t="s">
        <v>154</v>
      </c>
      <c r="D1007" s="108"/>
      <c r="E1007" s="320"/>
      <c r="F1007" s="360"/>
      <c r="G1007" s="320">
        <v>0</v>
      </c>
      <c r="H1007" s="349">
        <v>0</v>
      </c>
      <c r="I1007" s="320">
        <v>0</v>
      </c>
      <c r="J1007" s="314">
        <f t="shared" si="516"/>
        <v>0</v>
      </c>
      <c r="K1007" s="320">
        <v>0</v>
      </c>
      <c r="L1007" s="215">
        <f>7996.93349969934</f>
        <v>7996.9334996993402</v>
      </c>
      <c r="M1007" s="320">
        <v>0</v>
      </c>
      <c r="N1007" s="320">
        <v>0</v>
      </c>
      <c r="O1007" s="320">
        <v>0</v>
      </c>
      <c r="P1007" s="87">
        <f t="shared" si="531"/>
        <v>7996.9334996993402</v>
      </c>
      <c r="Q1007" s="66">
        <f t="shared" si="535"/>
        <v>7996.9334996993402</v>
      </c>
      <c r="R1007" s="196">
        <v>0</v>
      </c>
    </row>
    <row r="1008" spans="1:18" ht="16.5" hidden="1" customHeight="1" outlineLevel="4">
      <c r="A1008" s="427"/>
      <c r="B1008" s="429"/>
      <c r="C1008" s="86" t="s">
        <v>163</v>
      </c>
      <c r="D1008" s="86"/>
      <c r="E1008" s="320"/>
      <c r="F1008" s="360"/>
      <c r="G1008" s="320">
        <v>0</v>
      </c>
      <c r="H1008" s="349">
        <v>0</v>
      </c>
      <c r="I1008" s="320">
        <v>0</v>
      </c>
      <c r="J1008" s="314">
        <f t="shared" si="516"/>
        <v>0</v>
      </c>
      <c r="K1008" s="320">
        <v>0</v>
      </c>
      <c r="L1008" s="215">
        <v>57473.593119563106</v>
      </c>
      <c r="M1008" s="320">
        <v>0</v>
      </c>
      <c r="N1008" s="320">
        <v>0</v>
      </c>
      <c r="O1008" s="320">
        <v>0</v>
      </c>
      <c r="P1008" s="87">
        <f t="shared" si="531"/>
        <v>57473.593119563106</v>
      </c>
      <c r="Q1008" s="66">
        <f t="shared" si="535"/>
        <v>57473.593119563106</v>
      </c>
      <c r="R1008" s="196">
        <v>0</v>
      </c>
    </row>
    <row r="1009" spans="1:18" ht="16.5" hidden="1" customHeight="1" outlineLevel="4">
      <c r="A1009" s="427"/>
      <c r="B1009" s="429"/>
      <c r="C1009" s="108" t="s">
        <v>164</v>
      </c>
      <c r="D1009" s="108"/>
      <c r="E1009" s="320"/>
      <c r="F1009" s="360"/>
      <c r="G1009" s="320">
        <v>0</v>
      </c>
      <c r="H1009" s="349">
        <v>0</v>
      </c>
      <c r="I1009" s="320">
        <v>0</v>
      </c>
      <c r="J1009" s="314">
        <f t="shared" si="516"/>
        <v>0</v>
      </c>
      <c r="K1009" s="320">
        <v>0</v>
      </c>
      <c r="L1009" s="215">
        <v>31433.491082976609</v>
      </c>
      <c r="M1009" s="320">
        <v>0</v>
      </c>
      <c r="N1009" s="320">
        <v>0</v>
      </c>
      <c r="O1009" s="320">
        <v>0</v>
      </c>
      <c r="P1009" s="87">
        <f t="shared" si="531"/>
        <v>31433.491082976609</v>
      </c>
      <c r="Q1009" s="66">
        <f t="shared" si="535"/>
        <v>31433.491082976609</v>
      </c>
      <c r="R1009" s="196">
        <v>0</v>
      </c>
    </row>
    <row r="1010" spans="1:18" ht="28.5" hidden="1" customHeight="1" outlineLevel="3">
      <c r="A1010" s="427"/>
      <c r="B1010" s="429"/>
      <c r="C1010" s="75" t="s">
        <v>12</v>
      </c>
      <c r="D1010" s="27">
        <v>0</v>
      </c>
      <c r="E1010" s="20">
        <f>SUM(E1011:E1020)</f>
        <v>0</v>
      </c>
      <c r="F1010" s="20">
        <f t="shared" ref="F1010:I1010" si="536">SUM(F1011:F1020)</f>
        <v>150000</v>
      </c>
      <c r="G1010" s="20">
        <f t="shared" si="536"/>
        <v>75000</v>
      </c>
      <c r="H1010" s="20">
        <f t="shared" ref="H1010" si="537">SUM(H1011:H1020)</f>
        <v>75000</v>
      </c>
      <c r="I1010" s="20">
        <f t="shared" si="536"/>
        <v>20000</v>
      </c>
      <c r="J1010" s="314">
        <f t="shared" si="516"/>
        <v>320000</v>
      </c>
      <c r="K1010" s="20">
        <f t="shared" ref="K1010:O1010" si="538">SUM(K1011:K1020)</f>
        <v>20000</v>
      </c>
      <c r="L1010" s="20">
        <f t="shared" ref="L1010" si="539">SUM(L1011:L1020)</f>
        <v>20000</v>
      </c>
      <c r="M1010" s="20">
        <f t="shared" si="538"/>
        <v>20000</v>
      </c>
      <c r="N1010" s="20">
        <f t="shared" si="538"/>
        <v>20000</v>
      </c>
      <c r="O1010" s="20">
        <f t="shared" si="538"/>
        <v>20000</v>
      </c>
      <c r="P1010" s="20">
        <f t="shared" si="531"/>
        <v>100000</v>
      </c>
      <c r="Q1010" s="76">
        <f t="shared" si="535"/>
        <v>420000</v>
      </c>
      <c r="R1010" s="196">
        <v>-55000</v>
      </c>
    </row>
    <row r="1011" spans="1:18" ht="16.5" hidden="1" customHeight="1" outlineLevel="4">
      <c r="A1011" s="427"/>
      <c r="B1011" s="429"/>
      <c r="C1011" s="108" t="s">
        <v>156</v>
      </c>
      <c r="D1011" s="108"/>
      <c r="E1011" s="320">
        <v>0</v>
      </c>
      <c r="F1011" s="360">
        <v>20000</v>
      </c>
      <c r="G1011" s="319">
        <v>10000</v>
      </c>
      <c r="H1011" s="351">
        <v>10000</v>
      </c>
      <c r="I1011" s="319">
        <v>3000</v>
      </c>
      <c r="J1011" s="314">
        <f t="shared" si="516"/>
        <v>43000</v>
      </c>
      <c r="K1011" s="319">
        <v>3000</v>
      </c>
      <c r="L1011" s="357">
        <v>3000</v>
      </c>
      <c r="M1011" s="319">
        <v>3000</v>
      </c>
      <c r="N1011" s="319">
        <v>3000</v>
      </c>
      <c r="O1011" s="319">
        <v>3000</v>
      </c>
      <c r="P1011" s="87">
        <f t="shared" si="531"/>
        <v>15000</v>
      </c>
      <c r="Q1011" s="66">
        <f t="shared" si="535"/>
        <v>58000</v>
      </c>
      <c r="R1011" s="196">
        <v>-7000</v>
      </c>
    </row>
    <row r="1012" spans="1:18" ht="16.5" hidden="1" customHeight="1" outlineLevel="4">
      <c r="A1012" s="427"/>
      <c r="B1012" s="429"/>
      <c r="C1012" s="86" t="s">
        <v>157</v>
      </c>
      <c r="D1012" s="86"/>
      <c r="E1012" s="320">
        <v>0</v>
      </c>
      <c r="F1012" s="360">
        <v>20000</v>
      </c>
      <c r="G1012" s="319">
        <v>10000</v>
      </c>
      <c r="H1012" s="351">
        <v>10000</v>
      </c>
      <c r="I1012" s="319">
        <v>3000</v>
      </c>
      <c r="J1012" s="314">
        <f t="shared" si="516"/>
        <v>43000</v>
      </c>
      <c r="K1012" s="319">
        <v>3000</v>
      </c>
      <c r="L1012" s="357">
        <v>3000</v>
      </c>
      <c r="M1012" s="319">
        <v>3000</v>
      </c>
      <c r="N1012" s="319">
        <v>3000</v>
      </c>
      <c r="O1012" s="319">
        <v>3000</v>
      </c>
      <c r="P1012" s="87">
        <f t="shared" si="531"/>
        <v>15000</v>
      </c>
      <c r="Q1012" s="66">
        <f t="shared" si="535"/>
        <v>58000</v>
      </c>
      <c r="R1012" s="196">
        <v>-7000</v>
      </c>
    </row>
    <row r="1013" spans="1:18" ht="16.5" hidden="1" customHeight="1" outlineLevel="4">
      <c r="A1013" s="427"/>
      <c r="B1013" s="429"/>
      <c r="C1013" s="86" t="s">
        <v>158</v>
      </c>
      <c r="D1013" s="86"/>
      <c r="E1013" s="320">
        <v>0</v>
      </c>
      <c r="F1013" s="360">
        <v>20000</v>
      </c>
      <c r="G1013" s="319">
        <v>10000</v>
      </c>
      <c r="H1013" s="351">
        <v>10000</v>
      </c>
      <c r="I1013" s="319">
        <v>3000</v>
      </c>
      <c r="J1013" s="314">
        <f t="shared" si="516"/>
        <v>43000</v>
      </c>
      <c r="K1013" s="319">
        <v>3000</v>
      </c>
      <c r="L1013" s="357">
        <v>3000</v>
      </c>
      <c r="M1013" s="319">
        <v>3000</v>
      </c>
      <c r="N1013" s="319">
        <v>3000</v>
      </c>
      <c r="O1013" s="319">
        <v>3000</v>
      </c>
      <c r="P1013" s="87">
        <f t="shared" si="531"/>
        <v>15000</v>
      </c>
      <c r="Q1013" s="66">
        <f t="shared" si="535"/>
        <v>58000</v>
      </c>
      <c r="R1013" s="196">
        <v>-7000</v>
      </c>
    </row>
    <row r="1014" spans="1:18" ht="16.5" hidden="1" customHeight="1" outlineLevel="4">
      <c r="A1014" s="427"/>
      <c r="B1014" s="429"/>
      <c r="C1014" s="86" t="s">
        <v>159</v>
      </c>
      <c r="D1014" s="86"/>
      <c r="E1014" s="320">
        <v>0</v>
      </c>
      <c r="F1014" s="360">
        <v>10000</v>
      </c>
      <c r="G1014" s="319">
        <v>5000</v>
      </c>
      <c r="H1014" s="351">
        <v>5000</v>
      </c>
      <c r="I1014" s="319">
        <v>1000</v>
      </c>
      <c r="J1014" s="314">
        <f t="shared" si="516"/>
        <v>21000</v>
      </c>
      <c r="K1014" s="319">
        <v>1000</v>
      </c>
      <c r="L1014" s="357">
        <v>1000</v>
      </c>
      <c r="M1014" s="319">
        <v>1000</v>
      </c>
      <c r="N1014" s="319">
        <v>1000</v>
      </c>
      <c r="O1014" s="319">
        <v>1000</v>
      </c>
      <c r="P1014" s="87">
        <f t="shared" si="531"/>
        <v>5000</v>
      </c>
      <c r="Q1014" s="66">
        <f t="shared" si="535"/>
        <v>26000</v>
      </c>
      <c r="R1014" s="196">
        <v>-4000</v>
      </c>
    </row>
    <row r="1015" spans="1:18" ht="16.5" hidden="1" customHeight="1" outlineLevel="4">
      <c r="A1015" s="427"/>
      <c r="B1015" s="429"/>
      <c r="C1015" s="86" t="s">
        <v>160</v>
      </c>
      <c r="D1015" s="86"/>
      <c r="E1015" s="320">
        <v>0</v>
      </c>
      <c r="F1015" s="360">
        <v>20000</v>
      </c>
      <c r="G1015" s="319">
        <v>10000</v>
      </c>
      <c r="H1015" s="351">
        <v>10000</v>
      </c>
      <c r="I1015" s="319">
        <v>3000</v>
      </c>
      <c r="J1015" s="314">
        <f t="shared" si="516"/>
        <v>43000</v>
      </c>
      <c r="K1015" s="319">
        <v>3000</v>
      </c>
      <c r="L1015" s="357">
        <v>3000</v>
      </c>
      <c r="M1015" s="319">
        <v>3000</v>
      </c>
      <c r="N1015" s="319">
        <v>3000</v>
      </c>
      <c r="O1015" s="319">
        <v>3000</v>
      </c>
      <c r="P1015" s="87">
        <f t="shared" si="531"/>
        <v>15000</v>
      </c>
      <c r="Q1015" s="66">
        <f t="shared" si="535"/>
        <v>58000</v>
      </c>
      <c r="R1015" s="196">
        <v>-7000</v>
      </c>
    </row>
    <row r="1016" spans="1:18" ht="16.5" hidden="1" customHeight="1" outlineLevel="4">
      <c r="A1016" s="427"/>
      <c r="B1016" s="429"/>
      <c r="C1016" s="108" t="s">
        <v>161</v>
      </c>
      <c r="D1016" s="108"/>
      <c r="E1016" s="320">
        <v>0</v>
      </c>
      <c r="F1016" s="360">
        <v>20000</v>
      </c>
      <c r="G1016" s="319">
        <v>10000</v>
      </c>
      <c r="H1016" s="351">
        <v>10000</v>
      </c>
      <c r="I1016" s="319">
        <v>3000</v>
      </c>
      <c r="J1016" s="314">
        <f t="shared" si="516"/>
        <v>43000</v>
      </c>
      <c r="K1016" s="319">
        <v>3000</v>
      </c>
      <c r="L1016" s="357">
        <v>3000</v>
      </c>
      <c r="M1016" s="319">
        <v>3000</v>
      </c>
      <c r="N1016" s="319">
        <v>3000</v>
      </c>
      <c r="O1016" s="319">
        <v>3000</v>
      </c>
      <c r="P1016" s="87">
        <f t="shared" si="531"/>
        <v>15000</v>
      </c>
      <c r="Q1016" s="66">
        <f t="shared" si="535"/>
        <v>58000</v>
      </c>
      <c r="R1016" s="196">
        <v>-7000</v>
      </c>
    </row>
    <row r="1017" spans="1:18" ht="16.5" hidden="1" customHeight="1" outlineLevel="4">
      <c r="A1017" s="427"/>
      <c r="B1017" s="429"/>
      <c r="C1017" s="108" t="s">
        <v>162</v>
      </c>
      <c r="D1017" s="108"/>
      <c r="E1017" s="320">
        <v>0</v>
      </c>
      <c r="F1017" s="360">
        <v>10000</v>
      </c>
      <c r="G1017" s="319">
        <v>5000</v>
      </c>
      <c r="H1017" s="351">
        <v>5000</v>
      </c>
      <c r="I1017" s="319">
        <v>1000</v>
      </c>
      <c r="J1017" s="314">
        <f t="shared" si="516"/>
        <v>21000</v>
      </c>
      <c r="K1017" s="319">
        <v>1000</v>
      </c>
      <c r="L1017" s="357">
        <v>1000</v>
      </c>
      <c r="M1017" s="319">
        <v>1000</v>
      </c>
      <c r="N1017" s="319">
        <v>1000</v>
      </c>
      <c r="O1017" s="319">
        <v>1000</v>
      </c>
      <c r="P1017" s="87">
        <f t="shared" si="531"/>
        <v>5000</v>
      </c>
      <c r="Q1017" s="66">
        <f t="shared" si="535"/>
        <v>26000</v>
      </c>
      <c r="R1017" s="196">
        <v>-4000</v>
      </c>
    </row>
    <row r="1018" spans="1:18" ht="16.5" hidden="1" customHeight="1" outlineLevel="4">
      <c r="A1018" s="427"/>
      <c r="B1018" s="429"/>
      <c r="C1018" s="108" t="s">
        <v>154</v>
      </c>
      <c r="D1018" s="108"/>
      <c r="E1018" s="320">
        <v>0</v>
      </c>
      <c r="F1018" s="360">
        <v>10000</v>
      </c>
      <c r="G1018" s="319">
        <v>5000</v>
      </c>
      <c r="H1018" s="351">
        <v>5000</v>
      </c>
      <c r="I1018" s="319">
        <v>1000</v>
      </c>
      <c r="J1018" s="314">
        <f t="shared" si="516"/>
        <v>21000</v>
      </c>
      <c r="K1018" s="319">
        <v>1000</v>
      </c>
      <c r="L1018" s="357">
        <v>1000</v>
      </c>
      <c r="M1018" s="319">
        <v>1000</v>
      </c>
      <c r="N1018" s="319">
        <v>1000</v>
      </c>
      <c r="O1018" s="319">
        <v>1000</v>
      </c>
      <c r="P1018" s="87">
        <f t="shared" si="531"/>
        <v>5000</v>
      </c>
      <c r="Q1018" s="66">
        <f t="shared" si="535"/>
        <v>26000</v>
      </c>
      <c r="R1018" s="196">
        <v>-4000</v>
      </c>
    </row>
    <row r="1019" spans="1:18" ht="16.5" hidden="1" customHeight="1" outlineLevel="4">
      <c r="A1019" s="427"/>
      <c r="B1019" s="429"/>
      <c r="C1019" s="86" t="s">
        <v>163</v>
      </c>
      <c r="D1019" s="86"/>
      <c r="E1019" s="320">
        <v>0</v>
      </c>
      <c r="F1019" s="360">
        <v>10000</v>
      </c>
      <c r="G1019" s="319">
        <v>5000</v>
      </c>
      <c r="H1019" s="351">
        <v>5000</v>
      </c>
      <c r="I1019" s="319">
        <v>1000</v>
      </c>
      <c r="J1019" s="314">
        <f t="shared" si="516"/>
        <v>21000</v>
      </c>
      <c r="K1019" s="319">
        <v>1000</v>
      </c>
      <c r="L1019" s="357">
        <v>1000</v>
      </c>
      <c r="M1019" s="319">
        <v>1000</v>
      </c>
      <c r="N1019" s="319">
        <v>1000</v>
      </c>
      <c r="O1019" s="319">
        <v>1000</v>
      </c>
      <c r="P1019" s="87">
        <f t="shared" si="531"/>
        <v>5000</v>
      </c>
      <c r="Q1019" s="66">
        <f t="shared" si="535"/>
        <v>26000</v>
      </c>
      <c r="R1019" s="196">
        <v>-4000</v>
      </c>
    </row>
    <row r="1020" spans="1:18" ht="16.5" hidden="1" customHeight="1" outlineLevel="4">
      <c r="A1020" s="427"/>
      <c r="B1020" s="429"/>
      <c r="C1020" s="108" t="s">
        <v>164</v>
      </c>
      <c r="D1020" s="108"/>
      <c r="E1020" s="320">
        <v>0</v>
      </c>
      <c r="F1020" s="360">
        <v>10000</v>
      </c>
      <c r="G1020" s="319">
        <v>5000</v>
      </c>
      <c r="H1020" s="351">
        <v>5000</v>
      </c>
      <c r="I1020" s="319">
        <v>1000</v>
      </c>
      <c r="J1020" s="314">
        <f t="shared" si="516"/>
        <v>21000</v>
      </c>
      <c r="K1020" s="319">
        <v>1000</v>
      </c>
      <c r="L1020" s="357">
        <v>1000</v>
      </c>
      <c r="M1020" s="319">
        <v>1000</v>
      </c>
      <c r="N1020" s="319">
        <v>1000</v>
      </c>
      <c r="O1020" s="319">
        <v>1000</v>
      </c>
      <c r="P1020" s="87">
        <f t="shared" si="531"/>
        <v>5000</v>
      </c>
      <c r="Q1020" s="66">
        <f t="shared" si="535"/>
        <v>26000</v>
      </c>
      <c r="R1020" s="196">
        <v>-4000</v>
      </c>
    </row>
    <row r="1021" spans="1:18" ht="28.5" hidden="1" customHeight="1" outlineLevel="3">
      <c r="A1021" s="427"/>
      <c r="B1021" s="429"/>
      <c r="C1021" s="75" t="s">
        <v>13</v>
      </c>
      <c r="D1021" s="27">
        <v>0</v>
      </c>
      <c r="E1021" s="20">
        <f t="shared" ref="E1021:O1021" si="540">SUM(E1022:E1031)</f>
        <v>0</v>
      </c>
      <c r="F1021" s="20">
        <f t="shared" si="540"/>
        <v>93000</v>
      </c>
      <c r="G1021" s="20">
        <f t="shared" si="540"/>
        <v>0</v>
      </c>
      <c r="H1021" s="20">
        <f t="shared" ref="H1021" si="541">SUM(H1022:H1031)</f>
        <v>0</v>
      </c>
      <c r="I1021" s="20">
        <f t="shared" si="540"/>
        <v>93000</v>
      </c>
      <c r="J1021" s="314">
        <f t="shared" si="516"/>
        <v>186000</v>
      </c>
      <c r="K1021" s="20">
        <f t="shared" si="540"/>
        <v>0</v>
      </c>
      <c r="L1021" s="20">
        <f t="shared" ref="L1021" si="542">SUM(L1022:L1031)</f>
        <v>0</v>
      </c>
      <c r="M1021" s="20">
        <f t="shared" si="540"/>
        <v>93000</v>
      </c>
      <c r="N1021" s="20">
        <f t="shared" si="540"/>
        <v>0</v>
      </c>
      <c r="O1021" s="20">
        <f t="shared" si="540"/>
        <v>0</v>
      </c>
      <c r="P1021" s="20">
        <f t="shared" si="531"/>
        <v>93000</v>
      </c>
      <c r="Q1021" s="76">
        <f t="shared" si="535"/>
        <v>279000</v>
      </c>
      <c r="R1021" s="196">
        <v>0</v>
      </c>
    </row>
    <row r="1022" spans="1:18" ht="16.5" hidden="1" customHeight="1" outlineLevel="4">
      <c r="A1022" s="427"/>
      <c r="B1022" s="429"/>
      <c r="C1022" s="108" t="s">
        <v>156</v>
      </c>
      <c r="D1022" s="25">
        <v>0</v>
      </c>
      <c r="E1022" s="320">
        <v>0</v>
      </c>
      <c r="F1022" s="360">
        <v>93000</v>
      </c>
      <c r="G1022" s="320">
        <v>0</v>
      </c>
      <c r="H1022" s="349">
        <v>0</v>
      </c>
      <c r="I1022" s="321">
        <v>93000</v>
      </c>
      <c r="J1022" s="314">
        <f t="shared" si="516"/>
        <v>186000</v>
      </c>
      <c r="K1022" s="320">
        <v>0</v>
      </c>
      <c r="L1022" s="359">
        <v>0</v>
      </c>
      <c r="M1022" s="320">
        <v>93000</v>
      </c>
      <c r="N1022" s="320">
        <v>0</v>
      </c>
      <c r="O1022" s="320">
        <v>0</v>
      </c>
      <c r="P1022" s="87">
        <f t="shared" si="531"/>
        <v>93000</v>
      </c>
      <c r="Q1022" s="66">
        <f t="shared" si="535"/>
        <v>279000</v>
      </c>
      <c r="R1022" s="196">
        <v>0</v>
      </c>
    </row>
    <row r="1023" spans="1:18" ht="16.5" hidden="1" customHeight="1" outlineLevel="4">
      <c r="A1023" s="427"/>
      <c r="B1023" s="429"/>
      <c r="C1023" s="86" t="s">
        <v>157</v>
      </c>
      <c r="D1023" s="25">
        <v>0</v>
      </c>
      <c r="E1023" s="320">
        <v>0</v>
      </c>
      <c r="F1023" s="359">
        <v>0</v>
      </c>
      <c r="G1023" s="320">
        <v>0</v>
      </c>
      <c r="H1023" s="349">
        <v>0</v>
      </c>
      <c r="I1023" s="320">
        <v>0</v>
      </c>
      <c r="J1023" s="314">
        <f t="shared" si="516"/>
        <v>0</v>
      </c>
      <c r="K1023" s="320">
        <v>0</v>
      </c>
      <c r="L1023" s="359">
        <v>0</v>
      </c>
      <c r="M1023" s="320">
        <v>0</v>
      </c>
      <c r="N1023" s="320">
        <v>0</v>
      </c>
      <c r="O1023" s="320">
        <v>0</v>
      </c>
      <c r="P1023" s="87">
        <f t="shared" si="531"/>
        <v>0</v>
      </c>
      <c r="Q1023" s="66">
        <f t="shared" si="535"/>
        <v>0</v>
      </c>
      <c r="R1023" s="196">
        <v>0</v>
      </c>
    </row>
    <row r="1024" spans="1:18" ht="16.5" hidden="1" customHeight="1" outlineLevel="4">
      <c r="A1024" s="427"/>
      <c r="B1024" s="429"/>
      <c r="C1024" s="86" t="s">
        <v>158</v>
      </c>
      <c r="D1024" s="25">
        <v>0</v>
      </c>
      <c r="E1024" s="320">
        <v>0</v>
      </c>
      <c r="F1024" s="359">
        <v>0</v>
      </c>
      <c r="G1024" s="320">
        <v>0</v>
      </c>
      <c r="H1024" s="349">
        <v>0</v>
      </c>
      <c r="I1024" s="320">
        <v>0</v>
      </c>
      <c r="J1024" s="314">
        <f t="shared" si="516"/>
        <v>0</v>
      </c>
      <c r="K1024" s="320">
        <v>0</v>
      </c>
      <c r="L1024" s="359">
        <v>0</v>
      </c>
      <c r="M1024" s="320">
        <v>0</v>
      </c>
      <c r="N1024" s="320">
        <v>0</v>
      </c>
      <c r="O1024" s="320">
        <v>0</v>
      </c>
      <c r="P1024" s="87">
        <f t="shared" si="531"/>
        <v>0</v>
      </c>
      <c r="Q1024" s="66">
        <f t="shared" si="535"/>
        <v>0</v>
      </c>
      <c r="R1024" s="196">
        <v>0</v>
      </c>
    </row>
    <row r="1025" spans="1:18" ht="16.5" hidden="1" customHeight="1" outlineLevel="4">
      <c r="A1025" s="427"/>
      <c r="B1025" s="429"/>
      <c r="C1025" s="86" t="s">
        <v>159</v>
      </c>
      <c r="D1025" s="25">
        <v>0</v>
      </c>
      <c r="E1025" s="320">
        <v>0</v>
      </c>
      <c r="F1025" s="359">
        <v>0</v>
      </c>
      <c r="G1025" s="320">
        <v>0</v>
      </c>
      <c r="H1025" s="349">
        <v>0</v>
      </c>
      <c r="I1025" s="320">
        <v>0</v>
      </c>
      <c r="J1025" s="314">
        <f t="shared" ref="J1025:J1088" si="543">I1025+H1025+G1025+F1025+E1025+D1025</f>
        <v>0</v>
      </c>
      <c r="K1025" s="320">
        <v>0</v>
      </c>
      <c r="L1025" s="359">
        <v>0</v>
      </c>
      <c r="M1025" s="320">
        <v>0</v>
      </c>
      <c r="N1025" s="320">
        <v>0</v>
      </c>
      <c r="O1025" s="320">
        <v>0</v>
      </c>
      <c r="P1025" s="87">
        <f t="shared" si="531"/>
        <v>0</v>
      </c>
      <c r="Q1025" s="66">
        <f t="shared" si="535"/>
        <v>0</v>
      </c>
      <c r="R1025" s="196">
        <v>0</v>
      </c>
    </row>
    <row r="1026" spans="1:18" ht="16.5" hidden="1" customHeight="1" outlineLevel="4">
      <c r="A1026" s="427"/>
      <c r="B1026" s="429"/>
      <c r="C1026" s="86" t="s">
        <v>160</v>
      </c>
      <c r="D1026" s="25">
        <v>0</v>
      </c>
      <c r="E1026" s="320">
        <v>0</v>
      </c>
      <c r="F1026" s="359">
        <v>0</v>
      </c>
      <c r="G1026" s="320">
        <v>0</v>
      </c>
      <c r="H1026" s="349">
        <v>0</v>
      </c>
      <c r="I1026" s="320">
        <v>0</v>
      </c>
      <c r="J1026" s="314">
        <f t="shared" si="543"/>
        <v>0</v>
      </c>
      <c r="K1026" s="320">
        <v>0</v>
      </c>
      <c r="L1026" s="359">
        <v>0</v>
      </c>
      <c r="M1026" s="320">
        <v>0</v>
      </c>
      <c r="N1026" s="320">
        <v>0</v>
      </c>
      <c r="O1026" s="320">
        <v>0</v>
      </c>
      <c r="P1026" s="87">
        <f t="shared" si="531"/>
        <v>0</v>
      </c>
      <c r="Q1026" s="66">
        <f t="shared" si="535"/>
        <v>0</v>
      </c>
      <c r="R1026" s="196">
        <v>0</v>
      </c>
    </row>
    <row r="1027" spans="1:18" ht="16.5" hidden="1" customHeight="1" outlineLevel="4">
      <c r="A1027" s="427"/>
      <c r="B1027" s="429"/>
      <c r="C1027" s="108" t="s">
        <v>161</v>
      </c>
      <c r="D1027" s="25">
        <v>0</v>
      </c>
      <c r="E1027" s="320">
        <v>0</v>
      </c>
      <c r="F1027" s="359">
        <v>0</v>
      </c>
      <c r="G1027" s="320">
        <v>0</v>
      </c>
      <c r="H1027" s="349">
        <v>0</v>
      </c>
      <c r="I1027" s="320">
        <v>0</v>
      </c>
      <c r="J1027" s="314">
        <f t="shared" si="543"/>
        <v>0</v>
      </c>
      <c r="K1027" s="320">
        <v>0</v>
      </c>
      <c r="L1027" s="359">
        <v>0</v>
      </c>
      <c r="M1027" s="320">
        <v>0</v>
      </c>
      <c r="N1027" s="320">
        <v>0</v>
      </c>
      <c r="O1027" s="320">
        <v>0</v>
      </c>
      <c r="P1027" s="87">
        <f t="shared" si="531"/>
        <v>0</v>
      </c>
      <c r="Q1027" s="66">
        <f t="shared" si="535"/>
        <v>0</v>
      </c>
      <c r="R1027" s="196">
        <v>0</v>
      </c>
    </row>
    <row r="1028" spans="1:18" ht="16.5" hidden="1" customHeight="1" outlineLevel="4">
      <c r="A1028" s="427"/>
      <c r="B1028" s="429"/>
      <c r="C1028" s="108" t="s">
        <v>162</v>
      </c>
      <c r="D1028" s="25">
        <v>0</v>
      </c>
      <c r="E1028" s="320">
        <v>0</v>
      </c>
      <c r="F1028" s="359">
        <v>0</v>
      </c>
      <c r="G1028" s="320">
        <v>0</v>
      </c>
      <c r="H1028" s="349">
        <v>0</v>
      </c>
      <c r="I1028" s="320">
        <v>0</v>
      </c>
      <c r="J1028" s="314">
        <f t="shared" si="543"/>
        <v>0</v>
      </c>
      <c r="K1028" s="320">
        <v>0</v>
      </c>
      <c r="L1028" s="359">
        <v>0</v>
      </c>
      <c r="M1028" s="320">
        <v>0</v>
      </c>
      <c r="N1028" s="320">
        <v>0</v>
      </c>
      <c r="O1028" s="320">
        <v>0</v>
      </c>
      <c r="P1028" s="87">
        <f t="shared" si="531"/>
        <v>0</v>
      </c>
      <c r="Q1028" s="66">
        <f t="shared" si="535"/>
        <v>0</v>
      </c>
      <c r="R1028" s="196">
        <v>0</v>
      </c>
    </row>
    <row r="1029" spans="1:18" ht="16.5" hidden="1" customHeight="1" outlineLevel="4">
      <c r="A1029" s="427"/>
      <c r="B1029" s="429"/>
      <c r="C1029" s="108" t="s">
        <v>154</v>
      </c>
      <c r="D1029" s="25">
        <v>0</v>
      </c>
      <c r="E1029" s="320">
        <v>0</v>
      </c>
      <c r="F1029" s="359">
        <v>0</v>
      </c>
      <c r="G1029" s="320">
        <v>0</v>
      </c>
      <c r="H1029" s="349">
        <v>0</v>
      </c>
      <c r="I1029" s="320">
        <v>0</v>
      </c>
      <c r="J1029" s="314">
        <f t="shared" si="543"/>
        <v>0</v>
      </c>
      <c r="K1029" s="320">
        <v>0</v>
      </c>
      <c r="L1029" s="359">
        <v>0</v>
      </c>
      <c r="M1029" s="320">
        <v>0</v>
      </c>
      <c r="N1029" s="320">
        <v>0</v>
      </c>
      <c r="O1029" s="320">
        <v>0</v>
      </c>
      <c r="P1029" s="87">
        <f t="shared" si="531"/>
        <v>0</v>
      </c>
      <c r="Q1029" s="66">
        <f t="shared" si="535"/>
        <v>0</v>
      </c>
      <c r="R1029" s="196">
        <v>0</v>
      </c>
    </row>
    <row r="1030" spans="1:18" ht="16.5" hidden="1" customHeight="1" outlineLevel="4">
      <c r="A1030" s="427"/>
      <c r="B1030" s="429"/>
      <c r="C1030" s="86" t="s">
        <v>163</v>
      </c>
      <c r="D1030" s="25">
        <v>0</v>
      </c>
      <c r="E1030" s="320">
        <v>0</v>
      </c>
      <c r="F1030" s="359">
        <v>0</v>
      </c>
      <c r="G1030" s="320">
        <v>0</v>
      </c>
      <c r="H1030" s="349">
        <v>0</v>
      </c>
      <c r="I1030" s="320">
        <v>0</v>
      </c>
      <c r="J1030" s="314">
        <f t="shared" si="543"/>
        <v>0</v>
      </c>
      <c r="K1030" s="320">
        <v>0</v>
      </c>
      <c r="L1030" s="359">
        <v>0</v>
      </c>
      <c r="M1030" s="320">
        <v>0</v>
      </c>
      <c r="N1030" s="320">
        <v>0</v>
      </c>
      <c r="O1030" s="320">
        <v>0</v>
      </c>
      <c r="P1030" s="87">
        <f t="shared" si="531"/>
        <v>0</v>
      </c>
      <c r="Q1030" s="66">
        <f t="shared" si="535"/>
        <v>0</v>
      </c>
      <c r="R1030" s="196">
        <v>0</v>
      </c>
    </row>
    <row r="1031" spans="1:18" ht="16.5" hidden="1" customHeight="1" outlineLevel="4">
      <c r="A1031" s="427"/>
      <c r="B1031" s="429"/>
      <c r="C1031" s="108" t="s">
        <v>164</v>
      </c>
      <c r="D1031" s="25">
        <v>0</v>
      </c>
      <c r="E1031" s="320">
        <v>0</v>
      </c>
      <c r="F1031" s="359">
        <v>0</v>
      </c>
      <c r="G1031" s="320">
        <v>0</v>
      </c>
      <c r="H1031" s="349">
        <v>0</v>
      </c>
      <c r="I1031" s="320">
        <v>0</v>
      </c>
      <c r="J1031" s="314">
        <f t="shared" si="543"/>
        <v>0</v>
      </c>
      <c r="K1031" s="320">
        <v>0</v>
      </c>
      <c r="L1031" s="359">
        <v>0</v>
      </c>
      <c r="M1031" s="320">
        <v>0</v>
      </c>
      <c r="N1031" s="320">
        <v>0</v>
      </c>
      <c r="O1031" s="320">
        <v>0</v>
      </c>
      <c r="P1031" s="87">
        <f t="shared" si="531"/>
        <v>0</v>
      </c>
      <c r="Q1031" s="66">
        <f t="shared" si="535"/>
        <v>0</v>
      </c>
      <c r="R1031" s="196">
        <v>0</v>
      </c>
    </row>
    <row r="1032" spans="1:18" ht="28.5" hidden="1" customHeight="1" outlineLevel="3">
      <c r="A1032" s="427"/>
      <c r="B1032" s="429"/>
      <c r="C1032" s="75" t="s">
        <v>277</v>
      </c>
      <c r="D1032" s="27">
        <v>0</v>
      </c>
      <c r="E1032" s="20">
        <f>SUM(E1033:E1042)</f>
        <v>0</v>
      </c>
      <c r="F1032" s="20">
        <f>SUM(F1033:F1042)</f>
        <v>350000</v>
      </c>
      <c r="G1032" s="20">
        <f t="shared" ref="G1032:O1032" si="544">SUM(G1033:G1042)</f>
        <v>500000</v>
      </c>
      <c r="H1032" s="20">
        <f t="shared" ref="H1032" si="545">SUM(H1033:H1042)</f>
        <v>500000</v>
      </c>
      <c r="I1032" s="20">
        <f t="shared" si="544"/>
        <v>850000</v>
      </c>
      <c r="J1032" s="314">
        <f t="shared" si="543"/>
        <v>2200000</v>
      </c>
      <c r="K1032" s="20">
        <f t="shared" si="544"/>
        <v>0</v>
      </c>
      <c r="L1032" s="20">
        <f t="shared" si="544"/>
        <v>0</v>
      </c>
      <c r="M1032" s="20">
        <f t="shared" si="544"/>
        <v>850000</v>
      </c>
      <c r="N1032" s="20">
        <f t="shared" si="544"/>
        <v>0</v>
      </c>
      <c r="O1032" s="20">
        <f t="shared" si="544"/>
        <v>0</v>
      </c>
      <c r="P1032" s="20">
        <f t="shared" si="531"/>
        <v>850000</v>
      </c>
      <c r="Q1032" s="76">
        <f t="shared" si="535"/>
        <v>3050000</v>
      </c>
      <c r="R1032" s="196">
        <v>-500000</v>
      </c>
    </row>
    <row r="1033" spans="1:18" ht="16.5" hidden="1" customHeight="1" outlineLevel="4">
      <c r="A1033" s="427"/>
      <c r="B1033" s="429"/>
      <c r="C1033" s="108" t="s">
        <v>156</v>
      </c>
      <c r="D1033" s="25">
        <v>0</v>
      </c>
      <c r="E1033" s="320">
        <v>0</v>
      </c>
      <c r="F1033" s="360">
        <v>100000</v>
      </c>
      <c r="G1033" s="320">
        <v>0</v>
      </c>
      <c r="H1033" s="349">
        <v>0</v>
      </c>
      <c r="I1033" s="321">
        <v>100000</v>
      </c>
      <c r="J1033" s="314">
        <f t="shared" si="543"/>
        <v>200000</v>
      </c>
      <c r="K1033" s="320">
        <v>0</v>
      </c>
      <c r="L1033" s="359">
        <v>0</v>
      </c>
      <c r="M1033" s="321">
        <v>100000</v>
      </c>
      <c r="N1033" s="320">
        <v>0</v>
      </c>
      <c r="O1033" s="320">
        <v>0</v>
      </c>
      <c r="P1033" s="87">
        <f t="shared" si="531"/>
        <v>100000</v>
      </c>
      <c r="Q1033" s="66">
        <f t="shared" si="535"/>
        <v>300000</v>
      </c>
      <c r="R1033" s="196">
        <v>0</v>
      </c>
    </row>
    <row r="1034" spans="1:18" ht="16.5" hidden="1" customHeight="1" outlineLevel="4">
      <c r="A1034" s="427"/>
      <c r="B1034" s="429"/>
      <c r="C1034" s="86" t="s">
        <v>157</v>
      </c>
      <c r="D1034" s="25">
        <v>0</v>
      </c>
      <c r="E1034" s="320">
        <v>0</v>
      </c>
      <c r="F1034" s="359">
        <v>0</v>
      </c>
      <c r="G1034" s="321">
        <v>100000</v>
      </c>
      <c r="H1034" s="350">
        <v>100000</v>
      </c>
      <c r="I1034" s="321">
        <v>100000</v>
      </c>
      <c r="J1034" s="314">
        <f t="shared" si="543"/>
        <v>300000</v>
      </c>
      <c r="K1034" s="320">
        <v>0</v>
      </c>
      <c r="L1034" s="359">
        <v>0</v>
      </c>
      <c r="M1034" s="321">
        <v>100000</v>
      </c>
      <c r="N1034" s="320">
        <v>0</v>
      </c>
      <c r="O1034" s="320">
        <v>0</v>
      </c>
      <c r="P1034" s="87">
        <f t="shared" si="531"/>
        <v>100000</v>
      </c>
      <c r="Q1034" s="66">
        <f t="shared" si="535"/>
        <v>400000</v>
      </c>
      <c r="R1034" s="196">
        <v>-100000</v>
      </c>
    </row>
    <row r="1035" spans="1:18" ht="16.5" hidden="1" customHeight="1" outlineLevel="4">
      <c r="A1035" s="427"/>
      <c r="B1035" s="429"/>
      <c r="C1035" s="86" t="s">
        <v>158</v>
      </c>
      <c r="D1035" s="25">
        <v>0</v>
      </c>
      <c r="E1035" s="320">
        <v>0</v>
      </c>
      <c r="F1035" s="360">
        <v>100000</v>
      </c>
      <c r="G1035" s="320">
        <v>0</v>
      </c>
      <c r="H1035" s="349">
        <v>0</v>
      </c>
      <c r="I1035" s="321">
        <v>100000</v>
      </c>
      <c r="J1035" s="314">
        <f t="shared" si="543"/>
        <v>200000</v>
      </c>
      <c r="K1035" s="320">
        <v>0</v>
      </c>
      <c r="L1035" s="359">
        <v>0</v>
      </c>
      <c r="M1035" s="321">
        <v>100000</v>
      </c>
      <c r="N1035" s="320">
        <v>0</v>
      </c>
      <c r="O1035" s="320">
        <v>0</v>
      </c>
      <c r="P1035" s="87">
        <f t="shared" si="531"/>
        <v>100000</v>
      </c>
      <c r="Q1035" s="66">
        <f t="shared" si="535"/>
        <v>300000</v>
      </c>
      <c r="R1035" s="196">
        <v>0</v>
      </c>
    </row>
    <row r="1036" spans="1:18" ht="16.5" hidden="1" customHeight="1" outlineLevel="4">
      <c r="A1036" s="427"/>
      <c r="B1036" s="429"/>
      <c r="C1036" s="86" t="s">
        <v>159</v>
      </c>
      <c r="D1036" s="25">
        <v>0</v>
      </c>
      <c r="E1036" s="320">
        <v>0</v>
      </c>
      <c r="F1036" s="360">
        <v>50000</v>
      </c>
      <c r="G1036" s="320">
        <v>0</v>
      </c>
      <c r="H1036" s="349">
        <v>0</v>
      </c>
      <c r="I1036" s="321">
        <v>50000</v>
      </c>
      <c r="J1036" s="314">
        <f t="shared" si="543"/>
        <v>100000</v>
      </c>
      <c r="K1036" s="320">
        <v>0</v>
      </c>
      <c r="L1036" s="359">
        <v>0</v>
      </c>
      <c r="M1036" s="321">
        <v>50000</v>
      </c>
      <c r="N1036" s="320">
        <v>0</v>
      </c>
      <c r="O1036" s="320">
        <v>0</v>
      </c>
      <c r="P1036" s="87">
        <f t="shared" si="531"/>
        <v>50000</v>
      </c>
      <c r="Q1036" s="66">
        <f t="shared" si="535"/>
        <v>150000</v>
      </c>
      <c r="R1036" s="196">
        <v>0</v>
      </c>
    </row>
    <row r="1037" spans="1:18" ht="16.5" hidden="1" customHeight="1" outlineLevel="4">
      <c r="A1037" s="427"/>
      <c r="B1037" s="429"/>
      <c r="C1037" s="86" t="s">
        <v>160</v>
      </c>
      <c r="D1037" s="25">
        <v>0</v>
      </c>
      <c r="E1037" s="320">
        <v>0</v>
      </c>
      <c r="F1037" s="359">
        <v>0</v>
      </c>
      <c r="G1037" s="321">
        <v>100000</v>
      </c>
      <c r="H1037" s="350">
        <v>100000</v>
      </c>
      <c r="I1037" s="321">
        <v>100000</v>
      </c>
      <c r="J1037" s="314">
        <f t="shared" si="543"/>
        <v>300000</v>
      </c>
      <c r="K1037" s="320">
        <v>0</v>
      </c>
      <c r="L1037" s="359">
        <v>0</v>
      </c>
      <c r="M1037" s="321">
        <v>100000</v>
      </c>
      <c r="N1037" s="320">
        <v>0</v>
      </c>
      <c r="O1037" s="320">
        <v>0</v>
      </c>
      <c r="P1037" s="87">
        <f t="shared" si="531"/>
        <v>100000</v>
      </c>
      <c r="Q1037" s="66">
        <f t="shared" si="535"/>
        <v>400000</v>
      </c>
      <c r="R1037" s="196">
        <v>-100000</v>
      </c>
    </row>
    <row r="1038" spans="1:18" ht="16.5" hidden="1" customHeight="1" outlineLevel="4">
      <c r="A1038" s="427"/>
      <c r="B1038" s="429"/>
      <c r="C1038" s="108" t="s">
        <v>161</v>
      </c>
      <c r="D1038" s="25">
        <v>0</v>
      </c>
      <c r="E1038" s="320">
        <v>0</v>
      </c>
      <c r="F1038" s="359">
        <v>0</v>
      </c>
      <c r="G1038" s="321">
        <v>100000</v>
      </c>
      <c r="H1038" s="350">
        <v>100000</v>
      </c>
      <c r="I1038" s="321">
        <v>100000</v>
      </c>
      <c r="J1038" s="314">
        <f t="shared" si="543"/>
        <v>300000</v>
      </c>
      <c r="K1038" s="320">
        <v>0</v>
      </c>
      <c r="L1038" s="359">
        <v>0</v>
      </c>
      <c r="M1038" s="321">
        <v>100000</v>
      </c>
      <c r="N1038" s="320">
        <v>0</v>
      </c>
      <c r="O1038" s="320">
        <v>0</v>
      </c>
      <c r="P1038" s="87">
        <f t="shared" si="531"/>
        <v>100000</v>
      </c>
      <c r="Q1038" s="66">
        <f t="shared" si="535"/>
        <v>400000</v>
      </c>
      <c r="R1038" s="196">
        <v>-100000</v>
      </c>
    </row>
    <row r="1039" spans="1:18" ht="16.5" hidden="1" customHeight="1" outlineLevel="4">
      <c r="A1039" s="427"/>
      <c r="B1039" s="429"/>
      <c r="C1039" s="108" t="s">
        <v>162</v>
      </c>
      <c r="D1039" s="25">
        <v>0</v>
      </c>
      <c r="E1039" s="320">
        <v>0</v>
      </c>
      <c r="F1039" s="360">
        <v>50000</v>
      </c>
      <c r="G1039" s="320">
        <v>0</v>
      </c>
      <c r="H1039" s="349">
        <v>0</v>
      </c>
      <c r="I1039" s="321">
        <v>50000</v>
      </c>
      <c r="J1039" s="314">
        <f t="shared" si="543"/>
        <v>100000</v>
      </c>
      <c r="K1039" s="320">
        <v>0</v>
      </c>
      <c r="L1039" s="359">
        <v>0</v>
      </c>
      <c r="M1039" s="321">
        <v>50000</v>
      </c>
      <c r="N1039" s="320">
        <v>0</v>
      </c>
      <c r="O1039" s="320">
        <v>0</v>
      </c>
      <c r="P1039" s="87">
        <f t="shared" si="531"/>
        <v>50000</v>
      </c>
      <c r="Q1039" s="66">
        <f t="shared" si="535"/>
        <v>150000</v>
      </c>
      <c r="R1039" s="196">
        <v>0</v>
      </c>
    </row>
    <row r="1040" spans="1:18" ht="16.5" hidden="1" customHeight="1" outlineLevel="4">
      <c r="A1040" s="427"/>
      <c r="B1040" s="429"/>
      <c r="C1040" s="108" t="s">
        <v>154</v>
      </c>
      <c r="D1040" s="25">
        <v>0</v>
      </c>
      <c r="E1040" s="320">
        <v>0</v>
      </c>
      <c r="F1040" s="360">
        <v>50000</v>
      </c>
      <c r="G1040" s="320">
        <v>0</v>
      </c>
      <c r="H1040" s="349">
        <v>0</v>
      </c>
      <c r="I1040" s="321">
        <v>50000</v>
      </c>
      <c r="J1040" s="314">
        <f t="shared" si="543"/>
        <v>100000</v>
      </c>
      <c r="K1040" s="320">
        <v>0</v>
      </c>
      <c r="L1040" s="359">
        <v>0</v>
      </c>
      <c r="M1040" s="321">
        <v>50000</v>
      </c>
      <c r="N1040" s="320">
        <v>0</v>
      </c>
      <c r="O1040" s="320">
        <v>0</v>
      </c>
      <c r="P1040" s="87">
        <f t="shared" si="531"/>
        <v>50000</v>
      </c>
      <c r="Q1040" s="66">
        <f t="shared" si="535"/>
        <v>150000</v>
      </c>
      <c r="R1040" s="196">
        <v>0</v>
      </c>
    </row>
    <row r="1041" spans="1:18" ht="16.5" hidden="1" customHeight="1" outlineLevel="4">
      <c r="A1041" s="427"/>
      <c r="B1041" s="429"/>
      <c r="C1041" s="86" t="s">
        <v>163</v>
      </c>
      <c r="D1041" s="25">
        <v>0</v>
      </c>
      <c r="E1041" s="320">
        <v>0</v>
      </c>
      <c r="F1041" s="359">
        <v>0</v>
      </c>
      <c r="G1041" s="321">
        <v>100000</v>
      </c>
      <c r="H1041" s="350">
        <v>100000</v>
      </c>
      <c r="I1041" s="321">
        <v>100000</v>
      </c>
      <c r="J1041" s="314">
        <f t="shared" si="543"/>
        <v>300000</v>
      </c>
      <c r="K1041" s="320">
        <v>0</v>
      </c>
      <c r="L1041" s="359">
        <v>0</v>
      </c>
      <c r="M1041" s="321">
        <v>100000</v>
      </c>
      <c r="N1041" s="320">
        <v>0</v>
      </c>
      <c r="O1041" s="320">
        <v>0</v>
      </c>
      <c r="P1041" s="87">
        <f t="shared" si="531"/>
        <v>100000</v>
      </c>
      <c r="Q1041" s="66">
        <f t="shared" si="535"/>
        <v>400000</v>
      </c>
      <c r="R1041" s="196">
        <v>-100000</v>
      </c>
    </row>
    <row r="1042" spans="1:18" ht="16.5" hidden="1" customHeight="1" outlineLevel="4">
      <c r="A1042" s="427"/>
      <c r="B1042" s="429"/>
      <c r="C1042" s="108" t="s">
        <v>164</v>
      </c>
      <c r="D1042" s="25">
        <v>0</v>
      </c>
      <c r="E1042" s="320">
        <v>0</v>
      </c>
      <c r="F1042" s="359">
        <v>0</v>
      </c>
      <c r="G1042" s="321">
        <v>100000</v>
      </c>
      <c r="H1042" s="350">
        <v>100000</v>
      </c>
      <c r="I1042" s="321">
        <v>100000</v>
      </c>
      <c r="J1042" s="314">
        <f t="shared" si="543"/>
        <v>300000</v>
      </c>
      <c r="K1042" s="320">
        <v>0</v>
      </c>
      <c r="L1042" s="359">
        <v>0</v>
      </c>
      <c r="M1042" s="321">
        <v>100000</v>
      </c>
      <c r="N1042" s="320">
        <v>0</v>
      </c>
      <c r="O1042" s="320">
        <v>0</v>
      </c>
      <c r="P1042" s="87">
        <f t="shared" si="531"/>
        <v>100000</v>
      </c>
      <c r="Q1042" s="66">
        <f t="shared" si="535"/>
        <v>400000</v>
      </c>
      <c r="R1042" s="196">
        <v>-100000</v>
      </c>
    </row>
    <row r="1043" spans="1:18" ht="28.5" hidden="1" customHeight="1" outlineLevel="3">
      <c r="A1043" s="427"/>
      <c r="B1043" s="429"/>
      <c r="C1043" s="75" t="s">
        <v>22</v>
      </c>
      <c r="D1043" s="27">
        <v>0</v>
      </c>
      <c r="E1043" s="20">
        <f>SUM(E1044:E1053)</f>
        <v>0</v>
      </c>
      <c r="F1043" s="20">
        <f t="shared" ref="F1043:I1043" si="546">SUM(F1044:F1053)</f>
        <v>0</v>
      </c>
      <c r="G1043" s="20">
        <f t="shared" si="546"/>
        <v>0</v>
      </c>
      <c r="H1043" s="20">
        <f t="shared" ref="H1043" si="547">SUM(H1044:H1053)</f>
        <v>0</v>
      </c>
      <c r="I1043" s="20">
        <f t="shared" si="546"/>
        <v>291666</v>
      </c>
      <c r="J1043" s="314">
        <f t="shared" si="543"/>
        <v>291666</v>
      </c>
      <c r="K1043" s="20">
        <f t="shared" ref="K1043:N1043" si="548">SUM(K1044:K1053)</f>
        <v>291666</v>
      </c>
      <c r="L1043" s="20">
        <f t="shared" si="548"/>
        <v>291667</v>
      </c>
      <c r="M1043" s="20">
        <f t="shared" si="548"/>
        <v>291667</v>
      </c>
      <c r="N1043" s="20">
        <f t="shared" si="548"/>
        <v>291666</v>
      </c>
      <c r="O1043" s="20">
        <f>SUM(O1044:O1053)</f>
        <v>291666.40333333332</v>
      </c>
      <c r="P1043" s="20">
        <f t="shared" si="531"/>
        <v>1458332.4033333333</v>
      </c>
      <c r="Q1043" s="76">
        <f t="shared" si="535"/>
        <v>1749998.4033333333</v>
      </c>
      <c r="R1043" s="196">
        <v>0</v>
      </c>
    </row>
    <row r="1044" spans="1:18" ht="15.75" hidden="1" customHeight="1" outlineLevel="3">
      <c r="A1044" s="427"/>
      <c r="B1044" s="429"/>
      <c r="C1044" s="111" t="s">
        <v>156</v>
      </c>
      <c r="D1044" s="111"/>
      <c r="E1044" s="12">
        <v>0</v>
      </c>
      <c r="F1044" s="359">
        <v>0</v>
      </c>
      <c r="G1044" s="320">
        <v>0</v>
      </c>
      <c r="H1044" s="349">
        <v>0</v>
      </c>
      <c r="I1044" s="113">
        <v>41666</v>
      </c>
      <c r="J1044" s="314">
        <f t="shared" si="543"/>
        <v>41666</v>
      </c>
      <c r="K1044" s="133">
        <v>41666</v>
      </c>
      <c r="L1044" s="225">
        <f>41667</f>
        <v>41667</v>
      </c>
      <c r="M1044" s="225">
        <v>41667</v>
      </c>
      <c r="N1044" s="14">
        <v>41667</v>
      </c>
      <c r="O1044" s="221">
        <f>41666.6-0.09</f>
        <v>41666.51</v>
      </c>
      <c r="P1044" s="314">
        <f t="shared" si="531"/>
        <v>208333.51</v>
      </c>
      <c r="Q1044" s="66"/>
      <c r="R1044" s="196">
        <v>0</v>
      </c>
    </row>
    <row r="1045" spans="1:18" ht="15.75" hidden="1" customHeight="1" outlineLevel="3">
      <c r="A1045" s="427"/>
      <c r="B1045" s="429"/>
      <c r="C1045" s="91" t="s">
        <v>157</v>
      </c>
      <c r="D1045" s="91"/>
      <c r="E1045" s="12">
        <v>0</v>
      </c>
      <c r="F1045" s="359">
        <v>0</v>
      </c>
      <c r="G1045" s="320">
        <v>0</v>
      </c>
      <c r="H1045" s="349">
        <v>0</v>
      </c>
      <c r="I1045" s="113">
        <v>41666.666666666664</v>
      </c>
      <c r="J1045" s="314">
        <f t="shared" si="543"/>
        <v>41666.666666666664</v>
      </c>
      <c r="K1045" s="133">
        <v>41666.666666666664</v>
      </c>
      <c r="L1045" s="126">
        <v>41666.666666666664</v>
      </c>
      <c r="M1045" s="12">
        <v>41666.666666666664</v>
      </c>
      <c r="N1045" s="14">
        <v>41666</v>
      </c>
      <c r="O1045" s="221">
        <f>41666.6-0.1</f>
        <v>41666.5</v>
      </c>
      <c r="P1045" s="314">
        <f t="shared" si="531"/>
        <v>208332.5</v>
      </c>
      <c r="Q1045" s="66"/>
      <c r="R1045" s="196">
        <v>0</v>
      </c>
    </row>
    <row r="1046" spans="1:18" ht="15.75" hidden="1" customHeight="1" outlineLevel="3">
      <c r="A1046" s="427"/>
      <c r="B1046" s="429"/>
      <c r="C1046" s="91" t="s">
        <v>158</v>
      </c>
      <c r="D1046" s="91"/>
      <c r="E1046" s="12">
        <v>0</v>
      </c>
      <c r="F1046" s="359">
        <v>0</v>
      </c>
      <c r="G1046" s="320">
        <v>0</v>
      </c>
      <c r="H1046" s="349">
        <v>0</v>
      </c>
      <c r="I1046" s="113">
        <v>41666.666666666664</v>
      </c>
      <c r="J1046" s="314">
        <f t="shared" si="543"/>
        <v>41666.666666666664</v>
      </c>
      <c r="K1046" s="133">
        <v>41666.666666666664</v>
      </c>
      <c r="L1046" s="126">
        <v>41666.666666666664</v>
      </c>
      <c r="M1046" s="12">
        <v>41666.666666666664</v>
      </c>
      <c r="N1046" s="14">
        <v>41667</v>
      </c>
      <c r="O1046" s="126">
        <v>41666.666666666664</v>
      </c>
      <c r="P1046" s="314">
        <f t="shared" si="531"/>
        <v>208333.66666666666</v>
      </c>
      <c r="Q1046" s="66"/>
      <c r="R1046" s="196">
        <v>0</v>
      </c>
    </row>
    <row r="1047" spans="1:18" ht="15.75" hidden="1" customHeight="1" outlineLevel="3">
      <c r="A1047" s="427"/>
      <c r="B1047" s="429"/>
      <c r="C1047" s="91" t="s">
        <v>159</v>
      </c>
      <c r="D1047" s="91"/>
      <c r="E1047" s="12">
        <v>0</v>
      </c>
      <c r="F1047" s="12">
        <v>0</v>
      </c>
      <c r="G1047" s="12">
        <v>0</v>
      </c>
      <c r="H1047" s="12">
        <v>0</v>
      </c>
      <c r="I1047" s="113">
        <v>0</v>
      </c>
      <c r="J1047" s="314">
        <f t="shared" si="543"/>
        <v>0</v>
      </c>
      <c r="K1047" s="113">
        <v>0</v>
      </c>
      <c r="L1047" s="12">
        <v>0</v>
      </c>
      <c r="M1047" s="12">
        <v>0</v>
      </c>
      <c r="N1047" s="12">
        <v>0</v>
      </c>
      <c r="O1047" s="12">
        <v>0</v>
      </c>
      <c r="P1047" s="314">
        <f t="shared" si="531"/>
        <v>0</v>
      </c>
      <c r="Q1047" s="66"/>
      <c r="R1047" s="196">
        <v>0</v>
      </c>
    </row>
    <row r="1048" spans="1:18" ht="15.75" hidden="1" customHeight="1" outlineLevel="3">
      <c r="A1048" s="427"/>
      <c r="B1048" s="429"/>
      <c r="C1048" s="91" t="s">
        <v>160</v>
      </c>
      <c r="D1048" s="91"/>
      <c r="E1048" s="12">
        <v>0</v>
      </c>
      <c r="F1048" s="12">
        <v>0</v>
      </c>
      <c r="G1048" s="12">
        <v>0</v>
      </c>
      <c r="H1048" s="12">
        <v>0</v>
      </c>
      <c r="I1048" s="113">
        <v>41666.666666666664</v>
      </c>
      <c r="J1048" s="314">
        <f t="shared" si="543"/>
        <v>41666.666666666664</v>
      </c>
      <c r="K1048" s="133">
        <v>41666.666666666664</v>
      </c>
      <c r="L1048" s="12">
        <v>41666.666666666664</v>
      </c>
      <c r="M1048" s="12">
        <v>41666.666666666664</v>
      </c>
      <c r="N1048" s="14">
        <v>41666</v>
      </c>
      <c r="O1048" s="221">
        <v>41666.666666666664</v>
      </c>
      <c r="P1048" s="314">
        <f t="shared" si="531"/>
        <v>208332.66666666666</v>
      </c>
      <c r="Q1048" s="66"/>
      <c r="R1048" s="196">
        <v>0</v>
      </c>
    </row>
    <row r="1049" spans="1:18" ht="15.75" hidden="1" customHeight="1" outlineLevel="3">
      <c r="A1049" s="427"/>
      <c r="B1049" s="429"/>
      <c r="C1049" s="111" t="s">
        <v>161</v>
      </c>
      <c r="D1049" s="111"/>
      <c r="E1049" s="12">
        <v>0</v>
      </c>
      <c r="F1049" s="12">
        <v>0</v>
      </c>
      <c r="G1049" s="12">
        <v>0</v>
      </c>
      <c r="H1049" s="12">
        <v>0</v>
      </c>
      <c r="I1049" s="113">
        <v>41666.666666666664</v>
      </c>
      <c r="J1049" s="314">
        <f t="shared" si="543"/>
        <v>41666.666666666664</v>
      </c>
      <c r="K1049" s="133">
        <v>41666.666666666664</v>
      </c>
      <c r="L1049" s="12">
        <v>41666.666666666664</v>
      </c>
      <c r="M1049" s="12">
        <v>41666.666666666664</v>
      </c>
      <c r="N1049" s="14">
        <v>41667</v>
      </c>
      <c r="O1049" s="221">
        <v>41666.666666666664</v>
      </c>
      <c r="P1049" s="314">
        <f t="shared" si="531"/>
        <v>208333.66666666666</v>
      </c>
      <c r="Q1049" s="66"/>
      <c r="R1049" s="196">
        <v>0</v>
      </c>
    </row>
    <row r="1050" spans="1:18" ht="15.75" hidden="1" customHeight="1" outlineLevel="3">
      <c r="A1050" s="427"/>
      <c r="B1050" s="429"/>
      <c r="C1050" s="111" t="s">
        <v>162</v>
      </c>
      <c r="D1050" s="111"/>
      <c r="E1050" s="12">
        <v>0</v>
      </c>
      <c r="F1050" s="12">
        <v>0</v>
      </c>
      <c r="G1050" s="12">
        <v>0</v>
      </c>
      <c r="H1050" s="12">
        <v>0</v>
      </c>
      <c r="I1050" s="113">
        <v>20833.333333333332</v>
      </c>
      <c r="J1050" s="314">
        <f t="shared" si="543"/>
        <v>20833.333333333332</v>
      </c>
      <c r="K1050" s="133">
        <v>20833.333333333332</v>
      </c>
      <c r="L1050" s="12">
        <v>20833.333333333332</v>
      </c>
      <c r="M1050" s="12">
        <v>20833.333333333332</v>
      </c>
      <c r="N1050" s="14">
        <v>20833</v>
      </c>
      <c r="O1050" s="221">
        <v>20833.333333333332</v>
      </c>
      <c r="P1050" s="314">
        <f t="shared" si="531"/>
        <v>104166.33333333333</v>
      </c>
      <c r="Q1050" s="66"/>
      <c r="R1050" s="196">
        <v>0</v>
      </c>
    </row>
    <row r="1051" spans="1:18" ht="15.75" hidden="1" customHeight="1" outlineLevel="3">
      <c r="A1051" s="427"/>
      <c r="B1051" s="429"/>
      <c r="C1051" s="111" t="s">
        <v>154</v>
      </c>
      <c r="D1051" s="111"/>
      <c r="E1051" s="12">
        <v>0</v>
      </c>
      <c r="F1051" s="12">
        <v>0</v>
      </c>
      <c r="G1051" s="12">
        <v>0</v>
      </c>
      <c r="H1051" s="12">
        <v>0</v>
      </c>
      <c r="I1051" s="113">
        <v>20833.333333333332</v>
      </c>
      <c r="J1051" s="314">
        <f t="shared" si="543"/>
        <v>20833.333333333332</v>
      </c>
      <c r="K1051" s="133">
        <v>20833.333333333332</v>
      </c>
      <c r="L1051" s="12">
        <v>20833.333333333332</v>
      </c>
      <c r="M1051" s="12">
        <v>20833.333333333332</v>
      </c>
      <c r="N1051" s="14">
        <v>20833</v>
      </c>
      <c r="O1051" s="221">
        <f>20833.3333333333+0.06</f>
        <v>20833.393333333301</v>
      </c>
      <c r="P1051" s="314">
        <f t="shared" si="531"/>
        <v>104166.3933333333</v>
      </c>
      <c r="Q1051" s="66"/>
      <c r="R1051" s="196">
        <v>0</v>
      </c>
    </row>
    <row r="1052" spans="1:18" ht="15.75" hidden="1" customHeight="1" outlineLevel="3">
      <c r="A1052" s="427"/>
      <c r="B1052" s="429"/>
      <c r="C1052" s="91" t="s">
        <v>163</v>
      </c>
      <c r="D1052" s="91"/>
      <c r="E1052" s="12">
        <v>0</v>
      </c>
      <c r="F1052" s="12">
        <v>0</v>
      </c>
      <c r="G1052" s="12">
        <v>0</v>
      </c>
      <c r="H1052" s="12">
        <v>0</v>
      </c>
      <c r="I1052" s="113">
        <v>0</v>
      </c>
      <c r="J1052" s="314">
        <f t="shared" si="543"/>
        <v>0</v>
      </c>
      <c r="K1052" s="113">
        <v>0</v>
      </c>
      <c r="L1052" s="12">
        <v>0</v>
      </c>
      <c r="M1052" s="12">
        <v>0</v>
      </c>
      <c r="N1052" s="12">
        <v>0</v>
      </c>
      <c r="O1052" s="221">
        <v>0</v>
      </c>
      <c r="P1052" s="314">
        <f t="shared" si="531"/>
        <v>0</v>
      </c>
      <c r="Q1052" s="66"/>
      <c r="R1052" s="196">
        <v>0</v>
      </c>
    </row>
    <row r="1053" spans="1:18" ht="15.75" hidden="1" customHeight="1" outlineLevel="3">
      <c r="A1053" s="427"/>
      <c r="B1053" s="430"/>
      <c r="C1053" s="111" t="s">
        <v>164</v>
      </c>
      <c r="D1053" s="111"/>
      <c r="E1053" s="12">
        <v>0</v>
      </c>
      <c r="F1053" s="12">
        <v>0</v>
      </c>
      <c r="G1053" s="12">
        <v>0</v>
      </c>
      <c r="H1053" s="12">
        <v>0</v>
      </c>
      <c r="I1053" s="113">
        <v>41666.666666666664</v>
      </c>
      <c r="J1053" s="314">
        <f t="shared" si="543"/>
        <v>41666.666666666664</v>
      </c>
      <c r="K1053" s="133">
        <v>41666.666666666664</v>
      </c>
      <c r="L1053" s="12">
        <v>41666.666666666664</v>
      </c>
      <c r="M1053" s="12">
        <v>41666.666666666664</v>
      </c>
      <c r="N1053" s="14">
        <v>41667</v>
      </c>
      <c r="O1053" s="221">
        <v>41666.666666666664</v>
      </c>
      <c r="P1053" s="314">
        <f t="shared" si="531"/>
        <v>208333.66666666666</v>
      </c>
      <c r="Q1053" s="66"/>
      <c r="R1053" s="196">
        <v>0</v>
      </c>
    </row>
    <row r="1054" spans="1:18" ht="36.75" hidden="1" customHeight="1" outlineLevel="2">
      <c r="A1054" s="472" t="s">
        <v>165</v>
      </c>
      <c r="B1054" s="473"/>
      <c r="C1054" s="473"/>
      <c r="D1054" s="314">
        <f t="shared" ref="D1054:I1054" si="549">D1057+D1059+D1061+D1063</f>
        <v>0</v>
      </c>
      <c r="E1054" s="87">
        <f t="shared" si="549"/>
        <v>0</v>
      </c>
      <c r="F1054" s="356">
        <f>F1057+F1059+F1061+F1063+F1055</f>
        <v>334000</v>
      </c>
      <c r="G1054" s="314">
        <f t="shared" si="549"/>
        <v>300000</v>
      </c>
      <c r="H1054" s="354">
        <f t="shared" ref="H1054" si="550">H1057+H1059+H1061+H1063</f>
        <v>300000</v>
      </c>
      <c r="I1054" s="314">
        <f t="shared" si="549"/>
        <v>2616666</v>
      </c>
      <c r="J1054" s="314">
        <f t="shared" si="543"/>
        <v>3550666</v>
      </c>
      <c r="K1054" s="356">
        <f t="shared" ref="K1054" si="551">K1057+K1059+K1061+K1063+K1055</f>
        <v>2679976</v>
      </c>
      <c r="L1054" s="356">
        <f t="shared" ref="L1054" si="552">L1057+L1059+L1061+L1063+L1055</f>
        <v>2591665.9966666694</v>
      </c>
      <c r="M1054" s="356">
        <f t="shared" ref="M1054" si="553">M1057+M1059+M1061+M1063+M1055</f>
        <v>2616665.9966666694</v>
      </c>
      <c r="N1054" s="356">
        <f t="shared" ref="N1054" si="554">N1057+N1059+N1061+N1063+N1055</f>
        <v>2591665.9966666694</v>
      </c>
      <c r="O1054" s="356">
        <f t="shared" ref="O1054" si="555">O1057+O1059+O1061+O1063+O1055</f>
        <v>2591665.9966666694</v>
      </c>
      <c r="P1054" s="314">
        <f t="shared" si="531"/>
        <v>13071639.986666679</v>
      </c>
      <c r="Q1054" s="67">
        <f>J1054+P1054</f>
        <v>16622305.986666679</v>
      </c>
      <c r="R1054" s="196">
        <v>-300000</v>
      </c>
    </row>
    <row r="1055" spans="1:18" ht="33" hidden="1" customHeight="1" outlineLevel="3">
      <c r="A1055" s="427">
        <v>19</v>
      </c>
      <c r="B1055" s="428" t="s">
        <v>14</v>
      </c>
      <c r="C1055" s="75" t="s">
        <v>11</v>
      </c>
      <c r="D1055" s="75"/>
      <c r="E1055" s="20">
        <f>SUM(E1056)</f>
        <v>0</v>
      </c>
      <c r="F1055" s="28">
        <f>F1056</f>
        <v>0</v>
      </c>
      <c r="G1055" s="28">
        <f t="shared" ref="G1055:I1055" si="556">G1056</f>
        <v>0</v>
      </c>
      <c r="H1055" s="28">
        <f t="shared" si="556"/>
        <v>0</v>
      </c>
      <c r="I1055" s="28">
        <f t="shared" si="556"/>
        <v>0</v>
      </c>
      <c r="J1055" s="314">
        <f t="shared" si="543"/>
        <v>0</v>
      </c>
      <c r="K1055" s="20">
        <f>SUM(K1056)</f>
        <v>88310</v>
      </c>
      <c r="L1055" s="28">
        <f t="shared" ref="L1055" si="557">L1056</f>
        <v>0</v>
      </c>
      <c r="M1055" s="28">
        <f>M1056</f>
        <v>0</v>
      </c>
      <c r="N1055" s="28">
        <f t="shared" ref="N1055:O1055" si="558">N1056</f>
        <v>0</v>
      </c>
      <c r="O1055" s="28">
        <f t="shared" si="558"/>
        <v>0</v>
      </c>
      <c r="P1055" s="20">
        <f t="shared" si="531"/>
        <v>88310</v>
      </c>
      <c r="Q1055" s="76">
        <f t="shared" ref="Q1055:Q1063" si="559">J1055+P1055</f>
        <v>88310</v>
      </c>
      <c r="R1055" s="196">
        <v>0</v>
      </c>
    </row>
    <row r="1056" spans="1:18" ht="16.5" hidden="1" customHeight="1" outlineLevel="4">
      <c r="A1056" s="427"/>
      <c r="B1056" s="429"/>
      <c r="C1056" s="108" t="s">
        <v>166</v>
      </c>
      <c r="D1056" s="108"/>
      <c r="E1056" s="113"/>
      <c r="F1056" s="359">
        <v>0</v>
      </c>
      <c r="G1056" s="320">
        <v>0</v>
      </c>
      <c r="H1056" s="349">
        <v>0</v>
      </c>
      <c r="I1056" s="320">
        <v>0</v>
      </c>
      <c r="J1056" s="314">
        <f t="shared" si="543"/>
        <v>0</v>
      </c>
      <c r="K1056" s="320">
        <v>88310</v>
      </c>
      <c r="L1056" s="359">
        <v>0</v>
      </c>
      <c r="M1056" s="320">
        <v>0</v>
      </c>
      <c r="N1056" s="320">
        <v>0</v>
      </c>
      <c r="O1056" s="320">
        <v>0</v>
      </c>
      <c r="P1056" s="87">
        <f t="shared" si="531"/>
        <v>88310</v>
      </c>
      <c r="Q1056" s="66">
        <f t="shared" si="559"/>
        <v>88310</v>
      </c>
      <c r="R1056" s="196">
        <v>0</v>
      </c>
    </row>
    <row r="1057" spans="1:18" ht="28.5" hidden="1" customHeight="1" outlineLevel="3">
      <c r="A1057" s="427"/>
      <c r="B1057" s="429"/>
      <c r="C1057" s="75" t="s">
        <v>12</v>
      </c>
      <c r="D1057" s="27">
        <v>0</v>
      </c>
      <c r="E1057" s="20">
        <f>SUM(E1058)</f>
        <v>0</v>
      </c>
      <c r="F1057" s="20">
        <f>SUM(F1058)</f>
        <v>10000</v>
      </c>
      <c r="G1057" s="20">
        <f>SUM(G1058)</f>
        <v>0</v>
      </c>
      <c r="H1057" s="20">
        <f>SUM(H1058)</f>
        <v>0</v>
      </c>
      <c r="I1057" s="20">
        <f>SUM(I1058)</f>
        <v>1000</v>
      </c>
      <c r="J1057" s="314">
        <f t="shared" si="543"/>
        <v>11000</v>
      </c>
      <c r="K1057" s="20">
        <f t="shared" ref="K1057:O1057" si="560">SUM(K1058)</f>
        <v>0</v>
      </c>
      <c r="L1057" s="20">
        <f t="shared" si="560"/>
        <v>0</v>
      </c>
      <c r="M1057" s="20">
        <f t="shared" si="560"/>
        <v>1000</v>
      </c>
      <c r="N1057" s="20">
        <f t="shared" si="560"/>
        <v>0</v>
      </c>
      <c r="O1057" s="20">
        <f t="shared" si="560"/>
        <v>0</v>
      </c>
      <c r="P1057" s="20">
        <f t="shared" si="531"/>
        <v>1000</v>
      </c>
      <c r="Q1057" s="76">
        <f t="shared" si="559"/>
        <v>12000</v>
      </c>
      <c r="R1057" s="196">
        <v>0</v>
      </c>
    </row>
    <row r="1058" spans="1:18" ht="15" hidden="1" customHeight="1" outlineLevel="4">
      <c r="A1058" s="427"/>
      <c r="B1058" s="429"/>
      <c r="C1058" s="108" t="s">
        <v>166</v>
      </c>
      <c r="D1058" s="108"/>
      <c r="E1058" s="320">
        <v>0</v>
      </c>
      <c r="F1058" s="360">
        <v>10000</v>
      </c>
      <c r="G1058" s="320">
        <v>0</v>
      </c>
      <c r="H1058" s="349">
        <v>0</v>
      </c>
      <c r="I1058" s="89">
        <f>F1058*10%</f>
        <v>1000</v>
      </c>
      <c r="J1058" s="314">
        <f t="shared" si="543"/>
        <v>11000</v>
      </c>
      <c r="K1058" s="320">
        <v>0</v>
      </c>
      <c r="L1058" s="359">
        <v>0</v>
      </c>
      <c r="M1058" s="89">
        <v>1000</v>
      </c>
      <c r="N1058" s="320">
        <v>0</v>
      </c>
      <c r="O1058" s="320">
        <v>0</v>
      </c>
      <c r="P1058" s="87">
        <f t="shared" si="531"/>
        <v>1000</v>
      </c>
      <c r="Q1058" s="66">
        <f t="shared" si="559"/>
        <v>12000</v>
      </c>
      <c r="R1058" s="196">
        <v>0</v>
      </c>
    </row>
    <row r="1059" spans="1:18" ht="28.5" hidden="1" customHeight="1" outlineLevel="3">
      <c r="A1059" s="427"/>
      <c r="B1059" s="429"/>
      <c r="C1059" s="75" t="s">
        <v>13</v>
      </c>
      <c r="D1059" s="27">
        <v>0</v>
      </c>
      <c r="E1059" s="20">
        <f>SUM(E1060)</f>
        <v>0</v>
      </c>
      <c r="F1059" s="20">
        <f>SUM(F1060)</f>
        <v>24000</v>
      </c>
      <c r="G1059" s="20">
        <f t="shared" ref="G1059:H1059" si="561">SUM(G1060)</f>
        <v>0</v>
      </c>
      <c r="H1059" s="20">
        <f t="shared" si="561"/>
        <v>0</v>
      </c>
      <c r="I1059" s="20">
        <f>SUM(I1060)</f>
        <v>24000</v>
      </c>
      <c r="J1059" s="314">
        <f t="shared" si="543"/>
        <v>48000</v>
      </c>
      <c r="K1059" s="20">
        <f t="shared" ref="K1059:L1059" si="562">SUM(K1060)</f>
        <v>0</v>
      </c>
      <c r="L1059" s="20">
        <f t="shared" si="562"/>
        <v>0</v>
      </c>
      <c r="M1059" s="20">
        <f>SUM(M1060)</f>
        <v>24000</v>
      </c>
      <c r="N1059" s="20">
        <f t="shared" ref="N1059:O1059" si="563">SUM(N1060)</f>
        <v>0</v>
      </c>
      <c r="O1059" s="20">
        <f t="shared" si="563"/>
        <v>0</v>
      </c>
      <c r="P1059" s="20">
        <f t="shared" si="531"/>
        <v>24000</v>
      </c>
      <c r="Q1059" s="76">
        <f t="shared" si="559"/>
        <v>72000</v>
      </c>
      <c r="R1059" s="196">
        <v>0</v>
      </c>
    </row>
    <row r="1060" spans="1:18" ht="16.5" hidden="1" customHeight="1" outlineLevel="4">
      <c r="A1060" s="427"/>
      <c r="B1060" s="429"/>
      <c r="C1060" s="108" t="s">
        <v>166</v>
      </c>
      <c r="D1060" s="108"/>
      <c r="E1060" s="320">
        <v>0</v>
      </c>
      <c r="F1060" s="360">
        <v>24000</v>
      </c>
      <c r="G1060" s="320">
        <v>0</v>
      </c>
      <c r="H1060" s="349">
        <v>0</v>
      </c>
      <c r="I1060" s="321">
        <v>24000</v>
      </c>
      <c r="J1060" s="314">
        <f t="shared" si="543"/>
        <v>48000</v>
      </c>
      <c r="K1060" s="320">
        <v>0</v>
      </c>
      <c r="L1060" s="359">
        <v>0</v>
      </c>
      <c r="M1060" s="321">
        <v>24000</v>
      </c>
      <c r="N1060" s="320">
        <v>0</v>
      </c>
      <c r="O1060" s="320">
        <v>0</v>
      </c>
      <c r="P1060" s="87">
        <f t="shared" si="531"/>
        <v>24000</v>
      </c>
      <c r="Q1060" s="66">
        <f t="shared" si="559"/>
        <v>72000</v>
      </c>
      <c r="R1060" s="196">
        <v>0</v>
      </c>
    </row>
    <row r="1061" spans="1:18" ht="28.5" hidden="1" customHeight="1" outlineLevel="3">
      <c r="A1061" s="427"/>
      <c r="B1061" s="429"/>
      <c r="C1061" s="75" t="s">
        <v>277</v>
      </c>
      <c r="D1061" s="27">
        <v>0</v>
      </c>
      <c r="E1061" s="20">
        <f>SUM(E1062)</f>
        <v>0</v>
      </c>
      <c r="F1061" s="20">
        <f t="shared" ref="F1061:O1061" si="564">SUM(F1062)</f>
        <v>300000</v>
      </c>
      <c r="G1061" s="20">
        <f t="shared" si="564"/>
        <v>300000</v>
      </c>
      <c r="H1061" s="20">
        <f t="shared" si="564"/>
        <v>300000</v>
      </c>
      <c r="I1061" s="20">
        <f t="shared" si="564"/>
        <v>0</v>
      </c>
      <c r="J1061" s="314">
        <f t="shared" si="543"/>
        <v>900000</v>
      </c>
      <c r="K1061" s="20">
        <f t="shared" si="564"/>
        <v>0</v>
      </c>
      <c r="L1061" s="20">
        <f t="shared" si="564"/>
        <v>0</v>
      </c>
      <c r="M1061" s="20">
        <f t="shared" si="564"/>
        <v>0</v>
      </c>
      <c r="N1061" s="20">
        <f t="shared" si="564"/>
        <v>0</v>
      </c>
      <c r="O1061" s="20">
        <f t="shared" si="564"/>
        <v>0</v>
      </c>
      <c r="P1061" s="27">
        <f t="shared" ref="P1061" si="565">O1061+N1061+M1061+L1061+K1061</f>
        <v>0</v>
      </c>
      <c r="Q1061" s="76">
        <f t="shared" si="559"/>
        <v>900000</v>
      </c>
      <c r="R1061" s="196">
        <v>-300000</v>
      </c>
    </row>
    <row r="1062" spans="1:18" ht="16.5" hidden="1" customHeight="1" outlineLevel="4">
      <c r="A1062" s="427"/>
      <c r="B1062" s="429"/>
      <c r="C1062" s="108" t="s">
        <v>166</v>
      </c>
      <c r="D1062" s="108"/>
      <c r="E1062" s="320">
        <v>0</v>
      </c>
      <c r="F1062" s="360">
        <v>300000</v>
      </c>
      <c r="G1062" s="320">
        <v>300000</v>
      </c>
      <c r="H1062" s="349">
        <v>300000</v>
      </c>
      <c r="I1062" s="320">
        <v>0</v>
      </c>
      <c r="J1062" s="314">
        <f t="shared" si="543"/>
        <v>900000</v>
      </c>
      <c r="K1062" s="320">
        <v>0</v>
      </c>
      <c r="L1062" s="359">
        <v>0</v>
      </c>
      <c r="M1062" s="320">
        <v>0</v>
      </c>
      <c r="N1062" s="320">
        <v>0</v>
      </c>
      <c r="O1062" s="320">
        <v>0</v>
      </c>
      <c r="P1062" s="87">
        <f t="shared" ref="P1062:P1125" si="566">K1062+L1062+M1062+N1062+O1062</f>
        <v>0</v>
      </c>
      <c r="Q1062" s="66">
        <f t="shared" si="559"/>
        <v>900000</v>
      </c>
      <c r="R1062" s="196">
        <v>-300000</v>
      </c>
    </row>
    <row r="1063" spans="1:18" ht="28.5" hidden="1" customHeight="1" outlineLevel="3">
      <c r="A1063" s="427"/>
      <c r="B1063" s="429"/>
      <c r="C1063" s="75" t="s">
        <v>22</v>
      </c>
      <c r="D1063" s="27">
        <v>0</v>
      </c>
      <c r="E1063" s="20">
        <f>SUM(E1064)</f>
        <v>0</v>
      </c>
      <c r="F1063" s="20">
        <f t="shared" ref="F1063:I1063" si="567">SUM(F1064)</f>
        <v>0</v>
      </c>
      <c r="G1063" s="20">
        <f t="shared" si="567"/>
        <v>0</v>
      </c>
      <c r="H1063" s="20">
        <f t="shared" si="567"/>
        <v>0</v>
      </c>
      <c r="I1063" s="20">
        <f t="shared" si="567"/>
        <v>2591666</v>
      </c>
      <c r="J1063" s="314">
        <f t="shared" si="543"/>
        <v>2591666</v>
      </c>
      <c r="K1063" s="20">
        <f t="shared" ref="K1063:O1063" si="568">SUM(K1064)</f>
        <v>2591666</v>
      </c>
      <c r="L1063" s="224">
        <f t="shared" si="568"/>
        <v>2591665.9966666694</v>
      </c>
      <c r="M1063" s="309">
        <f t="shared" si="568"/>
        <v>2591665.9966666694</v>
      </c>
      <c r="N1063" s="224">
        <f t="shared" si="568"/>
        <v>2591665.9966666694</v>
      </c>
      <c r="O1063" s="224">
        <f t="shared" si="568"/>
        <v>2591665.9966666694</v>
      </c>
      <c r="P1063" s="20">
        <f t="shared" si="566"/>
        <v>12958329.986666679</v>
      </c>
      <c r="Q1063" s="76">
        <f t="shared" si="559"/>
        <v>15549995.986666679</v>
      </c>
      <c r="R1063" s="196">
        <v>0</v>
      </c>
    </row>
    <row r="1064" spans="1:18" ht="15.75" hidden="1" customHeight="1" outlineLevel="3">
      <c r="A1064" s="427"/>
      <c r="B1064" s="430"/>
      <c r="C1064" s="111" t="s">
        <v>166</v>
      </c>
      <c r="D1064" s="111"/>
      <c r="E1064" s="12">
        <v>0</v>
      </c>
      <c r="F1064" s="12">
        <v>0</v>
      </c>
      <c r="G1064" s="12">
        <v>0</v>
      </c>
      <c r="H1064" s="12">
        <v>0</v>
      </c>
      <c r="I1064" s="133">
        <v>2591666</v>
      </c>
      <c r="J1064" s="314">
        <f t="shared" si="543"/>
        <v>2591666</v>
      </c>
      <c r="K1064" s="133">
        <v>2591666</v>
      </c>
      <c r="L1064" s="313">
        <f>2591666.66666667-0.2-0.47</f>
        <v>2591665.9966666694</v>
      </c>
      <c r="M1064" s="311">
        <f>2591666.66666667-0.2-0.47</f>
        <v>2591665.9966666694</v>
      </c>
      <c r="N1064" s="313">
        <f>2591666.66666667-0.2-0.47</f>
        <v>2591665.9966666694</v>
      </c>
      <c r="O1064" s="313">
        <f>2591666.66666667-0.2-0.47</f>
        <v>2591665.9966666694</v>
      </c>
      <c r="P1064" s="314">
        <f t="shared" si="566"/>
        <v>12958329.986666679</v>
      </c>
      <c r="Q1064" s="15"/>
      <c r="R1064" s="196">
        <v>0</v>
      </c>
    </row>
    <row r="1065" spans="1:18" ht="30" hidden="1" customHeight="1" outlineLevel="2">
      <c r="A1065" s="447" t="s">
        <v>199</v>
      </c>
      <c r="B1065" s="448"/>
      <c r="C1065" s="448"/>
      <c r="D1065" s="314">
        <f t="shared" ref="D1065:I1065" si="569">D1100+D1134+D1168+D1202</f>
        <v>0</v>
      </c>
      <c r="E1065" s="314">
        <f t="shared" si="569"/>
        <v>1208000</v>
      </c>
      <c r="F1065" s="356">
        <f>F1100+F1134+F1168+F1202+F1066</f>
        <v>1449000</v>
      </c>
      <c r="G1065" s="314">
        <f>G1100+G1134+G1168+G1202</f>
        <v>1404000</v>
      </c>
      <c r="H1065" s="354">
        <f>H1100+H1134+H1168+H1202</f>
        <v>1404000</v>
      </c>
      <c r="I1065" s="314">
        <f t="shared" si="569"/>
        <v>4943737</v>
      </c>
      <c r="J1065" s="314">
        <f t="shared" si="543"/>
        <v>10408737</v>
      </c>
      <c r="K1065" s="356">
        <f t="shared" ref="K1065" si="570">K1100+K1134+K1168+K1202+K1066</f>
        <v>6771797</v>
      </c>
      <c r="L1065" s="356">
        <f t="shared" ref="L1065" si="571">L1100+L1134+L1168+L1202+L1066</f>
        <v>6666797.996666668</v>
      </c>
      <c r="M1065" s="356">
        <f t="shared" ref="M1065" si="572">M1100+M1134+M1168+M1202+M1066</f>
        <v>4943736.996666668</v>
      </c>
      <c r="N1065" s="356">
        <f t="shared" ref="N1065" si="573">N1100+N1134+N1168+N1202+N1066</f>
        <v>4971799.9996666666</v>
      </c>
      <c r="O1065" s="356">
        <f t="shared" ref="O1065" si="574">O1100+O1134+O1168+O1202+O1066</f>
        <v>4971800.4666666677</v>
      </c>
      <c r="P1065" s="314">
        <f t="shared" si="566"/>
        <v>28325932.459666669</v>
      </c>
      <c r="Q1065" s="67">
        <f>J1065+P1065</f>
        <v>38734669.459666669</v>
      </c>
      <c r="R1065" s="196">
        <v>-461000</v>
      </c>
    </row>
    <row r="1066" spans="1:18" ht="33" hidden="1" customHeight="1" outlineLevel="3">
      <c r="A1066" s="427">
        <v>20</v>
      </c>
      <c r="B1066" s="428" t="s">
        <v>14</v>
      </c>
      <c r="C1066" s="75" t="s">
        <v>11</v>
      </c>
      <c r="D1066" s="75"/>
      <c r="E1066" s="20">
        <f>SUM(E1067:E1099)</f>
        <v>0</v>
      </c>
      <c r="F1066" s="20">
        <f t="shared" ref="F1066:O1066" si="575">SUM(F1067:F1099)</f>
        <v>0</v>
      </c>
      <c r="G1066" s="28">
        <f>SUM(G1067:G1099)</f>
        <v>0</v>
      </c>
      <c r="H1066" s="28">
        <f>SUM(H1067:H1099)</f>
        <v>0</v>
      </c>
      <c r="I1066" s="28">
        <f t="shared" ref="I1066" si="576">SUM(I1067:I1099)</f>
        <v>0</v>
      </c>
      <c r="J1066" s="314">
        <f t="shared" si="543"/>
        <v>0</v>
      </c>
      <c r="K1066" s="20">
        <f t="shared" si="575"/>
        <v>1800000</v>
      </c>
      <c r="L1066" s="20">
        <f t="shared" si="575"/>
        <v>1800000</v>
      </c>
      <c r="M1066" s="28">
        <f t="shared" si="575"/>
        <v>0</v>
      </c>
      <c r="N1066" s="28">
        <f t="shared" si="575"/>
        <v>0</v>
      </c>
      <c r="O1066" s="28">
        <f t="shared" si="575"/>
        <v>0</v>
      </c>
      <c r="P1066" s="20">
        <f t="shared" si="566"/>
        <v>3600000</v>
      </c>
      <c r="Q1066" s="76">
        <f t="shared" ref="Q1066:Q1129" si="577">J1066+P1066</f>
        <v>3600000</v>
      </c>
      <c r="R1066" s="196">
        <v>0</v>
      </c>
    </row>
    <row r="1067" spans="1:18" ht="16.5" hidden="1" customHeight="1" outlineLevel="4">
      <c r="A1067" s="427"/>
      <c r="B1067" s="429"/>
      <c r="C1067" s="108" t="s">
        <v>167</v>
      </c>
      <c r="D1067" s="108"/>
      <c r="E1067" s="126"/>
      <c r="F1067" s="359"/>
      <c r="G1067" s="320">
        <v>0</v>
      </c>
      <c r="H1067" s="349">
        <v>0</v>
      </c>
      <c r="I1067" s="320">
        <v>0</v>
      </c>
      <c r="J1067" s="314">
        <f t="shared" si="543"/>
        <v>0</v>
      </c>
      <c r="K1067" s="320">
        <v>45106</v>
      </c>
      <c r="L1067" s="359">
        <v>0</v>
      </c>
      <c r="M1067" s="320">
        <v>0</v>
      </c>
      <c r="N1067" s="320">
        <v>0</v>
      </c>
      <c r="O1067" s="320">
        <v>0</v>
      </c>
      <c r="P1067" s="87">
        <f t="shared" si="566"/>
        <v>45106</v>
      </c>
      <c r="Q1067" s="66">
        <f t="shared" si="577"/>
        <v>45106</v>
      </c>
      <c r="R1067" s="196">
        <v>0</v>
      </c>
    </row>
    <row r="1068" spans="1:18" ht="16.5" hidden="1" customHeight="1" outlineLevel="4">
      <c r="A1068" s="427"/>
      <c r="B1068" s="429"/>
      <c r="C1068" s="108" t="s">
        <v>168</v>
      </c>
      <c r="D1068" s="108"/>
      <c r="E1068" s="126"/>
      <c r="F1068" s="359"/>
      <c r="G1068" s="320">
        <v>0</v>
      </c>
      <c r="H1068" s="349">
        <v>0</v>
      </c>
      <c r="I1068" s="320">
        <v>0</v>
      </c>
      <c r="J1068" s="314">
        <f t="shared" si="543"/>
        <v>0</v>
      </c>
      <c r="K1068" s="320">
        <v>49908</v>
      </c>
      <c r="L1068" s="359">
        <v>0</v>
      </c>
      <c r="M1068" s="320">
        <v>0</v>
      </c>
      <c r="N1068" s="320">
        <v>0</v>
      </c>
      <c r="O1068" s="320">
        <v>0</v>
      </c>
      <c r="P1068" s="87">
        <f t="shared" si="566"/>
        <v>49908</v>
      </c>
      <c r="Q1068" s="66">
        <f t="shared" si="577"/>
        <v>49908</v>
      </c>
      <c r="R1068" s="196">
        <v>0</v>
      </c>
    </row>
    <row r="1069" spans="1:18" ht="16.5" hidden="1" customHeight="1" outlineLevel="4">
      <c r="A1069" s="427"/>
      <c r="B1069" s="429"/>
      <c r="C1069" s="108" t="s">
        <v>169</v>
      </c>
      <c r="D1069" s="108"/>
      <c r="E1069" s="126"/>
      <c r="F1069" s="359"/>
      <c r="G1069" s="320">
        <v>0</v>
      </c>
      <c r="H1069" s="349">
        <v>0</v>
      </c>
      <c r="I1069" s="320">
        <v>0</v>
      </c>
      <c r="J1069" s="314">
        <f t="shared" si="543"/>
        <v>0</v>
      </c>
      <c r="K1069" s="320">
        <v>122717</v>
      </c>
      <c r="L1069" s="359">
        <v>0</v>
      </c>
      <c r="M1069" s="320">
        <v>0</v>
      </c>
      <c r="N1069" s="320">
        <v>0</v>
      </c>
      <c r="O1069" s="320">
        <v>0</v>
      </c>
      <c r="P1069" s="87">
        <f t="shared" si="566"/>
        <v>122717</v>
      </c>
      <c r="Q1069" s="66">
        <f t="shared" si="577"/>
        <v>122717</v>
      </c>
      <c r="R1069" s="196">
        <v>0</v>
      </c>
    </row>
    <row r="1070" spans="1:18" ht="16.5" hidden="1" customHeight="1" outlineLevel="4">
      <c r="A1070" s="427"/>
      <c r="B1070" s="429"/>
      <c r="C1070" s="108" t="s">
        <v>170</v>
      </c>
      <c r="D1070" s="108"/>
      <c r="E1070" s="126"/>
      <c r="F1070" s="359"/>
      <c r="G1070" s="320">
        <v>0</v>
      </c>
      <c r="H1070" s="349">
        <v>0</v>
      </c>
      <c r="I1070" s="320">
        <v>0</v>
      </c>
      <c r="J1070" s="314">
        <f t="shared" si="543"/>
        <v>0</v>
      </c>
      <c r="K1070" s="320">
        <v>165146</v>
      </c>
      <c r="L1070" s="359">
        <v>0</v>
      </c>
      <c r="M1070" s="320">
        <v>0</v>
      </c>
      <c r="N1070" s="320">
        <v>0</v>
      </c>
      <c r="O1070" s="320">
        <v>0</v>
      </c>
      <c r="P1070" s="87">
        <f t="shared" si="566"/>
        <v>165146</v>
      </c>
      <c r="Q1070" s="66">
        <f t="shared" si="577"/>
        <v>165146</v>
      </c>
      <c r="R1070" s="196">
        <v>0</v>
      </c>
    </row>
    <row r="1071" spans="1:18" ht="16.5" hidden="1" customHeight="1" outlineLevel="4">
      <c r="A1071" s="427"/>
      <c r="B1071" s="429"/>
      <c r="C1071" s="108" t="s">
        <v>171</v>
      </c>
      <c r="D1071" s="108"/>
      <c r="E1071" s="126"/>
      <c r="F1071" s="359"/>
      <c r="G1071" s="320">
        <v>0</v>
      </c>
      <c r="H1071" s="349">
        <v>0</v>
      </c>
      <c r="I1071" s="320">
        <v>0</v>
      </c>
      <c r="J1071" s="314">
        <f t="shared" si="543"/>
        <v>0</v>
      </c>
      <c r="K1071" s="320">
        <v>57482</v>
      </c>
      <c r="L1071" s="359">
        <v>0</v>
      </c>
      <c r="M1071" s="320">
        <v>0</v>
      </c>
      <c r="N1071" s="320">
        <v>0</v>
      </c>
      <c r="O1071" s="320">
        <v>0</v>
      </c>
      <c r="P1071" s="87">
        <f t="shared" si="566"/>
        <v>57482</v>
      </c>
      <c r="Q1071" s="66">
        <f t="shared" si="577"/>
        <v>57482</v>
      </c>
      <c r="R1071" s="196">
        <v>0</v>
      </c>
    </row>
    <row r="1072" spans="1:18" ht="16.5" hidden="1" customHeight="1" outlineLevel="4">
      <c r="A1072" s="427"/>
      <c r="B1072" s="429"/>
      <c r="C1072" s="108" t="s">
        <v>172</v>
      </c>
      <c r="D1072" s="108"/>
      <c r="E1072" s="126"/>
      <c r="F1072" s="359"/>
      <c r="G1072" s="320">
        <v>0</v>
      </c>
      <c r="H1072" s="349">
        <v>0</v>
      </c>
      <c r="I1072" s="320">
        <v>0</v>
      </c>
      <c r="J1072" s="314">
        <f t="shared" si="543"/>
        <v>0</v>
      </c>
      <c r="K1072" s="320">
        <v>50915</v>
      </c>
      <c r="L1072" s="359">
        <v>0</v>
      </c>
      <c r="M1072" s="320">
        <v>0</v>
      </c>
      <c r="N1072" s="320">
        <v>0</v>
      </c>
      <c r="O1072" s="320">
        <v>0</v>
      </c>
      <c r="P1072" s="87">
        <f t="shared" si="566"/>
        <v>50915</v>
      </c>
      <c r="Q1072" s="66">
        <f t="shared" si="577"/>
        <v>50915</v>
      </c>
      <c r="R1072" s="196">
        <v>0</v>
      </c>
    </row>
    <row r="1073" spans="1:18" ht="16.5" hidden="1" customHeight="1" outlineLevel="4">
      <c r="A1073" s="427"/>
      <c r="B1073" s="429"/>
      <c r="C1073" s="108" t="s">
        <v>173</v>
      </c>
      <c r="D1073" s="108"/>
      <c r="E1073" s="126"/>
      <c r="F1073" s="359"/>
      <c r="G1073" s="320">
        <v>0</v>
      </c>
      <c r="H1073" s="349">
        <v>0</v>
      </c>
      <c r="I1073" s="320">
        <v>0</v>
      </c>
      <c r="J1073" s="314">
        <f t="shared" si="543"/>
        <v>0</v>
      </c>
      <c r="K1073" s="320">
        <v>42728</v>
      </c>
      <c r="L1073" s="359">
        <v>0</v>
      </c>
      <c r="M1073" s="320">
        <v>0</v>
      </c>
      <c r="N1073" s="320">
        <v>0</v>
      </c>
      <c r="O1073" s="320">
        <v>0</v>
      </c>
      <c r="P1073" s="87">
        <f t="shared" si="566"/>
        <v>42728</v>
      </c>
      <c r="Q1073" s="66">
        <f t="shared" si="577"/>
        <v>42728</v>
      </c>
      <c r="R1073" s="196">
        <v>0</v>
      </c>
    </row>
    <row r="1074" spans="1:18" ht="16.5" hidden="1" customHeight="1" outlineLevel="4">
      <c r="A1074" s="427"/>
      <c r="B1074" s="429"/>
      <c r="C1074" s="108" t="s">
        <v>174</v>
      </c>
      <c r="D1074" s="108"/>
      <c r="E1074" s="126"/>
      <c r="F1074" s="359"/>
      <c r="G1074" s="320">
        <v>0</v>
      </c>
      <c r="H1074" s="349">
        <v>0</v>
      </c>
      <c r="I1074" s="320">
        <v>0</v>
      </c>
      <c r="J1074" s="314">
        <f t="shared" si="543"/>
        <v>0</v>
      </c>
      <c r="K1074" s="320">
        <v>51336</v>
      </c>
      <c r="L1074" s="359">
        <v>0</v>
      </c>
      <c r="M1074" s="320">
        <v>0</v>
      </c>
      <c r="N1074" s="320">
        <v>0</v>
      </c>
      <c r="O1074" s="320">
        <v>0</v>
      </c>
      <c r="P1074" s="87">
        <f t="shared" si="566"/>
        <v>51336</v>
      </c>
      <c r="Q1074" s="66">
        <f t="shared" si="577"/>
        <v>51336</v>
      </c>
      <c r="R1074" s="196">
        <v>0</v>
      </c>
    </row>
    <row r="1075" spans="1:18" ht="16.5" hidden="1" customHeight="1" outlineLevel="4">
      <c r="A1075" s="427"/>
      <c r="B1075" s="429"/>
      <c r="C1075" s="108" t="s">
        <v>175</v>
      </c>
      <c r="D1075" s="108"/>
      <c r="E1075" s="126"/>
      <c r="F1075" s="359"/>
      <c r="G1075" s="320">
        <v>0</v>
      </c>
      <c r="H1075" s="349">
        <v>0</v>
      </c>
      <c r="I1075" s="320">
        <v>0</v>
      </c>
      <c r="J1075" s="314">
        <f t="shared" si="543"/>
        <v>0</v>
      </c>
      <c r="K1075" s="320">
        <v>408296</v>
      </c>
      <c r="L1075" s="359">
        <v>0</v>
      </c>
      <c r="M1075" s="320">
        <v>0</v>
      </c>
      <c r="N1075" s="320">
        <v>0</v>
      </c>
      <c r="O1075" s="320">
        <v>0</v>
      </c>
      <c r="P1075" s="87">
        <f t="shared" si="566"/>
        <v>408296</v>
      </c>
      <c r="Q1075" s="66">
        <f t="shared" si="577"/>
        <v>408296</v>
      </c>
      <c r="R1075" s="196">
        <v>0</v>
      </c>
    </row>
    <row r="1076" spans="1:18" ht="16.5" hidden="1" customHeight="1" outlineLevel="4">
      <c r="A1076" s="427"/>
      <c r="B1076" s="429"/>
      <c r="C1076" s="108" t="s">
        <v>176</v>
      </c>
      <c r="D1076" s="108"/>
      <c r="E1076" s="126"/>
      <c r="F1076" s="126"/>
      <c r="G1076" s="320">
        <v>0</v>
      </c>
      <c r="H1076" s="349">
        <v>0</v>
      </c>
      <c r="I1076" s="320">
        <v>0</v>
      </c>
      <c r="J1076" s="314">
        <f t="shared" si="543"/>
        <v>0</v>
      </c>
      <c r="K1076" s="320">
        <v>0</v>
      </c>
      <c r="L1076" s="360">
        <v>25047</v>
      </c>
      <c r="M1076" s="320">
        <v>0</v>
      </c>
      <c r="N1076" s="320">
        <v>0</v>
      </c>
      <c r="O1076" s="320">
        <v>0</v>
      </c>
      <c r="P1076" s="87">
        <f t="shared" si="566"/>
        <v>25047</v>
      </c>
      <c r="Q1076" s="66">
        <f t="shared" si="577"/>
        <v>25047</v>
      </c>
      <c r="R1076" s="196">
        <v>0</v>
      </c>
    </row>
    <row r="1077" spans="1:18" ht="16.5" hidden="1" customHeight="1" outlineLevel="4">
      <c r="A1077" s="427"/>
      <c r="B1077" s="429"/>
      <c r="C1077" s="108" t="s">
        <v>177</v>
      </c>
      <c r="D1077" s="108"/>
      <c r="E1077" s="126"/>
      <c r="F1077" s="359"/>
      <c r="G1077" s="320">
        <v>0</v>
      </c>
      <c r="H1077" s="349">
        <v>0</v>
      </c>
      <c r="I1077" s="320">
        <v>0</v>
      </c>
      <c r="J1077" s="314">
        <f t="shared" si="543"/>
        <v>0</v>
      </c>
      <c r="K1077" s="320">
        <v>62093</v>
      </c>
      <c r="L1077" s="359">
        <v>0</v>
      </c>
      <c r="M1077" s="320">
        <v>0</v>
      </c>
      <c r="N1077" s="320">
        <v>0</v>
      </c>
      <c r="O1077" s="320">
        <v>0</v>
      </c>
      <c r="P1077" s="87">
        <f t="shared" si="566"/>
        <v>62093</v>
      </c>
      <c r="Q1077" s="66">
        <f t="shared" si="577"/>
        <v>62093</v>
      </c>
      <c r="R1077" s="196">
        <v>0</v>
      </c>
    </row>
    <row r="1078" spans="1:18" ht="16.5" hidden="1" customHeight="1" outlineLevel="4">
      <c r="A1078" s="427"/>
      <c r="B1078" s="429"/>
      <c r="C1078" s="108" t="s">
        <v>178</v>
      </c>
      <c r="D1078" s="108"/>
      <c r="E1078" s="320"/>
      <c r="F1078" s="360"/>
      <c r="G1078" s="320">
        <v>0</v>
      </c>
      <c r="H1078" s="349">
        <v>0</v>
      </c>
      <c r="I1078" s="320">
        <v>0</v>
      </c>
      <c r="J1078" s="314">
        <f t="shared" si="543"/>
        <v>0</v>
      </c>
      <c r="K1078" s="320">
        <v>0</v>
      </c>
      <c r="L1078" s="360">
        <v>72020</v>
      </c>
      <c r="M1078" s="320">
        <v>0</v>
      </c>
      <c r="N1078" s="320">
        <v>0</v>
      </c>
      <c r="O1078" s="320">
        <v>0</v>
      </c>
      <c r="P1078" s="87">
        <f t="shared" si="566"/>
        <v>72020</v>
      </c>
      <c r="Q1078" s="66">
        <f t="shared" si="577"/>
        <v>72020</v>
      </c>
      <c r="R1078" s="196">
        <v>0</v>
      </c>
    </row>
    <row r="1079" spans="1:18" ht="16.5" hidden="1" customHeight="1" outlineLevel="4">
      <c r="A1079" s="427"/>
      <c r="B1079" s="429"/>
      <c r="C1079" s="108" t="s">
        <v>179</v>
      </c>
      <c r="D1079" s="108"/>
      <c r="E1079" s="126"/>
      <c r="F1079" s="359"/>
      <c r="G1079" s="320">
        <v>0</v>
      </c>
      <c r="H1079" s="349">
        <v>0</v>
      </c>
      <c r="I1079" s="320">
        <v>0</v>
      </c>
      <c r="J1079" s="314">
        <f t="shared" si="543"/>
        <v>0</v>
      </c>
      <c r="K1079" s="320">
        <v>55470</v>
      </c>
      <c r="L1079" s="359">
        <v>0</v>
      </c>
      <c r="M1079" s="320">
        <v>0</v>
      </c>
      <c r="N1079" s="320">
        <v>0</v>
      </c>
      <c r="O1079" s="320">
        <v>0</v>
      </c>
      <c r="P1079" s="87">
        <f t="shared" si="566"/>
        <v>55470</v>
      </c>
      <c r="Q1079" s="66">
        <f t="shared" si="577"/>
        <v>55470</v>
      </c>
      <c r="R1079" s="196">
        <v>0</v>
      </c>
    </row>
    <row r="1080" spans="1:18" ht="16.5" hidden="1" customHeight="1" outlineLevel="4">
      <c r="A1080" s="427"/>
      <c r="B1080" s="429"/>
      <c r="C1080" s="108" t="s">
        <v>180</v>
      </c>
      <c r="D1080" s="108"/>
      <c r="E1080" s="126"/>
      <c r="F1080" s="359"/>
      <c r="G1080" s="320">
        <v>0</v>
      </c>
      <c r="H1080" s="349">
        <v>0</v>
      </c>
      <c r="I1080" s="320">
        <v>0</v>
      </c>
      <c r="J1080" s="314">
        <f t="shared" si="543"/>
        <v>0</v>
      </c>
      <c r="K1080" s="320">
        <v>24696</v>
      </c>
      <c r="L1080" s="359">
        <v>0</v>
      </c>
      <c r="M1080" s="320">
        <v>0</v>
      </c>
      <c r="N1080" s="320">
        <v>0</v>
      </c>
      <c r="O1080" s="320">
        <v>0</v>
      </c>
      <c r="P1080" s="87">
        <f t="shared" si="566"/>
        <v>24696</v>
      </c>
      <c r="Q1080" s="66">
        <f t="shared" si="577"/>
        <v>24696</v>
      </c>
      <c r="R1080" s="196">
        <v>0</v>
      </c>
    </row>
    <row r="1081" spans="1:18" ht="16.5" hidden="1" customHeight="1" outlineLevel="4">
      <c r="A1081" s="427"/>
      <c r="B1081" s="429"/>
      <c r="C1081" s="108" t="s">
        <v>181</v>
      </c>
      <c r="D1081" s="108"/>
      <c r="E1081" s="126"/>
      <c r="F1081" s="359"/>
      <c r="G1081" s="320">
        <v>0</v>
      </c>
      <c r="H1081" s="349">
        <v>0</v>
      </c>
      <c r="I1081" s="320">
        <v>0</v>
      </c>
      <c r="J1081" s="314">
        <f t="shared" si="543"/>
        <v>0</v>
      </c>
      <c r="K1081" s="320">
        <v>51119</v>
      </c>
      <c r="L1081" s="359">
        <v>0</v>
      </c>
      <c r="M1081" s="320">
        <v>0</v>
      </c>
      <c r="N1081" s="320">
        <v>0</v>
      </c>
      <c r="O1081" s="320">
        <v>0</v>
      </c>
      <c r="P1081" s="87">
        <f t="shared" si="566"/>
        <v>51119</v>
      </c>
      <c r="Q1081" s="66">
        <f t="shared" si="577"/>
        <v>51119</v>
      </c>
      <c r="R1081" s="196">
        <v>0</v>
      </c>
    </row>
    <row r="1082" spans="1:18" ht="16.5" hidden="1" customHeight="1" outlineLevel="4">
      <c r="A1082" s="427"/>
      <c r="B1082" s="429"/>
      <c r="C1082" s="108" t="s">
        <v>182</v>
      </c>
      <c r="D1082" s="108"/>
      <c r="E1082" s="126"/>
      <c r="F1082" s="359"/>
      <c r="G1082" s="320">
        <v>0</v>
      </c>
      <c r="H1082" s="349">
        <v>0</v>
      </c>
      <c r="I1082" s="320">
        <v>0</v>
      </c>
      <c r="J1082" s="314">
        <f t="shared" si="543"/>
        <v>0</v>
      </c>
      <c r="K1082" s="320">
        <v>612988</v>
      </c>
      <c r="L1082" s="359">
        <v>0</v>
      </c>
      <c r="M1082" s="320">
        <v>0</v>
      </c>
      <c r="N1082" s="320">
        <v>0</v>
      </c>
      <c r="O1082" s="320">
        <v>0</v>
      </c>
      <c r="P1082" s="87">
        <f t="shared" si="566"/>
        <v>612988</v>
      </c>
      <c r="Q1082" s="66">
        <f t="shared" si="577"/>
        <v>612988</v>
      </c>
      <c r="R1082" s="196">
        <v>0</v>
      </c>
    </row>
    <row r="1083" spans="1:18" ht="16.5" hidden="1" customHeight="1" outlineLevel="4">
      <c r="A1083" s="427"/>
      <c r="B1083" s="429"/>
      <c r="C1083" s="108" t="s">
        <v>183</v>
      </c>
      <c r="D1083" s="108"/>
      <c r="E1083" s="133"/>
      <c r="F1083" s="133"/>
      <c r="G1083" s="320">
        <v>0</v>
      </c>
      <c r="H1083" s="349">
        <v>0</v>
      </c>
      <c r="I1083" s="320">
        <v>0</v>
      </c>
      <c r="J1083" s="314">
        <f t="shared" si="543"/>
        <v>0</v>
      </c>
      <c r="K1083" s="320">
        <v>0</v>
      </c>
      <c r="L1083" s="360">
        <v>179153</v>
      </c>
      <c r="M1083" s="320">
        <v>0</v>
      </c>
      <c r="N1083" s="320">
        <v>0</v>
      </c>
      <c r="O1083" s="320">
        <v>0</v>
      </c>
      <c r="P1083" s="87">
        <f t="shared" si="566"/>
        <v>179153</v>
      </c>
      <c r="Q1083" s="66">
        <f t="shared" si="577"/>
        <v>179153</v>
      </c>
      <c r="R1083" s="196">
        <v>0</v>
      </c>
    </row>
    <row r="1084" spans="1:18" ht="16.5" hidden="1" customHeight="1" outlineLevel="4">
      <c r="A1084" s="427"/>
      <c r="B1084" s="429"/>
      <c r="C1084" s="108" t="s">
        <v>171</v>
      </c>
      <c r="D1084" s="108"/>
      <c r="E1084" s="133"/>
      <c r="F1084" s="133"/>
      <c r="G1084" s="320">
        <v>0</v>
      </c>
      <c r="H1084" s="349">
        <v>0</v>
      </c>
      <c r="I1084" s="320">
        <v>0</v>
      </c>
      <c r="J1084" s="314">
        <f t="shared" si="543"/>
        <v>0</v>
      </c>
      <c r="K1084" s="320">
        <v>0</v>
      </c>
      <c r="L1084" s="360">
        <v>50561</v>
      </c>
      <c r="M1084" s="320">
        <v>0</v>
      </c>
      <c r="N1084" s="320">
        <v>0</v>
      </c>
      <c r="O1084" s="320">
        <v>0</v>
      </c>
      <c r="P1084" s="87">
        <f t="shared" si="566"/>
        <v>50561</v>
      </c>
      <c r="Q1084" s="66">
        <f t="shared" si="577"/>
        <v>50561</v>
      </c>
      <c r="R1084" s="196">
        <v>0</v>
      </c>
    </row>
    <row r="1085" spans="1:18" ht="16.5" hidden="1" customHeight="1" outlineLevel="4">
      <c r="A1085" s="427"/>
      <c r="B1085" s="429"/>
      <c r="C1085" s="108" t="s">
        <v>184</v>
      </c>
      <c r="D1085" s="108"/>
      <c r="E1085" s="133"/>
      <c r="F1085" s="133"/>
      <c r="G1085" s="320">
        <v>0</v>
      </c>
      <c r="H1085" s="349">
        <v>0</v>
      </c>
      <c r="I1085" s="320">
        <v>0</v>
      </c>
      <c r="J1085" s="314">
        <f t="shared" si="543"/>
        <v>0</v>
      </c>
      <c r="K1085" s="320">
        <v>0</v>
      </c>
      <c r="L1085" s="360">
        <v>14986</v>
      </c>
      <c r="M1085" s="320">
        <v>0</v>
      </c>
      <c r="N1085" s="320">
        <v>0</v>
      </c>
      <c r="O1085" s="320">
        <v>0</v>
      </c>
      <c r="P1085" s="87">
        <f t="shared" si="566"/>
        <v>14986</v>
      </c>
      <c r="Q1085" s="66">
        <f t="shared" si="577"/>
        <v>14986</v>
      </c>
      <c r="R1085" s="196">
        <v>0</v>
      </c>
    </row>
    <row r="1086" spans="1:18" ht="16.5" hidden="1" customHeight="1" outlineLevel="4">
      <c r="A1086" s="427"/>
      <c r="B1086" s="429"/>
      <c r="C1086" s="108" t="s">
        <v>185</v>
      </c>
      <c r="D1086" s="108"/>
      <c r="E1086" s="133"/>
      <c r="F1086" s="133"/>
      <c r="G1086" s="320">
        <v>0</v>
      </c>
      <c r="H1086" s="349">
        <v>0</v>
      </c>
      <c r="I1086" s="320">
        <v>0</v>
      </c>
      <c r="J1086" s="314">
        <f t="shared" si="543"/>
        <v>0</v>
      </c>
      <c r="K1086" s="320">
        <v>0</v>
      </c>
      <c r="L1086" s="360">
        <v>6405</v>
      </c>
      <c r="M1086" s="320">
        <v>0</v>
      </c>
      <c r="N1086" s="320">
        <v>0</v>
      </c>
      <c r="O1086" s="320">
        <v>0</v>
      </c>
      <c r="P1086" s="87">
        <f t="shared" si="566"/>
        <v>6405</v>
      </c>
      <c r="Q1086" s="66">
        <f t="shared" si="577"/>
        <v>6405</v>
      </c>
      <c r="R1086" s="196">
        <v>0</v>
      </c>
    </row>
    <row r="1087" spans="1:18" ht="16.5" hidden="1" customHeight="1" outlineLevel="4">
      <c r="A1087" s="427"/>
      <c r="B1087" s="429"/>
      <c r="C1087" s="108" t="s">
        <v>186</v>
      </c>
      <c r="D1087" s="108"/>
      <c r="E1087" s="133"/>
      <c r="F1087" s="133"/>
      <c r="G1087" s="320">
        <v>0</v>
      </c>
      <c r="H1087" s="349">
        <v>0</v>
      </c>
      <c r="I1087" s="320">
        <v>0</v>
      </c>
      <c r="J1087" s="314">
        <f t="shared" si="543"/>
        <v>0</v>
      </c>
      <c r="K1087" s="320">
        <v>0</v>
      </c>
      <c r="L1087" s="360">
        <v>40892</v>
      </c>
      <c r="M1087" s="320">
        <v>0</v>
      </c>
      <c r="N1087" s="320">
        <v>0</v>
      </c>
      <c r="O1087" s="320">
        <v>0</v>
      </c>
      <c r="P1087" s="87">
        <f t="shared" si="566"/>
        <v>40892</v>
      </c>
      <c r="Q1087" s="66">
        <f t="shared" si="577"/>
        <v>40892</v>
      </c>
      <c r="R1087" s="196">
        <v>0</v>
      </c>
    </row>
    <row r="1088" spans="1:18" ht="16.5" hidden="1" customHeight="1" outlineLevel="4">
      <c r="A1088" s="427"/>
      <c r="B1088" s="429"/>
      <c r="C1088" s="108" t="s">
        <v>187</v>
      </c>
      <c r="D1088" s="108"/>
      <c r="E1088" s="133"/>
      <c r="F1088" s="133"/>
      <c r="G1088" s="320">
        <v>0</v>
      </c>
      <c r="H1088" s="349">
        <v>0</v>
      </c>
      <c r="I1088" s="320">
        <v>0</v>
      </c>
      <c r="J1088" s="314">
        <f t="shared" si="543"/>
        <v>0</v>
      </c>
      <c r="K1088" s="320">
        <v>0</v>
      </c>
      <c r="L1088" s="360">
        <v>109309</v>
      </c>
      <c r="M1088" s="320">
        <v>0</v>
      </c>
      <c r="N1088" s="320">
        <v>0</v>
      </c>
      <c r="O1088" s="320">
        <v>0</v>
      </c>
      <c r="P1088" s="87">
        <f t="shared" si="566"/>
        <v>109309</v>
      </c>
      <c r="Q1088" s="66">
        <f t="shared" si="577"/>
        <v>109309</v>
      </c>
      <c r="R1088" s="196">
        <v>0</v>
      </c>
    </row>
    <row r="1089" spans="1:18" ht="16.5" hidden="1" customHeight="1" outlineLevel="4">
      <c r="A1089" s="427"/>
      <c r="B1089" s="429"/>
      <c r="C1089" s="108" t="s">
        <v>188</v>
      </c>
      <c r="D1089" s="108"/>
      <c r="E1089" s="133"/>
      <c r="F1089" s="133"/>
      <c r="G1089" s="320">
        <v>0</v>
      </c>
      <c r="H1089" s="349">
        <v>0</v>
      </c>
      <c r="I1089" s="320">
        <v>0</v>
      </c>
      <c r="J1089" s="314">
        <f t="shared" ref="J1089:J1152" si="578">I1089+H1089+G1089+F1089+E1089+D1089</f>
        <v>0</v>
      </c>
      <c r="K1089" s="320">
        <v>0</v>
      </c>
      <c r="L1089" s="360">
        <v>133501</v>
      </c>
      <c r="M1089" s="320">
        <v>0</v>
      </c>
      <c r="N1089" s="320">
        <v>0</v>
      </c>
      <c r="O1089" s="320">
        <v>0</v>
      </c>
      <c r="P1089" s="87">
        <f t="shared" si="566"/>
        <v>133501</v>
      </c>
      <c r="Q1089" s="66">
        <f t="shared" si="577"/>
        <v>133501</v>
      </c>
      <c r="R1089" s="196">
        <v>0</v>
      </c>
    </row>
    <row r="1090" spans="1:18" ht="16.5" hidden="1" customHeight="1" outlineLevel="4">
      <c r="A1090" s="427"/>
      <c r="B1090" s="429"/>
      <c r="C1090" s="108" t="s">
        <v>189</v>
      </c>
      <c r="D1090" s="108"/>
      <c r="E1090" s="133"/>
      <c r="F1090" s="133"/>
      <c r="G1090" s="320">
        <v>0</v>
      </c>
      <c r="H1090" s="349">
        <v>0</v>
      </c>
      <c r="I1090" s="320">
        <v>0</v>
      </c>
      <c r="J1090" s="314">
        <f t="shared" si="578"/>
        <v>0</v>
      </c>
      <c r="K1090" s="320">
        <v>0</v>
      </c>
      <c r="L1090" s="360">
        <v>22425</v>
      </c>
      <c r="M1090" s="320">
        <v>0</v>
      </c>
      <c r="N1090" s="320">
        <v>0</v>
      </c>
      <c r="O1090" s="320">
        <v>0</v>
      </c>
      <c r="P1090" s="87">
        <f t="shared" si="566"/>
        <v>22425</v>
      </c>
      <c r="Q1090" s="66">
        <f t="shared" si="577"/>
        <v>22425</v>
      </c>
      <c r="R1090" s="196">
        <v>0</v>
      </c>
    </row>
    <row r="1091" spans="1:18" ht="16.5" hidden="1" customHeight="1" outlineLevel="4">
      <c r="A1091" s="427"/>
      <c r="B1091" s="429"/>
      <c r="C1091" s="108" t="s">
        <v>190</v>
      </c>
      <c r="D1091" s="108"/>
      <c r="E1091" s="133"/>
      <c r="F1091" s="133"/>
      <c r="G1091" s="320">
        <v>0</v>
      </c>
      <c r="H1091" s="349">
        <v>0</v>
      </c>
      <c r="I1091" s="320">
        <v>0</v>
      </c>
      <c r="J1091" s="314">
        <f t="shared" si="578"/>
        <v>0</v>
      </c>
      <c r="K1091" s="320">
        <v>0</v>
      </c>
      <c r="L1091" s="360">
        <v>46372</v>
      </c>
      <c r="M1091" s="320">
        <v>0</v>
      </c>
      <c r="N1091" s="320">
        <v>0</v>
      </c>
      <c r="O1091" s="320">
        <v>0</v>
      </c>
      <c r="P1091" s="87">
        <f t="shared" si="566"/>
        <v>46372</v>
      </c>
      <c r="Q1091" s="66">
        <f t="shared" si="577"/>
        <v>46372</v>
      </c>
      <c r="R1091" s="196">
        <v>0</v>
      </c>
    </row>
    <row r="1092" spans="1:18" ht="16.5" hidden="1" customHeight="1" outlineLevel="4">
      <c r="A1092" s="427"/>
      <c r="B1092" s="429"/>
      <c r="C1092" s="108" t="s">
        <v>191</v>
      </c>
      <c r="D1092" s="108"/>
      <c r="E1092" s="133"/>
      <c r="F1092" s="133"/>
      <c r="G1092" s="320">
        <v>0</v>
      </c>
      <c r="H1092" s="349">
        <v>0</v>
      </c>
      <c r="I1092" s="320">
        <v>0</v>
      </c>
      <c r="J1092" s="314">
        <f t="shared" si="578"/>
        <v>0</v>
      </c>
      <c r="K1092" s="320">
        <v>0</v>
      </c>
      <c r="L1092" s="360">
        <v>77106</v>
      </c>
      <c r="M1092" s="320">
        <v>0</v>
      </c>
      <c r="N1092" s="320">
        <v>0</v>
      </c>
      <c r="O1092" s="320">
        <v>0</v>
      </c>
      <c r="P1092" s="87">
        <f t="shared" si="566"/>
        <v>77106</v>
      </c>
      <c r="Q1092" s="66">
        <f t="shared" si="577"/>
        <v>77106</v>
      </c>
      <c r="R1092" s="196">
        <v>0</v>
      </c>
    </row>
    <row r="1093" spans="1:18" ht="16.5" hidden="1" customHeight="1" outlineLevel="4">
      <c r="A1093" s="427"/>
      <c r="B1093" s="429"/>
      <c r="C1093" s="86" t="s">
        <v>192</v>
      </c>
      <c r="D1093" s="86"/>
      <c r="E1093" s="133"/>
      <c r="F1093" s="133"/>
      <c r="G1093" s="320">
        <v>0</v>
      </c>
      <c r="H1093" s="349">
        <v>0</v>
      </c>
      <c r="I1093" s="320">
        <v>0</v>
      </c>
      <c r="J1093" s="314">
        <f t="shared" si="578"/>
        <v>0</v>
      </c>
      <c r="K1093" s="320">
        <v>0</v>
      </c>
      <c r="L1093" s="360">
        <v>685389</v>
      </c>
      <c r="M1093" s="320">
        <v>0</v>
      </c>
      <c r="N1093" s="320">
        <v>0</v>
      </c>
      <c r="O1093" s="320">
        <v>0</v>
      </c>
      <c r="P1093" s="87">
        <f t="shared" si="566"/>
        <v>685389</v>
      </c>
      <c r="Q1093" s="66">
        <f t="shared" si="577"/>
        <v>685389</v>
      </c>
      <c r="R1093" s="196">
        <v>0</v>
      </c>
    </row>
    <row r="1094" spans="1:18" ht="16.5" hidden="1" customHeight="1" outlineLevel="4">
      <c r="A1094" s="427"/>
      <c r="B1094" s="429"/>
      <c r="C1094" s="97" t="s">
        <v>193</v>
      </c>
      <c r="D1094" s="97"/>
      <c r="E1094" s="133"/>
      <c r="F1094" s="133"/>
      <c r="G1094" s="320">
        <v>0</v>
      </c>
      <c r="H1094" s="349">
        <v>0</v>
      </c>
      <c r="I1094" s="320">
        <v>0</v>
      </c>
      <c r="J1094" s="314">
        <f t="shared" si="578"/>
        <v>0</v>
      </c>
      <c r="K1094" s="320">
        <v>0</v>
      </c>
      <c r="L1094" s="360">
        <v>41137</v>
      </c>
      <c r="M1094" s="320">
        <v>0</v>
      </c>
      <c r="N1094" s="320">
        <v>0</v>
      </c>
      <c r="O1094" s="320">
        <v>0</v>
      </c>
      <c r="P1094" s="87">
        <f t="shared" si="566"/>
        <v>41137</v>
      </c>
      <c r="Q1094" s="66">
        <f t="shared" si="577"/>
        <v>41137</v>
      </c>
      <c r="R1094" s="196">
        <v>0</v>
      </c>
    </row>
    <row r="1095" spans="1:18" ht="16.5" hidden="1" customHeight="1" outlineLevel="4">
      <c r="A1095" s="427"/>
      <c r="B1095" s="429"/>
      <c r="C1095" s="97" t="s">
        <v>194</v>
      </c>
      <c r="D1095" s="97"/>
      <c r="E1095" s="133"/>
      <c r="F1095" s="133"/>
      <c r="G1095" s="320">
        <v>0</v>
      </c>
      <c r="H1095" s="349">
        <v>0</v>
      </c>
      <c r="I1095" s="320">
        <v>0</v>
      </c>
      <c r="J1095" s="314">
        <f t="shared" si="578"/>
        <v>0</v>
      </c>
      <c r="K1095" s="320">
        <v>0</v>
      </c>
      <c r="L1095" s="360">
        <v>89536</v>
      </c>
      <c r="M1095" s="320">
        <v>0</v>
      </c>
      <c r="N1095" s="320">
        <v>0</v>
      </c>
      <c r="O1095" s="320">
        <v>0</v>
      </c>
      <c r="P1095" s="87">
        <f t="shared" si="566"/>
        <v>89536</v>
      </c>
      <c r="Q1095" s="66">
        <f t="shared" si="577"/>
        <v>89536</v>
      </c>
      <c r="R1095" s="196">
        <v>0</v>
      </c>
    </row>
    <row r="1096" spans="1:18" ht="16.5" hidden="1" customHeight="1" outlineLevel="4">
      <c r="A1096" s="427"/>
      <c r="B1096" s="429"/>
      <c r="C1096" s="97" t="s">
        <v>195</v>
      </c>
      <c r="D1096" s="97"/>
      <c r="E1096" s="133"/>
      <c r="F1096" s="133"/>
      <c r="G1096" s="320">
        <v>0</v>
      </c>
      <c r="H1096" s="349">
        <v>0</v>
      </c>
      <c r="I1096" s="320">
        <v>0</v>
      </c>
      <c r="J1096" s="314">
        <f t="shared" si="578"/>
        <v>0</v>
      </c>
      <c r="K1096" s="320">
        <v>0</v>
      </c>
      <c r="L1096" s="360">
        <v>13993</v>
      </c>
      <c r="M1096" s="320">
        <v>0</v>
      </c>
      <c r="N1096" s="320">
        <v>0</v>
      </c>
      <c r="O1096" s="320">
        <v>0</v>
      </c>
      <c r="P1096" s="87">
        <f t="shared" si="566"/>
        <v>13993</v>
      </c>
      <c r="Q1096" s="66">
        <f t="shared" si="577"/>
        <v>13993</v>
      </c>
      <c r="R1096" s="196">
        <v>0</v>
      </c>
    </row>
    <row r="1097" spans="1:18" ht="16.5" hidden="1" customHeight="1" outlineLevel="4">
      <c r="A1097" s="427"/>
      <c r="B1097" s="429"/>
      <c r="C1097" s="97" t="s">
        <v>196</v>
      </c>
      <c r="D1097" s="97"/>
      <c r="E1097" s="133"/>
      <c r="F1097" s="133"/>
      <c r="G1097" s="320">
        <v>0</v>
      </c>
      <c r="H1097" s="349">
        <v>0</v>
      </c>
      <c r="I1097" s="320">
        <v>0</v>
      </c>
      <c r="J1097" s="314">
        <f t="shared" si="578"/>
        <v>0</v>
      </c>
      <c r="K1097" s="320">
        <v>0</v>
      </c>
      <c r="L1097" s="360">
        <v>13028</v>
      </c>
      <c r="M1097" s="320">
        <v>0</v>
      </c>
      <c r="N1097" s="320">
        <v>0</v>
      </c>
      <c r="O1097" s="320">
        <v>0</v>
      </c>
      <c r="P1097" s="87">
        <f t="shared" si="566"/>
        <v>13028</v>
      </c>
      <c r="Q1097" s="66">
        <f t="shared" si="577"/>
        <v>13028</v>
      </c>
      <c r="R1097" s="196">
        <v>0</v>
      </c>
    </row>
    <row r="1098" spans="1:18" ht="16.5" hidden="1" customHeight="1" outlineLevel="4">
      <c r="A1098" s="427"/>
      <c r="B1098" s="429"/>
      <c r="C1098" s="97" t="s">
        <v>197</v>
      </c>
      <c r="D1098" s="97"/>
      <c r="E1098" s="133"/>
      <c r="F1098" s="133"/>
      <c r="G1098" s="320">
        <v>0</v>
      </c>
      <c r="H1098" s="349">
        <v>0</v>
      </c>
      <c r="I1098" s="320">
        <v>0</v>
      </c>
      <c r="J1098" s="314">
        <f t="shared" si="578"/>
        <v>0</v>
      </c>
      <c r="K1098" s="320">
        <v>0</v>
      </c>
      <c r="L1098" s="360">
        <v>8581</v>
      </c>
      <c r="M1098" s="320">
        <v>0</v>
      </c>
      <c r="N1098" s="320">
        <v>0</v>
      </c>
      <c r="O1098" s="320">
        <v>0</v>
      </c>
      <c r="P1098" s="87">
        <f t="shared" si="566"/>
        <v>8581</v>
      </c>
      <c r="Q1098" s="66">
        <f t="shared" si="577"/>
        <v>8581</v>
      </c>
      <c r="R1098" s="196">
        <v>0</v>
      </c>
    </row>
    <row r="1099" spans="1:18" ht="16.5" hidden="1" customHeight="1" outlineLevel="4">
      <c r="A1099" s="427"/>
      <c r="B1099" s="429"/>
      <c r="C1099" s="97" t="s">
        <v>198</v>
      </c>
      <c r="D1099" s="97"/>
      <c r="E1099" s="134"/>
      <c r="F1099" s="134"/>
      <c r="G1099" s="320">
        <v>0</v>
      </c>
      <c r="H1099" s="349">
        <v>0</v>
      </c>
      <c r="I1099" s="320">
        <v>0</v>
      </c>
      <c r="J1099" s="314">
        <f t="shared" si="578"/>
        <v>0</v>
      </c>
      <c r="K1099" s="320">
        <v>0</v>
      </c>
      <c r="L1099" s="95">
        <v>170559</v>
      </c>
      <c r="M1099" s="320">
        <v>0</v>
      </c>
      <c r="N1099" s="320">
        <v>0</v>
      </c>
      <c r="O1099" s="320">
        <v>0</v>
      </c>
      <c r="P1099" s="87">
        <f t="shared" si="566"/>
        <v>170559</v>
      </c>
      <c r="Q1099" s="66">
        <f t="shared" si="577"/>
        <v>170559</v>
      </c>
      <c r="R1099" s="196">
        <v>0</v>
      </c>
    </row>
    <row r="1100" spans="1:18" ht="28.5" hidden="1" customHeight="1" outlineLevel="3">
      <c r="A1100" s="427"/>
      <c r="B1100" s="429"/>
      <c r="C1100" s="75" t="s">
        <v>12</v>
      </c>
      <c r="D1100" s="27">
        <v>0</v>
      </c>
      <c r="E1100" s="20">
        <f>SUM(E1101:E1133)</f>
        <v>257000</v>
      </c>
      <c r="F1100" s="20">
        <f t="shared" ref="F1100" si="579">SUM(F1101:F1133)</f>
        <v>494000</v>
      </c>
      <c r="G1100" s="28">
        <f>SUM(G1101:G1133)</f>
        <v>275000</v>
      </c>
      <c r="H1100" s="28">
        <f>SUM(H1101:H1133)</f>
        <v>275000</v>
      </c>
      <c r="I1100" s="20">
        <f t="shared" ref="I1100:O1100" si="580">SUM(I1101:I1133)</f>
        <v>76940</v>
      </c>
      <c r="J1100" s="314">
        <f t="shared" si="578"/>
        <v>1377940</v>
      </c>
      <c r="K1100" s="28">
        <f t="shared" si="580"/>
        <v>0</v>
      </c>
      <c r="L1100" s="28">
        <f t="shared" si="580"/>
        <v>0</v>
      </c>
      <c r="M1100" s="20">
        <f t="shared" si="580"/>
        <v>76940</v>
      </c>
      <c r="N1100" s="28">
        <f t="shared" si="580"/>
        <v>0</v>
      </c>
      <c r="O1100" s="28">
        <f t="shared" si="580"/>
        <v>0</v>
      </c>
      <c r="P1100" s="20">
        <f t="shared" si="566"/>
        <v>76940</v>
      </c>
      <c r="Q1100" s="76">
        <f t="shared" si="577"/>
        <v>1454880</v>
      </c>
      <c r="R1100" s="196">
        <v>-275000</v>
      </c>
    </row>
    <row r="1101" spans="1:18" ht="16.5" hidden="1" customHeight="1" outlineLevel="4">
      <c r="A1101" s="427"/>
      <c r="B1101" s="429"/>
      <c r="C1101" s="108" t="s">
        <v>167</v>
      </c>
      <c r="D1101" s="108"/>
      <c r="E1101" s="320">
        <v>3600</v>
      </c>
      <c r="F1101" s="357">
        <v>9400</v>
      </c>
      <c r="G1101" s="320">
        <v>0</v>
      </c>
      <c r="H1101" s="349">
        <v>0</v>
      </c>
      <c r="I1101" s="319">
        <v>960</v>
      </c>
      <c r="J1101" s="314">
        <f t="shared" si="578"/>
        <v>13960</v>
      </c>
      <c r="K1101" s="320">
        <v>0</v>
      </c>
      <c r="L1101" s="359">
        <v>0</v>
      </c>
      <c r="M1101" s="319">
        <v>960</v>
      </c>
      <c r="N1101" s="320">
        <v>0</v>
      </c>
      <c r="O1101" s="320">
        <v>0</v>
      </c>
      <c r="P1101" s="87">
        <f t="shared" si="566"/>
        <v>960</v>
      </c>
      <c r="Q1101" s="66">
        <f t="shared" si="577"/>
        <v>14920</v>
      </c>
      <c r="R1101" s="196">
        <v>0</v>
      </c>
    </row>
    <row r="1102" spans="1:18" ht="16.5" hidden="1" customHeight="1" outlineLevel="4">
      <c r="A1102" s="427"/>
      <c r="B1102" s="429"/>
      <c r="C1102" s="108" t="s">
        <v>168</v>
      </c>
      <c r="D1102" s="108"/>
      <c r="E1102" s="320">
        <v>3600</v>
      </c>
      <c r="F1102" s="357">
        <v>10800</v>
      </c>
      <c r="G1102" s="320">
        <v>0</v>
      </c>
      <c r="H1102" s="349">
        <v>0</v>
      </c>
      <c r="I1102" s="319">
        <v>1080</v>
      </c>
      <c r="J1102" s="314">
        <f t="shared" si="578"/>
        <v>15480</v>
      </c>
      <c r="K1102" s="320">
        <v>0</v>
      </c>
      <c r="L1102" s="359">
        <v>0</v>
      </c>
      <c r="M1102" s="319">
        <v>1080</v>
      </c>
      <c r="N1102" s="320">
        <v>0</v>
      </c>
      <c r="O1102" s="320">
        <v>0</v>
      </c>
      <c r="P1102" s="87">
        <f t="shared" si="566"/>
        <v>1080</v>
      </c>
      <c r="Q1102" s="66">
        <f t="shared" si="577"/>
        <v>16560</v>
      </c>
      <c r="R1102" s="196">
        <v>0</v>
      </c>
    </row>
    <row r="1103" spans="1:18" ht="16.5" hidden="1" customHeight="1" outlineLevel="4">
      <c r="A1103" s="427"/>
      <c r="B1103" s="429"/>
      <c r="C1103" s="108" t="s">
        <v>169</v>
      </c>
      <c r="D1103" s="108"/>
      <c r="E1103" s="320">
        <v>9000</v>
      </c>
      <c r="F1103" s="359">
        <v>0</v>
      </c>
      <c r="G1103" s="319">
        <v>27000</v>
      </c>
      <c r="H1103" s="351">
        <v>27000</v>
      </c>
      <c r="I1103" s="319">
        <v>2700</v>
      </c>
      <c r="J1103" s="314">
        <f t="shared" si="578"/>
        <v>65700</v>
      </c>
      <c r="K1103" s="320">
        <v>0</v>
      </c>
      <c r="L1103" s="359">
        <v>0</v>
      </c>
      <c r="M1103" s="319">
        <v>2700</v>
      </c>
      <c r="N1103" s="320">
        <v>0</v>
      </c>
      <c r="O1103" s="320">
        <v>0</v>
      </c>
      <c r="P1103" s="87">
        <f t="shared" si="566"/>
        <v>2700</v>
      </c>
      <c r="Q1103" s="66">
        <f t="shared" si="577"/>
        <v>68400</v>
      </c>
      <c r="R1103" s="196">
        <v>-27000</v>
      </c>
    </row>
    <row r="1104" spans="1:18" ht="16.5" hidden="1" customHeight="1" outlineLevel="4">
      <c r="A1104" s="427"/>
      <c r="B1104" s="429"/>
      <c r="C1104" s="108" t="s">
        <v>170</v>
      </c>
      <c r="D1104" s="108"/>
      <c r="E1104" s="320">
        <v>12200</v>
      </c>
      <c r="F1104" s="359">
        <v>0</v>
      </c>
      <c r="G1104" s="319">
        <f>36600-200</f>
        <v>36400</v>
      </c>
      <c r="H1104" s="351">
        <f>36600-200</f>
        <v>36400</v>
      </c>
      <c r="I1104" s="319">
        <v>3660</v>
      </c>
      <c r="J1104" s="314">
        <f t="shared" si="578"/>
        <v>88660</v>
      </c>
      <c r="K1104" s="320">
        <v>0</v>
      </c>
      <c r="L1104" s="359">
        <v>0</v>
      </c>
      <c r="M1104" s="319">
        <v>3660</v>
      </c>
      <c r="N1104" s="320">
        <v>0</v>
      </c>
      <c r="O1104" s="320">
        <v>0</v>
      </c>
      <c r="P1104" s="87">
        <f t="shared" si="566"/>
        <v>3660</v>
      </c>
      <c r="Q1104" s="66">
        <f t="shared" si="577"/>
        <v>92320</v>
      </c>
      <c r="R1104" s="196">
        <v>-36400</v>
      </c>
    </row>
    <row r="1105" spans="1:18" ht="16.5" hidden="1" customHeight="1" outlineLevel="4">
      <c r="A1105" s="427"/>
      <c r="B1105" s="429"/>
      <c r="C1105" s="108" t="s">
        <v>171</v>
      </c>
      <c r="D1105" s="108"/>
      <c r="E1105" s="320">
        <v>4200</v>
      </c>
      <c r="F1105" s="359">
        <v>0</v>
      </c>
      <c r="G1105" s="319">
        <v>12600</v>
      </c>
      <c r="H1105" s="351">
        <v>12600</v>
      </c>
      <c r="I1105" s="319">
        <v>1260</v>
      </c>
      <c r="J1105" s="314">
        <f t="shared" si="578"/>
        <v>30660</v>
      </c>
      <c r="K1105" s="320">
        <v>0</v>
      </c>
      <c r="L1105" s="359">
        <v>0</v>
      </c>
      <c r="M1105" s="319">
        <v>1260</v>
      </c>
      <c r="N1105" s="320">
        <v>0</v>
      </c>
      <c r="O1105" s="320">
        <v>0</v>
      </c>
      <c r="P1105" s="87">
        <f t="shared" si="566"/>
        <v>1260</v>
      </c>
      <c r="Q1105" s="66">
        <f t="shared" si="577"/>
        <v>31920</v>
      </c>
      <c r="R1105" s="196">
        <v>-12600</v>
      </c>
    </row>
    <row r="1106" spans="1:18" ht="16.5" hidden="1" customHeight="1" outlineLevel="4">
      <c r="A1106" s="427"/>
      <c r="B1106" s="429"/>
      <c r="C1106" s="108" t="s">
        <v>172</v>
      </c>
      <c r="D1106" s="108"/>
      <c r="E1106" s="320">
        <v>3800</v>
      </c>
      <c r="F1106" s="359">
        <v>0</v>
      </c>
      <c r="G1106" s="319">
        <v>11400</v>
      </c>
      <c r="H1106" s="351">
        <v>11400</v>
      </c>
      <c r="I1106" s="319">
        <v>1140</v>
      </c>
      <c r="J1106" s="314">
        <f t="shared" si="578"/>
        <v>27740</v>
      </c>
      <c r="K1106" s="320">
        <v>0</v>
      </c>
      <c r="L1106" s="359">
        <v>0</v>
      </c>
      <c r="M1106" s="319">
        <v>1140</v>
      </c>
      <c r="N1106" s="320">
        <v>0</v>
      </c>
      <c r="O1106" s="320">
        <v>0</v>
      </c>
      <c r="P1106" s="87">
        <f t="shared" si="566"/>
        <v>1140</v>
      </c>
      <c r="Q1106" s="66">
        <f t="shared" si="577"/>
        <v>28880</v>
      </c>
      <c r="R1106" s="196">
        <v>-11400</v>
      </c>
    </row>
    <row r="1107" spans="1:18" ht="16.5" hidden="1" customHeight="1" outlineLevel="4">
      <c r="A1107" s="427"/>
      <c r="B1107" s="429"/>
      <c r="C1107" s="108" t="s">
        <v>173</v>
      </c>
      <c r="D1107" s="108"/>
      <c r="E1107" s="320">
        <v>3200</v>
      </c>
      <c r="F1107" s="359">
        <v>0</v>
      </c>
      <c r="G1107" s="319">
        <v>9600</v>
      </c>
      <c r="H1107" s="351">
        <v>9600</v>
      </c>
      <c r="I1107" s="319">
        <v>960</v>
      </c>
      <c r="J1107" s="314">
        <f t="shared" si="578"/>
        <v>23360</v>
      </c>
      <c r="K1107" s="320">
        <v>0</v>
      </c>
      <c r="L1107" s="359">
        <v>0</v>
      </c>
      <c r="M1107" s="319">
        <v>960</v>
      </c>
      <c r="N1107" s="320">
        <v>0</v>
      </c>
      <c r="O1107" s="320">
        <v>0</v>
      </c>
      <c r="P1107" s="87">
        <f t="shared" si="566"/>
        <v>960</v>
      </c>
      <c r="Q1107" s="66">
        <f t="shared" si="577"/>
        <v>24320</v>
      </c>
      <c r="R1107" s="196">
        <v>-9600</v>
      </c>
    </row>
    <row r="1108" spans="1:18" ht="16.5" hidden="1" customHeight="1" outlineLevel="4">
      <c r="A1108" s="427"/>
      <c r="B1108" s="429"/>
      <c r="C1108" s="108" t="s">
        <v>174</v>
      </c>
      <c r="D1108" s="108"/>
      <c r="E1108" s="320">
        <v>3800</v>
      </c>
      <c r="F1108" s="359">
        <v>0</v>
      </c>
      <c r="G1108" s="319">
        <v>11400</v>
      </c>
      <c r="H1108" s="351">
        <v>11400</v>
      </c>
      <c r="I1108" s="319">
        <v>1140</v>
      </c>
      <c r="J1108" s="314">
        <f t="shared" si="578"/>
        <v>27740</v>
      </c>
      <c r="K1108" s="320">
        <v>0</v>
      </c>
      <c r="L1108" s="359">
        <v>0</v>
      </c>
      <c r="M1108" s="319">
        <v>1140</v>
      </c>
      <c r="N1108" s="320">
        <v>0</v>
      </c>
      <c r="O1108" s="320">
        <v>0</v>
      </c>
      <c r="P1108" s="87">
        <f t="shared" si="566"/>
        <v>1140</v>
      </c>
      <c r="Q1108" s="66">
        <f t="shared" si="577"/>
        <v>28880</v>
      </c>
      <c r="R1108" s="196">
        <v>-11400</v>
      </c>
    </row>
    <row r="1109" spans="1:18" ht="16.5" hidden="1" customHeight="1" outlineLevel="4">
      <c r="A1109" s="427"/>
      <c r="B1109" s="429"/>
      <c r="C1109" s="108" t="s">
        <v>175</v>
      </c>
      <c r="D1109" s="108"/>
      <c r="E1109" s="320">
        <v>30000</v>
      </c>
      <c r="F1109" s="357">
        <v>40000</v>
      </c>
      <c r="G1109" s="320">
        <v>50000</v>
      </c>
      <c r="H1109" s="349">
        <v>50000</v>
      </c>
      <c r="I1109" s="319">
        <v>9000</v>
      </c>
      <c r="J1109" s="314">
        <f t="shared" si="578"/>
        <v>179000</v>
      </c>
      <c r="K1109" s="320">
        <v>0</v>
      </c>
      <c r="L1109" s="359">
        <v>0</v>
      </c>
      <c r="M1109" s="319">
        <v>9000</v>
      </c>
      <c r="N1109" s="320">
        <v>0</v>
      </c>
      <c r="O1109" s="320">
        <v>0</v>
      </c>
      <c r="P1109" s="87">
        <f t="shared" si="566"/>
        <v>9000</v>
      </c>
      <c r="Q1109" s="66">
        <f t="shared" si="577"/>
        <v>188000</v>
      </c>
      <c r="R1109" s="196">
        <v>-50000</v>
      </c>
    </row>
    <row r="1110" spans="1:18" ht="16.5" hidden="1" customHeight="1" outlineLevel="4">
      <c r="A1110" s="427"/>
      <c r="B1110" s="429"/>
      <c r="C1110" s="108" t="s">
        <v>176</v>
      </c>
      <c r="D1110" s="108"/>
      <c r="E1110" s="320">
        <v>1800</v>
      </c>
      <c r="F1110" s="357">
        <v>5400</v>
      </c>
      <c r="G1110" s="320">
        <v>0</v>
      </c>
      <c r="H1110" s="349">
        <v>0</v>
      </c>
      <c r="I1110" s="319">
        <v>540</v>
      </c>
      <c r="J1110" s="314">
        <f t="shared" si="578"/>
        <v>7740</v>
      </c>
      <c r="K1110" s="320">
        <v>0</v>
      </c>
      <c r="L1110" s="359">
        <v>0</v>
      </c>
      <c r="M1110" s="319">
        <v>540</v>
      </c>
      <c r="N1110" s="320">
        <v>0</v>
      </c>
      <c r="O1110" s="320">
        <v>0</v>
      </c>
      <c r="P1110" s="87">
        <f t="shared" si="566"/>
        <v>540</v>
      </c>
      <c r="Q1110" s="66">
        <f t="shared" si="577"/>
        <v>8280</v>
      </c>
      <c r="R1110" s="196">
        <v>0</v>
      </c>
    </row>
    <row r="1111" spans="1:18" ht="16.5" hidden="1" customHeight="1" outlineLevel="4">
      <c r="A1111" s="427"/>
      <c r="B1111" s="429"/>
      <c r="C1111" s="108" t="s">
        <v>177</v>
      </c>
      <c r="D1111" s="108"/>
      <c r="E1111" s="320">
        <v>4600</v>
      </c>
      <c r="F1111" s="357">
        <v>13800</v>
      </c>
      <c r="G1111" s="320">
        <v>0</v>
      </c>
      <c r="H1111" s="349">
        <v>0</v>
      </c>
      <c r="I1111" s="319">
        <v>1380</v>
      </c>
      <c r="J1111" s="314">
        <f t="shared" si="578"/>
        <v>19780</v>
      </c>
      <c r="K1111" s="320">
        <v>0</v>
      </c>
      <c r="L1111" s="359">
        <v>0</v>
      </c>
      <c r="M1111" s="319">
        <v>1380</v>
      </c>
      <c r="N1111" s="320">
        <v>0</v>
      </c>
      <c r="O1111" s="320">
        <v>0</v>
      </c>
      <c r="P1111" s="87">
        <f t="shared" si="566"/>
        <v>1380</v>
      </c>
      <c r="Q1111" s="66">
        <f t="shared" si="577"/>
        <v>21160</v>
      </c>
      <c r="R1111" s="196">
        <v>0</v>
      </c>
    </row>
    <row r="1112" spans="1:18" ht="16.5" hidden="1" customHeight="1" outlineLevel="4">
      <c r="A1112" s="427"/>
      <c r="B1112" s="429"/>
      <c r="C1112" s="108" t="s">
        <v>178</v>
      </c>
      <c r="D1112" s="108"/>
      <c r="E1112" s="320">
        <v>5200</v>
      </c>
      <c r="F1112" s="357">
        <v>15600</v>
      </c>
      <c r="G1112" s="320">
        <v>0</v>
      </c>
      <c r="H1112" s="349">
        <v>0</v>
      </c>
      <c r="I1112" s="319">
        <v>1560</v>
      </c>
      <c r="J1112" s="314">
        <f t="shared" si="578"/>
        <v>22360</v>
      </c>
      <c r="K1112" s="320">
        <v>0</v>
      </c>
      <c r="L1112" s="359">
        <v>0</v>
      </c>
      <c r="M1112" s="319">
        <v>1560</v>
      </c>
      <c r="N1112" s="320">
        <v>0</v>
      </c>
      <c r="O1112" s="320">
        <v>0</v>
      </c>
      <c r="P1112" s="87">
        <f t="shared" si="566"/>
        <v>1560</v>
      </c>
      <c r="Q1112" s="66">
        <f t="shared" si="577"/>
        <v>23920</v>
      </c>
      <c r="R1112" s="196">
        <v>0</v>
      </c>
    </row>
    <row r="1113" spans="1:18" ht="16.5" hidden="1" customHeight="1" outlineLevel="4">
      <c r="A1113" s="427"/>
      <c r="B1113" s="429"/>
      <c r="C1113" s="108" t="s">
        <v>179</v>
      </c>
      <c r="D1113" s="108"/>
      <c r="E1113" s="320">
        <v>4000</v>
      </c>
      <c r="F1113" s="357">
        <v>12000</v>
      </c>
      <c r="G1113" s="320">
        <v>0</v>
      </c>
      <c r="H1113" s="349">
        <v>0</v>
      </c>
      <c r="I1113" s="319">
        <v>1200</v>
      </c>
      <c r="J1113" s="314">
        <f t="shared" si="578"/>
        <v>17200</v>
      </c>
      <c r="K1113" s="320">
        <v>0</v>
      </c>
      <c r="L1113" s="359">
        <v>0</v>
      </c>
      <c r="M1113" s="319">
        <v>1200</v>
      </c>
      <c r="N1113" s="320">
        <v>0</v>
      </c>
      <c r="O1113" s="320">
        <v>0</v>
      </c>
      <c r="P1113" s="87">
        <f t="shared" si="566"/>
        <v>1200</v>
      </c>
      <c r="Q1113" s="66">
        <f t="shared" si="577"/>
        <v>18400</v>
      </c>
      <c r="R1113" s="196">
        <v>0</v>
      </c>
    </row>
    <row r="1114" spans="1:18" ht="16.5" hidden="1" customHeight="1" outlineLevel="4">
      <c r="A1114" s="427"/>
      <c r="B1114" s="429"/>
      <c r="C1114" s="108" t="s">
        <v>180</v>
      </c>
      <c r="D1114" s="108"/>
      <c r="E1114" s="320">
        <v>1800</v>
      </c>
      <c r="F1114" s="357">
        <v>5400</v>
      </c>
      <c r="G1114" s="320">
        <v>0</v>
      </c>
      <c r="H1114" s="349">
        <v>0</v>
      </c>
      <c r="I1114" s="319">
        <v>540</v>
      </c>
      <c r="J1114" s="314">
        <f t="shared" si="578"/>
        <v>7740</v>
      </c>
      <c r="K1114" s="320">
        <v>0</v>
      </c>
      <c r="L1114" s="359">
        <v>0</v>
      </c>
      <c r="M1114" s="319">
        <v>540</v>
      </c>
      <c r="N1114" s="320">
        <v>0</v>
      </c>
      <c r="O1114" s="320">
        <v>0</v>
      </c>
      <c r="P1114" s="87">
        <f t="shared" si="566"/>
        <v>540</v>
      </c>
      <c r="Q1114" s="66">
        <f t="shared" si="577"/>
        <v>8280</v>
      </c>
      <c r="R1114" s="196">
        <v>0</v>
      </c>
    </row>
    <row r="1115" spans="1:18" ht="16.5" hidden="1" customHeight="1" outlineLevel="4">
      <c r="A1115" s="427"/>
      <c r="B1115" s="429"/>
      <c r="C1115" s="108" t="s">
        <v>181</v>
      </c>
      <c r="D1115" s="108"/>
      <c r="E1115" s="320">
        <v>3800</v>
      </c>
      <c r="F1115" s="357">
        <v>11400</v>
      </c>
      <c r="G1115" s="320">
        <v>0</v>
      </c>
      <c r="H1115" s="349">
        <v>0</v>
      </c>
      <c r="I1115" s="319">
        <v>1140</v>
      </c>
      <c r="J1115" s="314">
        <f t="shared" si="578"/>
        <v>16340</v>
      </c>
      <c r="K1115" s="320">
        <v>0</v>
      </c>
      <c r="L1115" s="359">
        <v>0</v>
      </c>
      <c r="M1115" s="319">
        <v>1140</v>
      </c>
      <c r="N1115" s="320">
        <v>0</v>
      </c>
      <c r="O1115" s="320">
        <v>0</v>
      </c>
      <c r="P1115" s="87">
        <f t="shared" si="566"/>
        <v>1140</v>
      </c>
      <c r="Q1115" s="66">
        <f t="shared" si="577"/>
        <v>17480</v>
      </c>
      <c r="R1115" s="196">
        <v>0</v>
      </c>
    </row>
    <row r="1116" spans="1:18" ht="16.5" hidden="1" customHeight="1" outlineLevel="4">
      <c r="A1116" s="427"/>
      <c r="B1116" s="429"/>
      <c r="C1116" s="108" t="s">
        <v>182</v>
      </c>
      <c r="D1116" s="108"/>
      <c r="E1116" s="320">
        <v>47600</v>
      </c>
      <c r="F1116" s="357">
        <v>142800</v>
      </c>
      <c r="G1116" s="320">
        <v>0</v>
      </c>
      <c r="H1116" s="349">
        <v>0</v>
      </c>
      <c r="I1116" s="319">
        <v>14280</v>
      </c>
      <c r="J1116" s="314">
        <f t="shared" si="578"/>
        <v>204680</v>
      </c>
      <c r="K1116" s="320">
        <v>0</v>
      </c>
      <c r="L1116" s="359">
        <v>0</v>
      </c>
      <c r="M1116" s="319">
        <v>14280</v>
      </c>
      <c r="N1116" s="320">
        <v>0</v>
      </c>
      <c r="O1116" s="320">
        <v>0</v>
      </c>
      <c r="P1116" s="87">
        <f t="shared" si="566"/>
        <v>14280</v>
      </c>
      <c r="Q1116" s="66">
        <f t="shared" si="577"/>
        <v>218960</v>
      </c>
      <c r="R1116" s="196">
        <v>0</v>
      </c>
    </row>
    <row r="1117" spans="1:18" ht="16.5" hidden="1" customHeight="1" outlineLevel="4">
      <c r="A1117" s="427"/>
      <c r="B1117" s="429"/>
      <c r="C1117" s="108" t="s">
        <v>183</v>
      </c>
      <c r="D1117" s="108"/>
      <c r="E1117" s="320">
        <v>15800</v>
      </c>
      <c r="F1117" s="357">
        <v>47400</v>
      </c>
      <c r="G1117" s="320">
        <v>0</v>
      </c>
      <c r="H1117" s="349">
        <v>0</v>
      </c>
      <c r="I1117" s="319">
        <v>4740</v>
      </c>
      <c r="J1117" s="314">
        <f t="shared" si="578"/>
        <v>67940</v>
      </c>
      <c r="K1117" s="320">
        <v>0</v>
      </c>
      <c r="L1117" s="359">
        <v>0</v>
      </c>
      <c r="M1117" s="319">
        <v>4740</v>
      </c>
      <c r="N1117" s="320">
        <v>0</v>
      </c>
      <c r="O1117" s="320">
        <v>0</v>
      </c>
      <c r="P1117" s="87">
        <f t="shared" si="566"/>
        <v>4740</v>
      </c>
      <c r="Q1117" s="66">
        <f t="shared" si="577"/>
        <v>72680</v>
      </c>
      <c r="R1117" s="196">
        <v>0</v>
      </c>
    </row>
    <row r="1118" spans="1:18" ht="16.5" hidden="1" customHeight="1" outlineLevel="4">
      <c r="A1118" s="427"/>
      <c r="B1118" s="429"/>
      <c r="C1118" s="108" t="s">
        <v>171</v>
      </c>
      <c r="D1118" s="108"/>
      <c r="E1118" s="320">
        <v>4400</v>
      </c>
      <c r="F1118" s="357">
        <v>13200</v>
      </c>
      <c r="G1118" s="320">
        <v>0</v>
      </c>
      <c r="H1118" s="349">
        <v>0</v>
      </c>
      <c r="I1118" s="319">
        <v>1320</v>
      </c>
      <c r="J1118" s="314">
        <f t="shared" si="578"/>
        <v>18920</v>
      </c>
      <c r="K1118" s="320">
        <v>0</v>
      </c>
      <c r="L1118" s="359">
        <v>0</v>
      </c>
      <c r="M1118" s="319">
        <v>1320</v>
      </c>
      <c r="N1118" s="320">
        <v>0</v>
      </c>
      <c r="O1118" s="320">
        <v>0</v>
      </c>
      <c r="P1118" s="87">
        <f t="shared" si="566"/>
        <v>1320</v>
      </c>
      <c r="Q1118" s="66">
        <f t="shared" si="577"/>
        <v>20240</v>
      </c>
      <c r="R1118" s="196">
        <v>0</v>
      </c>
    </row>
    <row r="1119" spans="1:18" ht="16.5" hidden="1" customHeight="1" outlineLevel="4">
      <c r="A1119" s="427"/>
      <c r="B1119" s="429"/>
      <c r="C1119" s="108" t="s">
        <v>184</v>
      </c>
      <c r="D1119" s="108"/>
      <c r="E1119" s="320">
        <v>1400</v>
      </c>
      <c r="F1119" s="359">
        <v>0</v>
      </c>
      <c r="G1119" s="319">
        <v>4200</v>
      </c>
      <c r="H1119" s="351">
        <v>4200</v>
      </c>
      <c r="I1119" s="319">
        <v>420</v>
      </c>
      <c r="J1119" s="314">
        <f t="shared" si="578"/>
        <v>10220</v>
      </c>
      <c r="K1119" s="320">
        <v>0</v>
      </c>
      <c r="L1119" s="359">
        <v>0</v>
      </c>
      <c r="M1119" s="319">
        <v>420</v>
      </c>
      <c r="N1119" s="320">
        <v>0</v>
      </c>
      <c r="O1119" s="320">
        <v>0</v>
      </c>
      <c r="P1119" s="87">
        <f t="shared" si="566"/>
        <v>420</v>
      </c>
      <c r="Q1119" s="66">
        <f t="shared" si="577"/>
        <v>10640</v>
      </c>
      <c r="R1119" s="196">
        <v>-4200</v>
      </c>
    </row>
    <row r="1120" spans="1:18" ht="16.5" hidden="1" customHeight="1" outlineLevel="4">
      <c r="A1120" s="427"/>
      <c r="B1120" s="429"/>
      <c r="C1120" s="108" t="s">
        <v>185</v>
      </c>
      <c r="D1120" s="108"/>
      <c r="E1120" s="320">
        <v>2400</v>
      </c>
      <c r="F1120" s="359">
        <v>0</v>
      </c>
      <c r="G1120" s="319">
        <v>7200</v>
      </c>
      <c r="H1120" s="351">
        <v>7200</v>
      </c>
      <c r="I1120" s="319">
        <v>720</v>
      </c>
      <c r="J1120" s="314">
        <f t="shared" si="578"/>
        <v>17520</v>
      </c>
      <c r="K1120" s="320">
        <v>0</v>
      </c>
      <c r="L1120" s="359">
        <v>0</v>
      </c>
      <c r="M1120" s="319">
        <v>720</v>
      </c>
      <c r="N1120" s="320">
        <v>0</v>
      </c>
      <c r="O1120" s="320">
        <v>0</v>
      </c>
      <c r="P1120" s="87">
        <f t="shared" si="566"/>
        <v>720</v>
      </c>
      <c r="Q1120" s="66">
        <f t="shared" si="577"/>
        <v>18240</v>
      </c>
      <c r="R1120" s="196">
        <v>-7200</v>
      </c>
    </row>
    <row r="1121" spans="1:18" ht="16.5" hidden="1" customHeight="1" outlineLevel="4">
      <c r="A1121" s="427"/>
      <c r="B1121" s="429"/>
      <c r="C1121" s="108" t="s">
        <v>186</v>
      </c>
      <c r="D1121" s="108"/>
      <c r="E1121" s="320">
        <v>3600</v>
      </c>
      <c r="F1121" s="359">
        <v>0</v>
      </c>
      <c r="G1121" s="319">
        <v>10800</v>
      </c>
      <c r="H1121" s="351">
        <v>10800</v>
      </c>
      <c r="I1121" s="319">
        <v>1080</v>
      </c>
      <c r="J1121" s="314">
        <f t="shared" si="578"/>
        <v>26280</v>
      </c>
      <c r="K1121" s="320">
        <v>0</v>
      </c>
      <c r="L1121" s="359">
        <v>0</v>
      </c>
      <c r="M1121" s="319">
        <v>1080</v>
      </c>
      <c r="N1121" s="320">
        <v>0</v>
      </c>
      <c r="O1121" s="320">
        <v>0</v>
      </c>
      <c r="P1121" s="87">
        <f t="shared" si="566"/>
        <v>1080</v>
      </c>
      <c r="Q1121" s="66">
        <f t="shared" si="577"/>
        <v>27360</v>
      </c>
      <c r="R1121" s="196">
        <v>-10800</v>
      </c>
    </row>
    <row r="1122" spans="1:18" ht="16.5" hidden="1" customHeight="1" outlineLevel="4">
      <c r="A1122" s="427"/>
      <c r="B1122" s="429"/>
      <c r="C1122" s="108" t="s">
        <v>187</v>
      </c>
      <c r="D1122" s="108"/>
      <c r="E1122" s="320">
        <v>9600</v>
      </c>
      <c r="F1122" s="357">
        <v>28800</v>
      </c>
      <c r="G1122" s="320">
        <v>0</v>
      </c>
      <c r="H1122" s="349">
        <v>0</v>
      </c>
      <c r="I1122" s="319">
        <v>2880</v>
      </c>
      <c r="J1122" s="314">
        <f t="shared" si="578"/>
        <v>41280</v>
      </c>
      <c r="K1122" s="320">
        <v>0</v>
      </c>
      <c r="L1122" s="359">
        <v>0</v>
      </c>
      <c r="M1122" s="319">
        <v>2880</v>
      </c>
      <c r="N1122" s="320">
        <v>0</v>
      </c>
      <c r="O1122" s="320">
        <v>0</v>
      </c>
      <c r="P1122" s="87">
        <f t="shared" si="566"/>
        <v>2880</v>
      </c>
      <c r="Q1122" s="66">
        <f t="shared" si="577"/>
        <v>44160</v>
      </c>
      <c r="R1122" s="196">
        <v>0</v>
      </c>
    </row>
    <row r="1123" spans="1:18" ht="16.5" hidden="1" customHeight="1" outlineLevel="4">
      <c r="A1123" s="427"/>
      <c r="B1123" s="429"/>
      <c r="C1123" s="108" t="s">
        <v>188</v>
      </c>
      <c r="D1123" s="108"/>
      <c r="E1123" s="320">
        <v>11800</v>
      </c>
      <c r="F1123" s="357">
        <v>35400</v>
      </c>
      <c r="G1123" s="320">
        <v>0</v>
      </c>
      <c r="H1123" s="349">
        <v>0</v>
      </c>
      <c r="I1123" s="319">
        <v>3540</v>
      </c>
      <c r="J1123" s="314">
        <f t="shared" si="578"/>
        <v>50740</v>
      </c>
      <c r="K1123" s="320">
        <v>0</v>
      </c>
      <c r="L1123" s="359">
        <v>0</v>
      </c>
      <c r="M1123" s="319">
        <v>3540</v>
      </c>
      <c r="N1123" s="320">
        <v>0</v>
      </c>
      <c r="O1123" s="320">
        <v>0</v>
      </c>
      <c r="P1123" s="87">
        <f t="shared" si="566"/>
        <v>3540</v>
      </c>
      <c r="Q1123" s="66">
        <f t="shared" si="577"/>
        <v>54280</v>
      </c>
      <c r="R1123" s="196">
        <v>0</v>
      </c>
    </row>
    <row r="1124" spans="1:18" ht="16.5" hidden="1" customHeight="1" outlineLevel="4">
      <c r="A1124" s="427"/>
      <c r="B1124" s="429"/>
      <c r="C1124" s="108" t="s">
        <v>189</v>
      </c>
      <c r="D1124" s="108"/>
      <c r="E1124" s="320">
        <v>2000</v>
      </c>
      <c r="F1124" s="357">
        <v>6000</v>
      </c>
      <c r="G1124" s="320">
        <v>0</v>
      </c>
      <c r="H1124" s="349">
        <v>0</v>
      </c>
      <c r="I1124" s="319">
        <v>600</v>
      </c>
      <c r="J1124" s="314">
        <f t="shared" si="578"/>
        <v>8600</v>
      </c>
      <c r="K1124" s="320">
        <v>0</v>
      </c>
      <c r="L1124" s="359">
        <v>0</v>
      </c>
      <c r="M1124" s="319">
        <v>600</v>
      </c>
      <c r="N1124" s="320">
        <v>0</v>
      </c>
      <c r="O1124" s="320">
        <v>0</v>
      </c>
      <c r="P1124" s="87">
        <f t="shared" si="566"/>
        <v>600</v>
      </c>
      <c r="Q1124" s="66">
        <f t="shared" si="577"/>
        <v>9200</v>
      </c>
      <c r="R1124" s="196">
        <v>0</v>
      </c>
    </row>
    <row r="1125" spans="1:18" ht="16.5" hidden="1" customHeight="1" outlineLevel="4">
      <c r="A1125" s="427"/>
      <c r="B1125" s="429"/>
      <c r="C1125" s="108" t="s">
        <v>190</v>
      </c>
      <c r="D1125" s="108"/>
      <c r="E1125" s="320">
        <v>4000</v>
      </c>
      <c r="F1125" s="359">
        <v>0</v>
      </c>
      <c r="G1125" s="319">
        <v>12000</v>
      </c>
      <c r="H1125" s="351">
        <v>12000</v>
      </c>
      <c r="I1125" s="319">
        <v>1200</v>
      </c>
      <c r="J1125" s="314">
        <f t="shared" si="578"/>
        <v>29200</v>
      </c>
      <c r="K1125" s="320">
        <v>0</v>
      </c>
      <c r="L1125" s="359">
        <v>0</v>
      </c>
      <c r="M1125" s="319">
        <v>1200</v>
      </c>
      <c r="N1125" s="320">
        <v>0</v>
      </c>
      <c r="O1125" s="320">
        <v>0</v>
      </c>
      <c r="P1125" s="87">
        <f t="shared" si="566"/>
        <v>1200</v>
      </c>
      <c r="Q1125" s="66">
        <f t="shared" si="577"/>
        <v>30400</v>
      </c>
      <c r="R1125" s="196">
        <v>-12000</v>
      </c>
    </row>
    <row r="1126" spans="1:18" ht="16.5" hidden="1" customHeight="1" outlineLevel="4">
      <c r="A1126" s="427"/>
      <c r="B1126" s="429"/>
      <c r="C1126" s="108" t="s">
        <v>191</v>
      </c>
      <c r="D1126" s="108"/>
      <c r="E1126" s="320">
        <v>17600</v>
      </c>
      <c r="F1126" s="359">
        <v>0</v>
      </c>
      <c r="G1126" s="319">
        <v>52400</v>
      </c>
      <c r="H1126" s="351">
        <v>52400</v>
      </c>
      <c r="I1126" s="319">
        <v>5240</v>
      </c>
      <c r="J1126" s="314">
        <f t="shared" si="578"/>
        <v>127640</v>
      </c>
      <c r="K1126" s="320">
        <v>0</v>
      </c>
      <c r="L1126" s="359">
        <v>0</v>
      </c>
      <c r="M1126" s="319">
        <v>5240</v>
      </c>
      <c r="N1126" s="320">
        <v>0</v>
      </c>
      <c r="O1126" s="320">
        <v>0</v>
      </c>
      <c r="P1126" s="87">
        <f t="shared" ref="P1126:P1189" si="581">K1126+L1126+M1126+N1126+O1126</f>
        <v>5240</v>
      </c>
      <c r="Q1126" s="66">
        <f t="shared" si="577"/>
        <v>132880</v>
      </c>
      <c r="R1126" s="196">
        <v>-52400</v>
      </c>
    </row>
    <row r="1127" spans="1:18" ht="16.5" hidden="1" customHeight="1" outlineLevel="4">
      <c r="A1127" s="427"/>
      <c r="B1127" s="429"/>
      <c r="C1127" s="86" t="s">
        <v>192</v>
      </c>
      <c r="D1127" s="86"/>
      <c r="E1127" s="320">
        <v>26600</v>
      </c>
      <c r="F1127" s="357">
        <v>79800</v>
      </c>
      <c r="G1127" s="320">
        <v>0</v>
      </c>
      <c r="H1127" s="349">
        <v>0</v>
      </c>
      <c r="I1127" s="319">
        <v>7980</v>
      </c>
      <c r="J1127" s="314">
        <f t="shared" si="578"/>
        <v>114380</v>
      </c>
      <c r="K1127" s="320">
        <v>0</v>
      </c>
      <c r="L1127" s="359">
        <v>0</v>
      </c>
      <c r="M1127" s="319">
        <v>7980</v>
      </c>
      <c r="N1127" s="320">
        <v>0</v>
      </c>
      <c r="O1127" s="320">
        <v>0</v>
      </c>
      <c r="P1127" s="87">
        <f t="shared" si="581"/>
        <v>7980</v>
      </c>
      <c r="Q1127" s="66">
        <f t="shared" si="577"/>
        <v>122360</v>
      </c>
      <c r="R1127" s="196">
        <v>0</v>
      </c>
    </row>
    <row r="1128" spans="1:18" ht="16.5" hidden="1" customHeight="1" outlineLevel="4">
      <c r="A1128" s="427"/>
      <c r="B1128" s="429"/>
      <c r="C1128" s="97" t="s">
        <v>193</v>
      </c>
      <c r="D1128" s="97"/>
      <c r="E1128" s="320">
        <v>4000</v>
      </c>
      <c r="F1128" s="357">
        <v>12000</v>
      </c>
      <c r="G1128" s="320">
        <v>0</v>
      </c>
      <c r="H1128" s="349">
        <v>0</v>
      </c>
      <c r="I1128" s="319">
        <v>1200</v>
      </c>
      <c r="J1128" s="314">
        <f t="shared" si="578"/>
        <v>17200</v>
      </c>
      <c r="K1128" s="320">
        <v>0</v>
      </c>
      <c r="L1128" s="359">
        <v>0</v>
      </c>
      <c r="M1128" s="319">
        <v>1200</v>
      </c>
      <c r="N1128" s="320">
        <v>0</v>
      </c>
      <c r="O1128" s="320">
        <v>0</v>
      </c>
      <c r="P1128" s="87">
        <f t="shared" si="581"/>
        <v>1200</v>
      </c>
      <c r="Q1128" s="66">
        <f t="shared" si="577"/>
        <v>18400</v>
      </c>
      <c r="R1128" s="196">
        <v>0</v>
      </c>
    </row>
    <row r="1129" spans="1:18" ht="16.5" hidden="1" customHeight="1" outlineLevel="4">
      <c r="A1129" s="427"/>
      <c r="B1129" s="429"/>
      <c r="C1129" s="97" t="s">
        <v>194</v>
      </c>
      <c r="D1129" s="97"/>
      <c r="E1129" s="320">
        <v>6000</v>
      </c>
      <c r="F1129" s="359">
        <v>0</v>
      </c>
      <c r="G1129" s="319">
        <v>18000</v>
      </c>
      <c r="H1129" s="351">
        <v>18000</v>
      </c>
      <c r="I1129" s="319">
        <v>1800</v>
      </c>
      <c r="J1129" s="314">
        <f t="shared" si="578"/>
        <v>43800</v>
      </c>
      <c r="K1129" s="320">
        <v>0</v>
      </c>
      <c r="L1129" s="359">
        <v>0</v>
      </c>
      <c r="M1129" s="319">
        <v>1800</v>
      </c>
      <c r="N1129" s="320">
        <v>0</v>
      </c>
      <c r="O1129" s="320">
        <v>0</v>
      </c>
      <c r="P1129" s="87">
        <f t="shared" si="581"/>
        <v>1800</v>
      </c>
      <c r="Q1129" s="66">
        <f t="shared" si="577"/>
        <v>45600</v>
      </c>
      <c r="R1129" s="196">
        <v>-18000</v>
      </c>
    </row>
    <row r="1130" spans="1:18" ht="16.5" hidden="1" customHeight="1" outlineLevel="4">
      <c r="A1130" s="427"/>
      <c r="B1130" s="429"/>
      <c r="C1130" s="97" t="s">
        <v>195</v>
      </c>
      <c r="D1130" s="97"/>
      <c r="E1130" s="320">
        <v>1200</v>
      </c>
      <c r="F1130" s="359">
        <v>0</v>
      </c>
      <c r="G1130" s="319">
        <v>3600</v>
      </c>
      <c r="H1130" s="351">
        <v>3600</v>
      </c>
      <c r="I1130" s="319">
        <v>360</v>
      </c>
      <c r="J1130" s="314">
        <f t="shared" si="578"/>
        <v>8760</v>
      </c>
      <c r="K1130" s="320">
        <v>0</v>
      </c>
      <c r="L1130" s="359">
        <v>0</v>
      </c>
      <c r="M1130" s="319">
        <v>360</v>
      </c>
      <c r="N1130" s="320">
        <v>0</v>
      </c>
      <c r="O1130" s="320">
        <v>0</v>
      </c>
      <c r="P1130" s="87">
        <f t="shared" si="581"/>
        <v>360</v>
      </c>
      <c r="Q1130" s="66">
        <f t="shared" ref="Q1130:Q1193" si="582">J1130+P1130</f>
        <v>9120</v>
      </c>
      <c r="R1130" s="196">
        <v>-3600</v>
      </c>
    </row>
    <row r="1131" spans="1:18" ht="16.5" hidden="1" customHeight="1" outlineLevel="4">
      <c r="A1131" s="427"/>
      <c r="B1131" s="429"/>
      <c r="C1131" s="97" t="s">
        <v>196</v>
      </c>
      <c r="D1131" s="97"/>
      <c r="E1131" s="320">
        <v>1600</v>
      </c>
      <c r="F1131" s="359">
        <v>0</v>
      </c>
      <c r="G1131" s="319">
        <v>4800</v>
      </c>
      <c r="H1131" s="351">
        <v>4800</v>
      </c>
      <c r="I1131" s="319">
        <v>480</v>
      </c>
      <c r="J1131" s="314">
        <f t="shared" si="578"/>
        <v>11680</v>
      </c>
      <c r="K1131" s="320">
        <v>0</v>
      </c>
      <c r="L1131" s="359">
        <v>0</v>
      </c>
      <c r="M1131" s="319">
        <v>480</v>
      </c>
      <c r="N1131" s="320">
        <v>0</v>
      </c>
      <c r="O1131" s="320">
        <v>0</v>
      </c>
      <c r="P1131" s="87">
        <f t="shared" si="581"/>
        <v>480</v>
      </c>
      <c r="Q1131" s="66">
        <f t="shared" si="582"/>
        <v>12160</v>
      </c>
      <c r="R1131" s="196">
        <v>-4800</v>
      </c>
    </row>
    <row r="1132" spans="1:18" ht="16.5" hidden="1" customHeight="1" outlineLevel="4">
      <c r="A1132" s="427"/>
      <c r="B1132" s="429"/>
      <c r="C1132" s="97" t="s">
        <v>197</v>
      </c>
      <c r="D1132" s="97"/>
      <c r="E1132" s="320">
        <v>1200</v>
      </c>
      <c r="F1132" s="359">
        <v>0</v>
      </c>
      <c r="G1132" s="319">
        <v>3600</v>
      </c>
      <c r="H1132" s="351">
        <v>3600</v>
      </c>
      <c r="I1132" s="319">
        <v>360</v>
      </c>
      <c r="J1132" s="314">
        <f t="shared" si="578"/>
        <v>8760</v>
      </c>
      <c r="K1132" s="320">
        <v>0</v>
      </c>
      <c r="L1132" s="359">
        <v>0</v>
      </c>
      <c r="M1132" s="319">
        <v>360</v>
      </c>
      <c r="N1132" s="320">
        <v>0</v>
      </c>
      <c r="O1132" s="320">
        <v>0</v>
      </c>
      <c r="P1132" s="87">
        <f t="shared" si="581"/>
        <v>360</v>
      </c>
      <c r="Q1132" s="66">
        <f t="shared" si="582"/>
        <v>9120</v>
      </c>
      <c r="R1132" s="196">
        <v>-3600</v>
      </c>
    </row>
    <row r="1133" spans="1:18" ht="16.5" hidden="1" customHeight="1" outlineLevel="4">
      <c r="A1133" s="427"/>
      <c r="B1133" s="429"/>
      <c r="C1133" s="97" t="s">
        <v>198</v>
      </c>
      <c r="D1133" s="97"/>
      <c r="E1133" s="320">
        <v>1600</v>
      </c>
      <c r="F1133" s="357">
        <v>4800</v>
      </c>
      <c r="G1133" s="320">
        <v>0</v>
      </c>
      <c r="H1133" s="349">
        <v>0</v>
      </c>
      <c r="I1133" s="319">
        <v>480</v>
      </c>
      <c r="J1133" s="314">
        <f t="shared" si="578"/>
        <v>6880</v>
      </c>
      <c r="K1133" s="110"/>
      <c r="L1133" s="110"/>
      <c r="M1133" s="319">
        <v>480</v>
      </c>
      <c r="N1133" s="110"/>
      <c r="O1133" s="110"/>
      <c r="P1133" s="87">
        <f t="shared" si="581"/>
        <v>480</v>
      </c>
      <c r="Q1133" s="66">
        <f t="shared" si="582"/>
        <v>7360</v>
      </c>
      <c r="R1133" s="196">
        <v>0</v>
      </c>
    </row>
    <row r="1134" spans="1:18" ht="28.5" hidden="1" customHeight="1" outlineLevel="3">
      <c r="A1134" s="427"/>
      <c r="B1134" s="429"/>
      <c r="C1134" s="75" t="s">
        <v>13</v>
      </c>
      <c r="D1134" s="27">
        <v>0</v>
      </c>
      <c r="E1134" s="28">
        <f t="shared" ref="E1134:I1134" si="583">SUM(E1135:E1167)</f>
        <v>0</v>
      </c>
      <c r="F1134" s="28">
        <f t="shared" si="583"/>
        <v>0</v>
      </c>
      <c r="G1134" s="28">
        <f>SUM(G1135:G1167)</f>
        <v>105000</v>
      </c>
      <c r="H1134" s="28">
        <f>SUM(H1135:H1167)</f>
        <v>105000</v>
      </c>
      <c r="I1134" s="28">
        <f t="shared" si="583"/>
        <v>0</v>
      </c>
      <c r="J1134" s="314">
        <f t="shared" si="578"/>
        <v>210000</v>
      </c>
      <c r="K1134" s="28">
        <f>SUM(K1135:K1167)</f>
        <v>105000</v>
      </c>
      <c r="L1134" s="28">
        <f t="shared" ref="L1134" si="584">SUM(L1135:L1167)</f>
        <v>0</v>
      </c>
      <c r="M1134" s="28">
        <f t="shared" ref="M1134" si="585">SUM(M1135:M1167)</f>
        <v>0</v>
      </c>
      <c r="N1134" s="28">
        <f>SUM(N1135:N1167)</f>
        <v>105000</v>
      </c>
      <c r="O1134" s="20">
        <f t="shared" ref="O1134" si="586">SUM(O1135:O1167)</f>
        <v>105000</v>
      </c>
      <c r="P1134" s="20">
        <f t="shared" si="581"/>
        <v>315000</v>
      </c>
      <c r="Q1134" s="76">
        <f t="shared" si="582"/>
        <v>525000</v>
      </c>
      <c r="R1134" s="196">
        <v>-105000</v>
      </c>
    </row>
    <row r="1135" spans="1:18" ht="16.5" hidden="1" customHeight="1" outlineLevel="4">
      <c r="A1135" s="427"/>
      <c r="B1135" s="429"/>
      <c r="C1135" s="108" t="s">
        <v>167</v>
      </c>
      <c r="D1135" s="108"/>
      <c r="E1135" s="320">
        <v>0</v>
      </c>
      <c r="F1135" s="359">
        <v>0</v>
      </c>
      <c r="G1135" s="321">
        <v>105000</v>
      </c>
      <c r="H1135" s="350">
        <v>105000</v>
      </c>
      <c r="I1135" s="320">
        <v>0</v>
      </c>
      <c r="J1135" s="314">
        <f t="shared" si="578"/>
        <v>210000</v>
      </c>
      <c r="K1135" s="321">
        <v>105000</v>
      </c>
      <c r="L1135" s="359">
        <v>0</v>
      </c>
      <c r="M1135" s="320">
        <v>0</v>
      </c>
      <c r="N1135" s="321">
        <v>105000</v>
      </c>
      <c r="O1135" s="321">
        <v>105000</v>
      </c>
      <c r="P1135" s="87">
        <f t="shared" si="581"/>
        <v>315000</v>
      </c>
      <c r="Q1135" s="66">
        <f t="shared" si="582"/>
        <v>525000</v>
      </c>
      <c r="R1135" s="196">
        <v>-105000</v>
      </c>
    </row>
    <row r="1136" spans="1:18" ht="16.5" hidden="1" customHeight="1" outlineLevel="4">
      <c r="A1136" s="427"/>
      <c r="B1136" s="429"/>
      <c r="C1136" s="108" t="s">
        <v>168</v>
      </c>
      <c r="D1136" s="108"/>
      <c r="E1136" s="320">
        <v>0</v>
      </c>
      <c r="F1136" s="359">
        <v>0</v>
      </c>
      <c r="G1136" s="320">
        <v>0</v>
      </c>
      <c r="H1136" s="349">
        <v>0</v>
      </c>
      <c r="I1136" s="320">
        <v>0</v>
      </c>
      <c r="J1136" s="314">
        <f t="shared" si="578"/>
        <v>0</v>
      </c>
      <c r="K1136" s="320">
        <v>0</v>
      </c>
      <c r="L1136" s="359">
        <v>0</v>
      </c>
      <c r="M1136" s="320">
        <v>0</v>
      </c>
      <c r="N1136" s="320">
        <v>0</v>
      </c>
      <c r="O1136" s="320">
        <v>0</v>
      </c>
      <c r="P1136" s="87">
        <f t="shared" si="581"/>
        <v>0</v>
      </c>
      <c r="Q1136" s="66">
        <f t="shared" si="582"/>
        <v>0</v>
      </c>
      <c r="R1136" s="196">
        <v>0</v>
      </c>
    </row>
    <row r="1137" spans="1:18" ht="16.5" hidden="1" customHeight="1" outlineLevel="4">
      <c r="A1137" s="427"/>
      <c r="B1137" s="429"/>
      <c r="C1137" s="108" t="s">
        <v>169</v>
      </c>
      <c r="D1137" s="108"/>
      <c r="E1137" s="320">
        <v>0</v>
      </c>
      <c r="F1137" s="359">
        <v>0</v>
      </c>
      <c r="G1137" s="320">
        <v>0</v>
      </c>
      <c r="H1137" s="349">
        <v>0</v>
      </c>
      <c r="I1137" s="320">
        <v>0</v>
      </c>
      <c r="J1137" s="314">
        <f t="shared" si="578"/>
        <v>0</v>
      </c>
      <c r="K1137" s="320">
        <v>0</v>
      </c>
      <c r="L1137" s="359">
        <v>0</v>
      </c>
      <c r="M1137" s="320">
        <v>0</v>
      </c>
      <c r="N1137" s="320">
        <v>0</v>
      </c>
      <c r="O1137" s="320">
        <v>0</v>
      </c>
      <c r="P1137" s="87">
        <f t="shared" si="581"/>
        <v>0</v>
      </c>
      <c r="Q1137" s="66">
        <f t="shared" si="582"/>
        <v>0</v>
      </c>
      <c r="R1137" s="196">
        <v>0</v>
      </c>
    </row>
    <row r="1138" spans="1:18" ht="16.5" hidden="1" customHeight="1" outlineLevel="4">
      <c r="A1138" s="427"/>
      <c r="B1138" s="429"/>
      <c r="C1138" s="108" t="s">
        <v>170</v>
      </c>
      <c r="D1138" s="108"/>
      <c r="E1138" s="320">
        <v>0</v>
      </c>
      <c r="F1138" s="359">
        <v>0</v>
      </c>
      <c r="G1138" s="320">
        <v>0</v>
      </c>
      <c r="H1138" s="349">
        <v>0</v>
      </c>
      <c r="I1138" s="320">
        <v>0</v>
      </c>
      <c r="J1138" s="314">
        <f t="shared" si="578"/>
        <v>0</v>
      </c>
      <c r="K1138" s="320">
        <v>0</v>
      </c>
      <c r="L1138" s="359">
        <v>0</v>
      </c>
      <c r="M1138" s="320">
        <v>0</v>
      </c>
      <c r="N1138" s="320">
        <v>0</v>
      </c>
      <c r="O1138" s="320">
        <v>0</v>
      </c>
      <c r="P1138" s="87">
        <f t="shared" si="581"/>
        <v>0</v>
      </c>
      <c r="Q1138" s="66">
        <f t="shared" si="582"/>
        <v>0</v>
      </c>
      <c r="R1138" s="196">
        <v>0</v>
      </c>
    </row>
    <row r="1139" spans="1:18" ht="16.5" hidden="1" customHeight="1" outlineLevel="4">
      <c r="A1139" s="427"/>
      <c r="B1139" s="429"/>
      <c r="C1139" s="108" t="s">
        <v>171</v>
      </c>
      <c r="D1139" s="108"/>
      <c r="E1139" s="320">
        <v>0</v>
      </c>
      <c r="F1139" s="359">
        <v>0</v>
      </c>
      <c r="G1139" s="320">
        <v>0</v>
      </c>
      <c r="H1139" s="349">
        <v>0</v>
      </c>
      <c r="I1139" s="320">
        <v>0</v>
      </c>
      <c r="J1139" s="314">
        <f t="shared" si="578"/>
        <v>0</v>
      </c>
      <c r="K1139" s="320">
        <v>0</v>
      </c>
      <c r="L1139" s="359">
        <v>0</v>
      </c>
      <c r="M1139" s="320">
        <v>0</v>
      </c>
      <c r="N1139" s="320">
        <v>0</v>
      </c>
      <c r="O1139" s="320">
        <v>0</v>
      </c>
      <c r="P1139" s="87">
        <f t="shared" si="581"/>
        <v>0</v>
      </c>
      <c r="Q1139" s="66">
        <f t="shared" si="582"/>
        <v>0</v>
      </c>
      <c r="R1139" s="196">
        <v>0</v>
      </c>
    </row>
    <row r="1140" spans="1:18" ht="16.5" hidden="1" customHeight="1" outlineLevel="4">
      <c r="A1140" s="427"/>
      <c r="B1140" s="429"/>
      <c r="C1140" s="108" t="s">
        <v>172</v>
      </c>
      <c r="D1140" s="108"/>
      <c r="E1140" s="320">
        <v>0</v>
      </c>
      <c r="F1140" s="359">
        <v>0</v>
      </c>
      <c r="G1140" s="320">
        <v>0</v>
      </c>
      <c r="H1140" s="349">
        <v>0</v>
      </c>
      <c r="I1140" s="320">
        <v>0</v>
      </c>
      <c r="J1140" s="314">
        <f t="shared" si="578"/>
        <v>0</v>
      </c>
      <c r="K1140" s="320">
        <v>0</v>
      </c>
      <c r="L1140" s="359">
        <v>0</v>
      </c>
      <c r="M1140" s="320">
        <v>0</v>
      </c>
      <c r="N1140" s="320">
        <v>0</v>
      </c>
      <c r="O1140" s="320">
        <v>0</v>
      </c>
      <c r="P1140" s="87">
        <f t="shared" si="581"/>
        <v>0</v>
      </c>
      <c r="Q1140" s="66">
        <f t="shared" si="582"/>
        <v>0</v>
      </c>
      <c r="R1140" s="196">
        <v>0</v>
      </c>
    </row>
    <row r="1141" spans="1:18" ht="16.5" hidden="1" customHeight="1" outlineLevel="4">
      <c r="A1141" s="427"/>
      <c r="B1141" s="429"/>
      <c r="C1141" s="108" t="s">
        <v>173</v>
      </c>
      <c r="D1141" s="108"/>
      <c r="E1141" s="320">
        <v>0</v>
      </c>
      <c r="F1141" s="359">
        <v>0</v>
      </c>
      <c r="G1141" s="320">
        <v>0</v>
      </c>
      <c r="H1141" s="349">
        <v>0</v>
      </c>
      <c r="I1141" s="320">
        <v>0</v>
      </c>
      <c r="J1141" s="314">
        <f t="shared" si="578"/>
        <v>0</v>
      </c>
      <c r="K1141" s="320">
        <v>0</v>
      </c>
      <c r="L1141" s="359">
        <v>0</v>
      </c>
      <c r="M1141" s="320">
        <v>0</v>
      </c>
      <c r="N1141" s="320">
        <v>0</v>
      </c>
      <c r="O1141" s="320">
        <v>0</v>
      </c>
      <c r="P1141" s="87">
        <f t="shared" si="581"/>
        <v>0</v>
      </c>
      <c r="Q1141" s="66">
        <f t="shared" si="582"/>
        <v>0</v>
      </c>
      <c r="R1141" s="196">
        <v>0</v>
      </c>
    </row>
    <row r="1142" spans="1:18" ht="16.5" hidden="1" customHeight="1" outlineLevel="4">
      <c r="A1142" s="427"/>
      <c r="B1142" s="429"/>
      <c r="C1142" s="108" t="s">
        <v>174</v>
      </c>
      <c r="D1142" s="108"/>
      <c r="E1142" s="320">
        <v>0</v>
      </c>
      <c r="F1142" s="359">
        <v>0</v>
      </c>
      <c r="G1142" s="320">
        <v>0</v>
      </c>
      <c r="H1142" s="349">
        <v>0</v>
      </c>
      <c r="I1142" s="320">
        <v>0</v>
      </c>
      <c r="J1142" s="314">
        <f t="shared" si="578"/>
        <v>0</v>
      </c>
      <c r="K1142" s="320">
        <v>0</v>
      </c>
      <c r="L1142" s="359">
        <v>0</v>
      </c>
      <c r="M1142" s="320">
        <v>0</v>
      </c>
      <c r="N1142" s="320">
        <v>0</v>
      </c>
      <c r="O1142" s="320">
        <v>0</v>
      </c>
      <c r="P1142" s="87">
        <f t="shared" si="581"/>
        <v>0</v>
      </c>
      <c r="Q1142" s="66">
        <f t="shared" si="582"/>
        <v>0</v>
      </c>
      <c r="R1142" s="196">
        <v>0</v>
      </c>
    </row>
    <row r="1143" spans="1:18" ht="16.5" hidden="1" customHeight="1" outlineLevel="4">
      <c r="A1143" s="427"/>
      <c r="B1143" s="429"/>
      <c r="C1143" s="108" t="s">
        <v>175</v>
      </c>
      <c r="D1143" s="108"/>
      <c r="E1143" s="320">
        <v>0</v>
      </c>
      <c r="F1143" s="359">
        <v>0</v>
      </c>
      <c r="G1143" s="320">
        <v>0</v>
      </c>
      <c r="H1143" s="349">
        <v>0</v>
      </c>
      <c r="I1143" s="320">
        <v>0</v>
      </c>
      <c r="J1143" s="314">
        <f t="shared" si="578"/>
        <v>0</v>
      </c>
      <c r="K1143" s="320">
        <v>0</v>
      </c>
      <c r="L1143" s="359">
        <v>0</v>
      </c>
      <c r="M1143" s="320">
        <v>0</v>
      </c>
      <c r="N1143" s="320">
        <v>0</v>
      </c>
      <c r="O1143" s="320">
        <v>0</v>
      </c>
      <c r="P1143" s="87">
        <f t="shared" si="581"/>
        <v>0</v>
      </c>
      <c r="Q1143" s="66">
        <f t="shared" si="582"/>
        <v>0</v>
      </c>
      <c r="R1143" s="196">
        <v>0</v>
      </c>
    </row>
    <row r="1144" spans="1:18" ht="16.5" hidden="1" customHeight="1" outlineLevel="4">
      <c r="A1144" s="427"/>
      <c r="B1144" s="429"/>
      <c r="C1144" s="108" t="s">
        <v>176</v>
      </c>
      <c r="D1144" s="108"/>
      <c r="E1144" s="320">
        <v>0</v>
      </c>
      <c r="F1144" s="359">
        <v>0</v>
      </c>
      <c r="G1144" s="320">
        <v>0</v>
      </c>
      <c r="H1144" s="349">
        <v>0</v>
      </c>
      <c r="I1144" s="320">
        <v>0</v>
      </c>
      <c r="J1144" s="314">
        <f t="shared" si="578"/>
        <v>0</v>
      </c>
      <c r="K1144" s="320">
        <v>0</v>
      </c>
      <c r="L1144" s="359">
        <v>0</v>
      </c>
      <c r="M1144" s="320">
        <v>0</v>
      </c>
      <c r="N1144" s="320">
        <v>0</v>
      </c>
      <c r="O1144" s="320">
        <v>0</v>
      </c>
      <c r="P1144" s="87">
        <f t="shared" si="581"/>
        <v>0</v>
      </c>
      <c r="Q1144" s="66">
        <f t="shared" si="582"/>
        <v>0</v>
      </c>
      <c r="R1144" s="196">
        <v>0</v>
      </c>
    </row>
    <row r="1145" spans="1:18" ht="16.5" hidden="1" customHeight="1" outlineLevel="4">
      <c r="A1145" s="427"/>
      <c r="B1145" s="429"/>
      <c r="C1145" s="108" t="s">
        <v>177</v>
      </c>
      <c r="D1145" s="108"/>
      <c r="E1145" s="320">
        <v>0</v>
      </c>
      <c r="F1145" s="359">
        <v>0</v>
      </c>
      <c r="G1145" s="320">
        <v>0</v>
      </c>
      <c r="H1145" s="349">
        <v>0</v>
      </c>
      <c r="I1145" s="320">
        <v>0</v>
      </c>
      <c r="J1145" s="314">
        <f t="shared" si="578"/>
        <v>0</v>
      </c>
      <c r="K1145" s="320">
        <v>0</v>
      </c>
      <c r="L1145" s="359">
        <v>0</v>
      </c>
      <c r="M1145" s="320">
        <v>0</v>
      </c>
      <c r="N1145" s="320">
        <v>0</v>
      </c>
      <c r="O1145" s="320">
        <v>0</v>
      </c>
      <c r="P1145" s="87">
        <f t="shared" si="581"/>
        <v>0</v>
      </c>
      <c r="Q1145" s="66">
        <f t="shared" si="582"/>
        <v>0</v>
      </c>
      <c r="R1145" s="196">
        <v>0</v>
      </c>
    </row>
    <row r="1146" spans="1:18" ht="16.5" hidden="1" customHeight="1" outlineLevel="4">
      <c r="A1146" s="427"/>
      <c r="B1146" s="429"/>
      <c r="C1146" s="108" t="s">
        <v>178</v>
      </c>
      <c r="D1146" s="108"/>
      <c r="E1146" s="320">
        <v>0</v>
      </c>
      <c r="F1146" s="359">
        <v>0</v>
      </c>
      <c r="G1146" s="320">
        <v>0</v>
      </c>
      <c r="H1146" s="349">
        <v>0</v>
      </c>
      <c r="I1146" s="320">
        <v>0</v>
      </c>
      <c r="J1146" s="314">
        <f t="shared" si="578"/>
        <v>0</v>
      </c>
      <c r="K1146" s="320">
        <v>0</v>
      </c>
      <c r="L1146" s="359">
        <v>0</v>
      </c>
      <c r="M1146" s="320">
        <v>0</v>
      </c>
      <c r="N1146" s="320">
        <v>0</v>
      </c>
      <c r="O1146" s="320">
        <v>0</v>
      </c>
      <c r="P1146" s="87">
        <f t="shared" si="581"/>
        <v>0</v>
      </c>
      <c r="Q1146" s="66">
        <f t="shared" si="582"/>
        <v>0</v>
      </c>
      <c r="R1146" s="196">
        <v>0</v>
      </c>
    </row>
    <row r="1147" spans="1:18" ht="16.5" hidden="1" customHeight="1" outlineLevel="4">
      <c r="A1147" s="427"/>
      <c r="B1147" s="429"/>
      <c r="C1147" s="108" t="s">
        <v>179</v>
      </c>
      <c r="D1147" s="108"/>
      <c r="E1147" s="320">
        <v>0</v>
      </c>
      <c r="F1147" s="359">
        <v>0</v>
      </c>
      <c r="G1147" s="320">
        <v>0</v>
      </c>
      <c r="H1147" s="349">
        <v>0</v>
      </c>
      <c r="I1147" s="320">
        <v>0</v>
      </c>
      <c r="J1147" s="314">
        <f t="shared" si="578"/>
        <v>0</v>
      </c>
      <c r="K1147" s="320">
        <v>0</v>
      </c>
      <c r="L1147" s="359">
        <v>0</v>
      </c>
      <c r="M1147" s="320">
        <v>0</v>
      </c>
      <c r="N1147" s="320">
        <v>0</v>
      </c>
      <c r="O1147" s="320">
        <v>0</v>
      </c>
      <c r="P1147" s="87">
        <f t="shared" si="581"/>
        <v>0</v>
      </c>
      <c r="Q1147" s="66">
        <f t="shared" si="582"/>
        <v>0</v>
      </c>
      <c r="R1147" s="196">
        <v>0</v>
      </c>
    </row>
    <row r="1148" spans="1:18" ht="16.5" hidden="1" customHeight="1" outlineLevel="4">
      <c r="A1148" s="427"/>
      <c r="B1148" s="429"/>
      <c r="C1148" s="108" t="s">
        <v>180</v>
      </c>
      <c r="D1148" s="108"/>
      <c r="E1148" s="320">
        <v>0</v>
      </c>
      <c r="F1148" s="359">
        <v>0</v>
      </c>
      <c r="G1148" s="320">
        <v>0</v>
      </c>
      <c r="H1148" s="349">
        <v>0</v>
      </c>
      <c r="I1148" s="320">
        <v>0</v>
      </c>
      <c r="J1148" s="314">
        <f t="shared" si="578"/>
        <v>0</v>
      </c>
      <c r="K1148" s="320">
        <v>0</v>
      </c>
      <c r="L1148" s="359">
        <v>0</v>
      </c>
      <c r="M1148" s="320">
        <v>0</v>
      </c>
      <c r="N1148" s="320">
        <v>0</v>
      </c>
      <c r="O1148" s="320">
        <v>0</v>
      </c>
      <c r="P1148" s="87">
        <f t="shared" si="581"/>
        <v>0</v>
      </c>
      <c r="Q1148" s="66">
        <f t="shared" si="582"/>
        <v>0</v>
      </c>
      <c r="R1148" s="196">
        <v>0</v>
      </c>
    </row>
    <row r="1149" spans="1:18" ht="16.5" hidden="1" customHeight="1" outlineLevel="4">
      <c r="A1149" s="427"/>
      <c r="B1149" s="429"/>
      <c r="C1149" s="108" t="s">
        <v>181</v>
      </c>
      <c r="D1149" s="108"/>
      <c r="E1149" s="320">
        <v>0</v>
      </c>
      <c r="F1149" s="359">
        <v>0</v>
      </c>
      <c r="G1149" s="320">
        <v>0</v>
      </c>
      <c r="H1149" s="349">
        <v>0</v>
      </c>
      <c r="I1149" s="320">
        <v>0</v>
      </c>
      <c r="J1149" s="314">
        <f t="shared" si="578"/>
        <v>0</v>
      </c>
      <c r="K1149" s="320">
        <v>0</v>
      </c>
      <c r="L1149" s="359">
        <v>0</v>
      </c>
      <c r="M1149" s="320">
        <v>0</v>
      </c>
      <c r="N1149" s="320">
        <v>0</v>
      </c>
      <c r="O1149" s="320">
        <v>0</v>
      </c>
      <c r="P1149" s="87">
        <f t="shared" si="581"/>
        <v>0</v>
      </c>
      <c r="Q1149" s="66">
        <f t="shared" si="582"/>
        <v>0</v>
      </c>
      <c r="R1149" s="196">
        <v>0</v>
      </c>
    </row>
    <row r="1150" spans="1:18" ht="16.5" hidden="1" customHeight="1" outlineLevel="4">
      <c r="A1150" s="427"/>
      <c r="B1150" s="429"/>
      <c r="C1150" s="108" t="s">
        <v>182</v>
      </c>
      <c r="D1150" s="108"/>
      <c r="E1150" s="320">
        <v>0</v>
      </c>
      <c r="F1150" s="359">
        <v>0</v>
      </c>
      <c r="G1150" s="320">
        <v>0</v>
      </c>
      <c r="H1150" s="349">
        <v>0</v>
      </c>
      <c r="I1150" s="320">
        <v>0</v>
      </c>
      <c r="J1150" s="314">
        <f t="shared" si="578"/>
        <v>0</v>
      </c>
      <c r="K1150" s="320">
        <v>0</v>
      </c>
      <c r="L1150" s="359">
        <v>0</v>
      </c>
      <c r="M1150" s="320">
        <v>0</v>
      </c>
      <c r="N1150" s="320">
        <v>0</v>
      </c>
      <c r="O1150" s="320">
        <v>0</v>
      </c>
      <c r="P1150" s="87">
        <f t="shared" si="581"/>
        <v>0</v>
      </c>
      <c r="Q1150" s="66">
        <f t="shared" si="582"/>
        <v>0</v>
      </c>
      <c r="R1150" s="196">
        <v>0</v>
      </c>
    </row>
    <row r="1151" spans="1:18" ht="16.5" hidden="1" customHeight="1" outlineLevel="4">
      <c r="A1151" s="427"/>
      <c r="B1151" s="429"/>
      <c r="C1151" s="108" t="s">
        <v>183</v>
      </c>
      <c r="D1151" s="108"/>
      <c r="E1151" s="320">
        <v>0</v>
      </c>
      <c r="F1151" s="359">
        <v>0</v>
      </c>
      <c r="G1151" s="320">
        <v>0</v>
      </c>
      <c r="H1151" s="349">
        <v>0</v>
      </c>
      <c r="I1151" s="320">
        <v>0</v>
      </c>
      <c r="J1151" s="314">
        <f t="shared" si="578"/>
        <v>0</v>
      </c>
      <c r="K1151" s="320">
        <v>0</v>
      </c>
      <c r="L1151" s="359">
        <v>0</v>
      </c>
      <c r="M1151" s="320">
        <v>0</v>
      </c>
      <c r="N1151" s="320">
        <v>0</v>
      </c>
      <c r="O1151" s="320">
        <v>0</v>
      </c>
      <c r="P1151" s="87">
        <f t="shared" si="581"/>
        <v>0</v>
      </c>
      <c r="Q1151" s="66">
        <f t="shared" si="582"/>
        <v>0</v>
      </c>
      <c r="R1151" s="196">
        <v>0</v>
      </c>
    </row>
    <row r="1152" spans="1:18" ht="16.5" hidden="1" customHeight="1" outlineLevel="4">
      <c r="A1152" s="427"/>
      <c r="B1152" s="429"/>
      <c r="C1152" s="108" t="s">
        <v>171</v>
      </c>
      <c r="D1152" s="108"/>
      <c r="E1152" s="320">
        <v>0</v>
      </c>
      <c r="F1152" s="359">
        <v>0</v>
      </c>
      <c r="G1152" s="320">
        <v>0</v>
      </c>
      <c r="H1152" s="349">
        <v>0</v>
      </c>
      <c r="I1152" s="320">
        <v>0</v>
      </c>
      <c r="J1152" s="314">
        <f t="shared" si="578"/>
        <v>0</v>
      </c>
      <c r="K1152" s="320">
        <v>0</v>
      </c>
      <c r="L1152" s="359">
        <v>0</v>
      </c>
      <c r="M1152" s="320">
        <v>0</v>
      </c>
      <c r="N1152" s="320">
        <v>0</v>
      </c>
      <c r="O1152" s="320">
        <v>0</v>
      </c>
      <c r="P1152" s="87">
        <f t="shared" si="581"/>
        <v>0</v>
      </c>
      <c r="Q1152" s="66">
        <f t="shared" si="582"/>
        <v>0</v>
      </c>
      <c r="R1152" s="196">
        <v>0</v>
      </c>
    </row>
    <row r="1153" spans="1:18" ht="16.5" hidden="1" customHeight="1" outlineLevel="4">
      <c r="A1153" s="427"/>
      <c r="B1153" s="429"/>
      <c r="C1153" s="108" t="s">
        <v>184</v>
      </c>
      <c r="D1153" s="108"/>
      <c r="E1153" s="320">
        <v>0</v>
      </c>
      <c r="F1153" s="359">
        <v>0</v>
      </c>
      <c r="G1153" s="320">
        <v>0</v>
      </c>
      <c r="H1153" s="349">
        <v>0</v>
      </c>
      <c r="I1153" s="320">
        <v>0</v>
      </c>
      <c r="J1153" s="314">
        <f t="shared" ref="J1153:J1216" si="587">I1153+H1153+G1153+F1153+E1153+D1153</f>
        <v>0</v>
      </c>
      <c r="K1153" s="320">
        <v>0</v>
      </c>
      <c r="L1153" s="359">
        <v>0</v>
      </c>
      <c r="M1153" s="320">
        <v>0</v>
      </c>
      <c r="N1153" s="320">
        <v>0</v>
      </c>
      <c r="O1153" s="320">
        <v>0</v>
      </c>
      <c r="P1153" s="87">
        <f t="shared" si="581"/>
        <v>0</v>
      </c>
      <c r="Q1153" s="66">
        <f t="shared" si="582"/>
        <v>0</v>
      </c>
      <c r="R1153" s="196">
        <v>0</v>
      </c>
    </row>
    <row r="1154" spans="1:18" ht="16.5" hidden="1" customHeight="1" outlineLevel="4">
      <c r="A1154" s="427"/>
      <c r="B1154" s="429"/>
      <c r="C1154" s="108" t="s">
        <v>185</v>
      </c>
      <c r="D1154" s="108"/>
      <c r="E1154" s="320">
        <v>0</v>
      </c>
      <c r="F1154" s="359">
        <v>0</v>
      </c>
      <c r="G1154" s="320">
        <v>0</v>
      </c>
      <c r="H1154" s="349">
        <v>0</v>
      </c>
      <c r="I1154" s="320">
        <v>0</v>
      </c>
      <c r="J1154" s="314">
        <f t="shared" si="587"/>
        <v>0</v>
      </c>
      <c r="K1154" s="320">
        <v>0</v>
      </c>
      <c r="L1154" s="359">
        <v>0</v>
      </c>
      <c r="M1154" s="320">
        <v>0</v>
      </c>
      <c r="N1154" s="320">
        <v>0</v>
      </c>
      <c r="O1154" s="320">
        <v>0</v>
      </c>
      <c r="P1154" s="87">
        <f t="shared" si="581"/>
        <v>0</v>
      </c>
      <c r="Q1154" s="66">
        <f t="shared" si="582"/>
        <v>0</v>
      </c>
      <c r="R1154" s="196">
        <v>0</v>
      </c>
    </row>
    <row r="1155" spans="1:18" ht="16.5" hidden="1" customHeight="1" outlineLevel="4">
      <c r="A1155" s="427"/>
      <c r="B1155" s="429"/>
      <c r="C1155" s="108" t="s">
        <v>186</v>
      </c>
      <c r="D1155" s="108"/>
      <c r="E1155" s="320">
        <v>0</v>
      </c>
      <c r="F1155" s="359">
        <v>0</v>
      </c>
      <c r="G1155" s="320">
        <v>0</v>
      </c>
      <c r="H1155" s="349">
        <v>0</v>
      </c>
      <c r="I1155" s="320">
        <v>0</v>
      </c>
      <c r="J1155" s="314">
        <f t="shared" si="587"/>
        <v>0</v>
      </c>
      <c r="K1155" s="320">
        <v>0</v>
      </c>
      <c r="L1155" s="359">
        <v>0</v>
      </c>
      <c r="M1155" s="320">
        <v>0</v>
      </c>
      <c r="N1155" s="320">
        <v>0</v>
      </c>
      <c r="O1155" s="320">
        <v>0</v>
      </c>
      <c r="P1155" s="87">
        <f t="shared" si="581"/>
        <v>0</v>
      </c>
      <c r="Q1155" s="66">
        <f t="shared" si="582"/>
        <v>0</v>
      </c>
      <c r="R1155" s="196">
        <v>0</v>
      </c>
    </row>
    <row r="1156" spans="1:18" ht="16.5" hidden="1" customHeight="1" outlineLevel="4">
      <c r="A1156" s="427"/>
      <c r="B1156" s="429"/>
      <c r="C1156" s="108" t="s">
        <v>187</v>
      </c>
      <c r="D1156" s="108"/>
      <c r="E1156" s="320">
        <v>0</v>
      </c>
      <c r="F1156" s="359">
        <v>0</v>
      </c>
      <c r="G1156" s="320">
        <v>0</v>
      </c>
      <c r="H1156" s="349">
        <v>0</v>
      </c>
      <c r="I1156" s="320">
        <v>0</v>
      </c>
      <c r="J1156" s="314">
        <f t="shared" si="587"/>
        <v>0</v>
      </c>
      <c r="K1156" s="320">
        <v>0</v>
      </c>
      <c r="L1156" s="359">
        <v>0</v>
      </c>
      <c r="M1156" s="320">
        <v>0</v>
      </c>
      <c r="N1156" s="320">
        <v>0</v>
      </c>
      <c r="O1156" s="320">
        <v>0</v>
      </c>
      <c r="P1156" s="87">
        <f t="shared" si="581"/>
        <v>0</v>
      </c>
      <c r="Q1156" s="66">
        <f t="shared" si="582"/>
        <v>0</v>
      </c>
      <c r="R1156" s="196">
        <v>0</v>
      </c>
    </row>
    <row r="1157" spans="1:18" ht="16.5" hidden="1" customHeight="1" outlineLevel="4">
      <c r="A1157" s="427"/>
      <c r="B1157" s="429"/>
      <c r="C1157" s="108" t="s">
        <v>188</v>
      </c>
      <c r="D1157" s="108"/>
      <c r="E1157" s="320">
        <v>0</v>
      </c>
      <c r="F1157" s="359">
        <v>0</v>
      </c>
      <c r="G1157" s="320">
        <v>0</v>
      </c>
      <c r="H1157" s="349">
        <v>0</v>
      </c>
      <c r="I1157" s="320">
        <v>0</v>
      </c>
      <c r="J1157" s="314">
        <f t="shared" si="587"/>
        <v>0</v>
      </c>
      <c r="K1157" s="320">
        <v>0</v>
      </c>
      <c r="L1157" s="359">
        <v>0</v>
      </c>
      <c r="M1157" s="320">
        <v>0</v>
      </c>
      <c r="N1157" s="320">
        <v>0</v>
      </c>
      <c r="O1157" s="320">
        <v>0</v>
      </c>
      <c r="P1157" s="87">
        <f t="shared" si="581"/>
        <v>0</v>
      </c>
      <c r="Q1157" s="66">
        <f t="shared" si="582"/>
        <v>0</v>
      </c>
      <c r="R1157" s="196">
        <v>0</v>
      </c>
    </row>
    <row r="1158" spans="1:18" ht="16.5" hidden="1" customHeight="1" outlineLevel="4">
      <c r="A1158" s="427"/>
      <c r="B1158" s="429"/>
      <c r="C1158" s="108" t="s">
        <v>189</v>
      </c>
      <c r="D1158" s="108"/>
      <c r="E1158" s="320">
        <v>0</v>
      </c>
      <c r="F1158" s="359">
        <v>0</v>
      </c>
      <c r="G1158" s="320">
        <v>0</v>
      </c>
      <c r="H1158" s="349">
        <v>0</v>
      </c>
      <c r="I1158" s="320">
        <v>0</v>
      </c>
      <c r="J1158" s="314">
        <f t="shared" si="587"/>
        <v>0</v>
      </c>
      <c r="K1158" s="320">
        <v>0</v>
      </c>
      <c r="L1158" s="359">
        <v>0</v>
      </c>
      <c r="M1158" s="320">
        <v>0</v>
      </c>
      <c r="N1158" s="320">
        <v>0</v>
      </c>
      <c r="O1158" s="320">
        <v>0</v>
      </c>
      <c r="P1158" s="87">
        <f t="shared" si="581"/>
        <v>0</v>
      </c>
      <c r="Q1158" s="66">
        <f t="shared" si="582"/>
        <v>0</v>
      </c>
      <c r="R1158" s="196">
        <v>0</v>
      </c>
    </row>
    <row r="1159" spans="1:18" ht="16.5" hidden="1" customHeight="1" outlineLevel="4">
      <c r="A1159" s="427"/>
      <c r="B1159" s="429"/>
      <c r="C1159" s="108" t="s">
        <v>190</v>
      </c>
      <c r="D1159" s="108"/>
      <c r="E1159" s="320">
        <v>0</v>
      </c>
      <c r="F1159" s="359">
        <v>0</v>
      </c>
      <c r="G1159" s="320">
        <v>0</v>
      </c>
      <c r="H1159" s="349">
        <v>0</v>
      </c>
      <c r="I1159" s="320">
        <v>0</v>
      </c>
      <c r="J1159" s="314">
        <f t="shared" si="587"/>
        <v>0</v>
      </c>
      <c r="K1159" s="320">
        <v>0</v>
      </c>
      <c r="L1159" s="359">
        <v>0</v>
      </c>
      <c r="M1159" s="320">
        <v>0</v>
      </c>
      <c r="N1159" s="320">
        <v>0</v>
      </c>
      <c r="O1159" s="320">
        <v>0</v>
      </c>
      <c r="P1159" s="87">
        <f t="shared" si="581"/>
        <v>0</v>
      </c>
      <c r="Q1159" s="66">
        <f t="shared" si="582"/>
        <v>0</v>
      </c>
      <c r="R1159" s="196">
        <v>0</v>
      </c>
    </row>
    <row r="1160" spans="1:18" ht="16.5" hidden="1" customHeight="1" outlineLevel="4">
      <c r="A1160" s="427"/>
      <c r="B1160" s="429"/>
      <c r="C1160" s="108" t="s">
        <v>191</v>
      </c>
      <c r="D1160" s="108"/>
      <c r="E1160" s="320">
        <v>0</v>
      </c>
      <c r="F1160" s="359">
        <v>0</v>
      </c>
      <c r="G1160" s="320">
        <v>0</v>
      </c>
      <c r="H1160" s="349">
        <v>0</v>
      </c>
      <c r="I1160" s="320">
        <v>0</v>
      </c>
      <c r="J1160" s="314">
        <f t="shared" si="587"/>
        <v>0</v>
      </c>
      <c r="K1160" s="320">
        <v>0</v>
      </c>
      <c r="L1160" s="359">
        <v>0</v>
      </c>
      <c r="M1160" s="320">
        <v>0</v>
      </c>
      <c r="N1160" s="320">
        <v>0</v>
      </c>
      <c r="O1160" s="320">
        <v>0</v>
      </c>
      <c r="P1160" s="87">
        <f t="shared" si="581"/>
        <v>0</v>
      </c>
      <c r="Q1160" s="66">
        <f t="shared" si="582"/>
        <v>0</v>
      </c>
      <c r="R1160" s="196">
        <v>0</v>
      </c>
    </row>
    <row r="1161" spans="1:18" ht="16.5" hidden="1" customHeight="1" outlineLevel="4">
      <c r="A1161" s="427"/>
      <c r="B1161" s="429"/>
      <c r="C1161" s="86" t="s">
        <v>192</v>
      </c>
      <c r="D1161" s="86"/>
      <c r="E1161" s="320">
        <v>0</v>
      </c>
      <c r="F1161" s="359">
        <v>0</v>
      </c>
      <c r="G1161" s="320">
        <v>0</v>
      </c>
      <c r="H1161" s="349">
        <v>0</v>
      </c>
      <c r="I1161" s="320">
        <v>0</v>
      </c>
      <c r="J1161" s="314">
        <f t="shared" si="587"/>
        <v>0</v>
      </c>
      <c r="K1161" s="320">
        <v>0</v>
      </c>
      <c r="L1161" s="359">
        <v>0</v>
      </c>
      <c r="M1161" s="320">
        <v>0</v>
      </c>
      <c r="N1161" s="320">
        <v>0</v>
      </c>
      <c r="O1161" s="320">
        <v>0</v>
      </c>
      <c r="P1161" s="87">
        <f t="shared" si="581"/>
        <v>0</v>
      </c>
      <c r="Q1161" s="66">
        <f t="shared" si="582"/>
        <v>0</v>
      </c>
      <c r="R1161" s="196">
        <v>0</v>
      </c>
    </row>
    <row r="1162" spans="1:18" ht="16.5" hidden="1" customHeight="1" outlineLevel="4">
      <c r="A1162" s="427"/>
      <c r="B1162" s="429"/>
      <c r="C1162" s="97" t="s">
        <v>193</v>
      </c>
      <c r="D1162" s="97"/>
      <c r="E1162" s="320">
        <v>0</v>
      </c>
      <c r="F1162" s="359">
        <v>0</v>
      </c>
      <c r="G1162" s="320">
        <v>0</v>
      </c>
      <c r="H1162" s="349">
        <v>0</v>
      </c>
      <c r="I1162" s="320">
        <v>0</v>
      </c>
      <c r="J1162" s="314">
        <f t="shared" si="587"/>
        <v>0</v>
      </c>
      <c r="K1162" s="320">
        <v>0</v>
      </c>
      <c r="L1162" s="359">
        <v>0</v>
      </c>
      <c r="M1162" s="320">
        <v>0</v>
      </c>
      <c r="N1162" s="320">
        <v>0</v>
      </c>
      <c r="O1162" s="320">
        <v>0</v>
      </c>
      <c r="P1162" s="87">
        <f t="shared" si="581"/>
        <v>0</v>
      </c>
      <c r="Q1162" s="66">
        <f t="shared" si="582"/>
        <v>0</v>
      </c>
      <c r="R1162" s="196">
        <v>0</v>
      </c>
    </row>
    <row r="1163" spans="1:18" ht="16.5" hidden="1" customHeight="1" outlineLevel="4">
      <c r="A1163" s="427"/>
      <c r="B1163" s="429"/>
      <c r="C1163" s="97" t="s">
        <v>194</v>
      </c>
      <c r="D1163" s="97"/>
      <c r="E1163" s="320">
        <v>0</v>
      </c>
      <c r="F1163" s="359">
        <v>0</v>
      </c>
      <c r="G1163" s="320">
        <v>0</v>
      </c>
      <c r="H1163" s="349">
        <v>0</v>
      </c>
      <c r="I1163" s="320">
        <v>0</v>
      </c>
      <c r="J1163" s="314">
        <f t="shared" si="587"/>
        <v>0</v>
      </c>
      <c r="K1163" s="320">
        <v>0</v>
      </c>
      <c r="L1163" s="359">
        <v>0</v>
      </c>
      <c r="M1163" s="320">
        <v>0</v>
      </c>
      <c r="N1163" s="320">
        <v>0</v>
      </c>
      <c r="O1163" s="320">
        <v>0</v>
      </c>
      <c r="P1163" s="87">
        <f t="shared" si="581"/>
        <v>0</v>
      </c>
      <c r="Q1163" s="66">
        <f t="shared" si="582"/>
        <v>0</v>
      </c>
      <c r="R1163" s="196">
        <v>0</v>
      </c>
    </row>
    <row r="1164" spans="1:18" ht="16.5" hidden="1" customHeight="1" outlineLevel="4">
      <c r="A1164" s="427"/>
      <c r="B1164" s="429"/>
      <c r="C1164" s="97" t="s">
        <v>195</v>
      </c>
      <c r="D1164" s="97"/>
      <c r="E1164" s="320">
        <v>0</v>
      </c>
      <c r="F1164" s="359">
        <v>0</v>
      </c>
      <c r="G1164" s="320">
        <v>0</v>
      </c>
      <c r="H1164" s="349">
        <v>0</v>
      </c>
      <c r="I1164" s="320">
        <v>0</v>
      </c>
      <c r="J1164" s="314">
        <f t="shared" si="587"/>
        <v>0</v>
      </c>
      <c r="K1164" s="320">
        <v>0</v>
      </c>
      <c r="L1164" s="359">
        <v>0</v>
      </c>
      <c r="M1164" s="320">
        <v>0</v>
      </c>
      <c r="N1164" s="320">
        <v>0</v>
      </c>
      <c r="O1164" s="320">
        <v>0</v>
      </c>
      <c r="P1164" s="87">
        <f t="shared" si="581"/>
        <v>0</v>
      </c>
      <c r="Q1164" s="66">
        <f t="shared" si="582"/>
        <v>0</v>
      </c>
      <c r="R1164" s="196">
        <v>0</v>
      </c>
    </row>
    <row r="1165" spans="1:18" ht="16.5" hidden="1" customHeight="1" outlineLevel="4">
      <c r="A1165" s="427"/>
      <c r="B1165" s="429"/>
      <c r="C1165" s="97" t="s">
        <v>196</v>
      </c>
      <c r="D1165" s="97"/>
      <c r="E1165" s="320">
        <v>0</v>
      </c>
      <c r="F1165" s="359">
        <v>0</v>
      </c>
      <c r="G1165" s="320">
        <v>0</v>
      </c>
      <c r="H1165" s="349">
        <v>0</v>
      </c>
      <c r="I1165" s="320">
        <v>0</v>
      </c>
      <c r="J1165" s="314">
        <f t="shared" si="587"/>
        <v>0</v>
      </c>
      <c r="K1165" s="320">
        <v>0</v>
      </c>
      <c r="L1165" s="359">
        <v>0</v>
      </c>
      <c r="M1165" s="320">
        <v>0</v>
      </c>
      <c r="N1165" s="320">
        <v>0</v>
      </c>
      <c r="O1165" s="320">
        <v>0</v>
      </c>
      <c r="P1165" s="87">
        <f t="shared" si="581"/>
        <v>0</v>
      </c>
      <c r="Q1165" s="66">
        <f t="shared" si="582"/>
        <v>0</v>
      </c>
      <c r="R1165" s="196">
        <v>0</v>
      </c>
    </row>
    <row r="1166" spans="1:18" ht="16.5" hidden="1" customHeight="1" outlineLevel="4">
      <c r="A1166" s="427"/>
      <c r="B1166" s="429"/>
      <c r="C1166" s="97" t="s">
        <v>197</v>
      </c>
      <c r="D1166" s="97"/>
      <c r="E1166" s="320">
        <v>0</v>
      </c>
      <c r="F1166" s="359">
        <v>0</v>
      </c>
      <c r="G1166" s="320">
        <v>0</v>
      </c>
      <c r="H1166" s="349">
        <v>0</v>
      </c>
      <c r="I1166" s="320">
        <v>0</v>
      </c>
      <c r="J1166" s="314">
        <f t="shared" si="587"/>
        <v>0</v>
      </c>
      <c r="K1166" s="320">
        <v>0</v>
      </c>
      <c r="L1166" s="359">
        <v>0</v>
      </c>
      <c r="M1166" s="320">
        <v>0</v>
      </c>
      <c r="N1166" s="320">
        <v>0</v>
      </c>
      <c r="O1166" s="320">
        <v>0</v>
      </c>
      <c r="P1166" s="87">
        <f t="shared" si="581"/>
        <v>0</v>
      </c>
      <c r="Q1166" s="66">
        <f t="shared" si="582"/>
        <v>0</v>
      </c>
      <c r="R1166" s="196">
        <v>0</v>
      </c>
    </row>
    <row r="1167" spans="1:18" ht="16.5" hidden="1" customHeight="1" outlineLevel="4">
      <c r="A1167" s="427"/>
      <c r="B1167" s="429"/>
      <c r="C1167" s="97" t="s">
        <v>198</v>
      </c>
      <c r="D1167" s="97"/>
      <c r="E1167" s="320">
        <v>0</v>
      </c>
      <c r="F1167" s="359">
        <v>0</v>
      </c>
      <c r="G1167" s="320">
        <v>0</v>
      </c>
      <c r="H1167" s="349">
        <v>0</v>
      </c>
      <c r="I1167" s="320">
        <v>0</v>
      </c>
      <c r="J1167" s="314">
        <f t="shared" si="587"/>
        <v>0</v>
      </c>
      <c r="K1167" s="320">
        <v>0</v>
      </c>
      <c r="L1167" s="359">
        <v>0</v>
      </c>
      <c r="M1167" s="320">
        <v>0</v>
      </c>
      <c r="N1167" s="320">
        <v>0</v>
      </c>
      <c r="O1167" s="320">
        <v>0</v>
      </c>
      <c r="P1167" s="87">
        <f t="shared" si="581"/>
        <v>0</v>
      </c>
      <c r="Q1167" s="66">
        <f t="shared" si="582"/>
        <v>0</v>
      </c>
      <c r="R1167" s="196">
        <v>0</v>
      </c>
    </row>
    <row r="1168" spans="1:18" ht="28.5" hidden="1" customHeight="1" outlineLevel="3">
      <c r="A1168" s="427"/>
      <c r="B1168" s="429"/>
      <c r="C1168" s="75" t="s">
        <v>277</v>
      </c>
      <c r="D1168" s="27">
        <v>0</v>
      </c>
      <c r="E1168" s="20">
        <f>SUM(E1169:E1201)</f>
        <v>951000</v>
      </c>
      <c r="F1168" s="20">
        <f>SUM(F1169:F1201)</f>
        <v>955000</v>
      </c>
      <c r="G1168" s="20">
        <f t="shared" ref="G1168:I1168" si="588">SUM(G1169:G1201)</f>
        <v>1024000</v>
      </c>
      <c r="H1168" s="20">
        <f t="shared" ref="H1168" si="589">SUM(H1169:H1201)</f>
        <v>1024000</v>
      </c>
      <c r="I1168" s="20">
        <f t="shared" si="588"/>
        <v>942631</v>
      </c>
      <c r="J1168" s="314">
        <f t="shared" si="587"/>
        <v>4896631</v>
      </c>
      <c r="K1168" s="20">
        <f t="shared" ref="K1168:N1168" si="590">SUM(K1169:K1201)</f>
        <v>942631</v>
      </c>
      <c r="L1168" s="20">
        <f t="shared" si="590"/>
        <v>942631</v>
      </c>
      <c r="M1168" s="20">
        <f t="shared" si="590"/>
        <v>942631</v>
      </c>
      <c r="N1168" s="20">
        <f t="shared" si="590"/>
        <v>942631</v>
      </c>
      <c r="O1168" s="20">
        <f>SUM(O1169:O1201)-0.6</f>
        <v>942630.40000000002</v>
      </c>
      <c r="P1168" s="20">
        <f t="shared" si="581"/>
        <v>4713154.4000000004</v>
      </c>
      <c r="Q1168" s="76">
        <f t="shared" si="582"/>
        <v>9609785.4000000004</v>
      </c>
      <c r="R1168" s="196">
        <v>-81000</v>
      </c>
    </row>
    <row r="1169" spans="1:18" ht="16.5" hidden="1" customHeight="1" outlineLevel="4">
      <c r="A1169" s="427"/>
      <c r="B1169" s="429"/>
      <c r="C1169" s="108" t="s">
        <v>167</v>
      </c>
      <c r="D1169" s="108"/>
      <c r="E1169" s="320">
        <v>157283</v>
      </c>
      <c r="F1169" s="359">
        <v>0</v>
      </c>
      <c r="G1169" s="320">
        <v>0</v>
      </c>
      <c r="H1169" s="349">
        <v>0</v>
      </c>
      <c r="I1169" s="320">
        <v>0</v>
      </c>
      <c r="J1169" s="314">
        <f t="shared" si="587"/>
        <v>157283</v>
      </c>
      <c r="K1169" s="319">
        <v>336528</v>
      </c>
      <c r="L1169" s="359">
        <v>0</v>
      </c>
      <c r="M1169" s="320">
        <v>0</v>
      </c>
      <c r="N1169" s="320">
        <v>0</v>
      </c>
      <c r="O1169" s="320">
        <v>0</v>
      </c>
      <c r="P1169" s="87">
        <f t="shared" si="581"/>
        <v>336528</v>
      </c>
      <c r="Q1169" s="66">
        <f t="shared" si="582"/>
        <v>493811</v>
      </c>
      <c r="R1169" s="196">
        <v>0</v>
      </c>
    </row>
    <row r="1170" spans="1:18" ht="16.5" hidden="1" customHeight="1" outlineLevel="4">
      <c r="A1170" s="427"/>
      <c r="B1170" s="429"/>
      <c r="C1170" s="108" t="s">
        <v>168</v>
      </c>
      <c r="D1170" s="108"/>
      <c r="E1170" s="320">
        <v>400711</v>
      </c>
      <c r="F1170" s="359">
        <v>0</v>
      </c>
      <c r="G1170" s="320">
        <v>0</v>
      </c>
      <c r="H1170" s="349">
        <v>0</v>
      </c>
      <c r="I1170" s="320">
        <v>0</v>
      </c>
      <c r="J1170" s="314">
        <f t="shared" si="587"/>
        <v>400711</v>
      </c>
      <c r="K1170" s="320">
        <v>0</v>
      </c>
      <c r="L1170" s="359">
        <v>0</v>
      </c>
      <c r="M1170" s="320">
        <v>0</v>
      </c>
      <c r="N1170" s="319">
        <v>220888</v>
      </c>
      <c r="O1170" s="320">
        <v>0</v>
      </c>
      <c r="P1170" s="87">
        <f t="shared" si="581"/>
        <v>220888</v>
      </c>
      <c r="Q1170" s="66">
        <f t="shared" si="582"/>
        <v>621599</v>
      </c>
      <c r="R1170" s="196">
        <v>0</v>
      </c>
    </row>
    <row r="1171" spans="1:18" ht="16.5" hidden="1" customHeight="1" outlineLevel="4">
      <c r="A1171" s="427"/>
      <c r="B1171" s="429"/>
      <c r="C1171" s="108" t="s">
        <v>169</v>
      </c>
      <c r="D1171" s="108"/>
      <c r="E1171" s="320">
        <v>0</v>
      </c>
      <c r="F1171" s="359">
        <v>0</v>
      </c>
      <c r="G1171" s="319">
        <f>446602-30</f>
        <v>446572</v>
      </c>
      <c r="H1171" s="351">
        <f>446602-30</f>
        <v>446572</v>
      </c>
      <c r="I1171" s="320">
        <v>0</v>
      </c>
      <c r="J1171" s="314">
        <f t="shared" si="587"/>
        <v>893144</v>
      </c>
      <c r="K1171" s="320">
        <v>0</v>
      </c>
      <c r="L1171" s="359">
        <v>0</v>
      </c>
      <c r="M1171" s="320">
        <v>0</v>
      </c>
      <c r="N1171" s="319">
        <v>310476</v>
      </c>
      <c r="O1171" s="320">
        <v>0</v>
      </c>
      <c r="P1171" s="87">
        <f t="shared" si="581"/>
        <v>310476</v>
      </c>
      <c r="Q1171" s="66">
        <f t="shared" si="582"/>
        <v>1203620</v>
      </c>
      <c r="R1171" s="196">
        <v>-446572</v>
      </c>
    </row>
    <row r="1172" spans="1:18" ht="16.5" hidden="1" customHeight="1" outlineLevel="4">
      <c r="A1172" s="427"/>
      <c r="B1172" s="429"/>
      <c r="C1172" s="108" t="s">
        <v>170</v>
      </c>
      <c r="D1172" s="108"/>
      <c r="E1172" s="320">
        <v>0</v>
      </c>
      <c r="F1172" s="359">
        <v>0</v>
      </c>
      <c r="G1172" s="320">
        <v>0</v>
      </c>
      <c r="H1172" s="349">
        <v>0</v>
      </c>
      <c r="I1172" s="320">
        <v>0</v>
      </c>
      <c r="J1172" s="314">
        <f t="shared" si="587"/>
        <v>0</v>
      </c>
      <c r="K1172" s="320">
        <v>0</v>
      </c>
      <c r="L1172" s="359">
        <v>0</v>
      </c>
      <c r="M1172" s="320">
        <v>0</v>
      </c>
      <c r="N1172" s="320">
        <v>0</v>
      </c>
      <c r="O1172" s="320">
        <v>0</v>
      </c>
      <c r="P1172" s="87">
        <f t="shared" si="581"/>
        <v>0</v>
      </c>
      <c r="Q1172" s="66">
        <f t="shared" si="582"/>
        <v>0</v>
      </c>
      <c r="R1172" s="196">
        <v>160920</v>
      </c>
    </row>
    <row r="1173" spans="1:18" ht="16.5" hidden="1" customHeight="1" outlineLevel="4">
      <c r="A1173" s="427"/>
      <c r="B1173" s="429"/>
      <c r="C1173" s="108" t="s">
        <v>171</v>
      </c>
      <c r="D1173" s="108"/>
      <c r="E1173" s="320">
        <v>0</v>
      </c>
      <c r="F1173" s="357">
        <f>134798-15</f>
        <v>134783</v>
      </c>
      <c r="G1173" s="320">
        <v>0</v>
      </c>
      <c r="H1173" s="349">
        <v>0</v>
      </c>
      <c r="I1173" s="320">
        <v>0</v>
      </c>
      <c r="J1173" s="314">
        <f t="shared" si="587"/>
        <v>134783</v>
      </c>
      <c r="K1173" s="320">
        <v>0</v>
      </c>
      <c r="L1173" s="359">
        <v>0</v>
      </c>
      <c r="M1173" s="320">
        <v>0</v>
      </c>
      <c r="N1173" s="319">
        <v>182733</v>
      </c>
      <c r="O1173" s="320">
        <v>0</v>
      </c>
      <c r="P1173" s="87">
        <f t="shared" si="581"/>
        <v>182733</v>
      </c>
      <c r="Q1173" s="66">
        <f t="shared" si="582"/>
        <v>317516</v>
      </c>
      <c r="R1173" s="196">
        <v>0</v>
      </c>
    </row>
    <row r="1174" spans="1:18" ht="16.5" hidden="1" customHeight="1" outlineLevel="4">
      <c r="A1174" s="427"/>
      <c r="B1174" s="429"/>
      <c r="C1174" s="108" t="s">
        <v>172</v>
      </c>
      <c r="D1174" s="108"/>
      <c r="E1174" s="320">
        <v>0</v>
      </c>
      <c r="F1174" s="357">
        <v>250527</v>
      </c>
      <c r="G1174" s="320">
        <v>0</v>
      </c>
      <c r="H1174" s="349">
        <v>0</v>
      </c>
      <c r="I1174" s="320">
        <v>0</v>
      </c>
      <c r="J1174" s="314">
        <f t="shared" si="587"/>
        <v>250527</v>
      </c>
      <c r="K1174" s="320">
        <v>0</v>
      </c>
      <c r="L1174" s="359">
        <v>0</v>
      </c>
      <c r="M1174" s="320">
        <v>0</v>
      </c>
      <c r="N1174" s="319">
        <v>228534</v>
      </c>
      <c r="O1174" s="320">
        <v>0</v>
      </c>
      <c r="P1174" s="87">
        <f t="shared" si="581"/>
        <v>228534</v>
      </c>
      <c r="Q1174" s="66">
        <f t="shared" si="582"/>
        <v>479061</v>
      </c>
      <c r="R1174" s="196">
        <v>0</v>
      </c>
    </row>
    <row r="1175" spans="1:18" ht="16.5" hidden="1" customHeight="1" outlineLevel="4">
      <c r="A1175" s="427"/>
      <c r="B1175" s="429"/>
      <c r="C1175" s="108" t="s">
        <v>173</v>
      </c>
      <c r="D1175" s="108"/>
      <c r="E1175" s="320">
        <v>134962</v>
      </c>
      <c r="F1175" s="359">
        <v>0</v>
      </c>
      <c r="G1175" s="320">
        <v>0</v>
      </c>
      <c r="H1175" s="349">
        <v>0</v>
      </c>
      <c r="I1175" s="320">
        <v>0</v>
      </c>
      <c r="J1175" s="314">
        <f t="shared" si="587"/>
        <v>134962</v>
      </c>
      <c r="K1175" s="319">
        <v>160920</v>
      </c>
      <c r="L1175" s="359">
        <v>0</v>
      </c>
      <c r="M1175" s="320">
        <v>0</v>
      </c>
      <c r="N1175" s="320">
        <v>0</v>
      </c>
      <c r="O1175" s="320">
        <v>0</v>
      </c>
      <c r="P1175" s="87">
        <f t="shared" si="581"/>
        <v>160920</v>
      </c>
      <c r="Q1175" s="66">
        <f t="shared" si="582"/>
        <v>295882</v>
      </c>
      <c r="R1175" s="196">
        <v>0</v>
      </c>
    </row>
    <row r="1176" spans="1:18" ht="16.5" hidden="1" customHeight="1" outlineLevel="4">
      <c r="A1176" s="427"/>
      <c r="B1176" s="429"/>
      <c r="C1176" s="108" t="s">
        <v>174</v>
      </c>
      <c r="D1176" s="108"/>
      <c r="E1176" s="320">
        <v>0</v>
      </c>
      <c r="F1176" s="357">
        <v>109219</v>
      </c>
      <c r="G1176" s="320">
        <v>0</v>
      </c>
      <c r="H1176" s="349">
        <v>0</v>
      </c>
      <c r="I1176" s="320">
        <v>0</v>
      </c>
      <c r="J1176" s="314">
        <f t="shared" si="587"/>
        <v>109219</v>
      </c>
      <c r="K1176" s="320">
        <v>0</v>
      </c>
      <c r="L1176" s="359">
        <v>0</v>
      </c>
      <c r="M1176" s="320">
        <v>0</v>
      </c>
      <c r="N1176" s="320">
        <v>0</v>
      </c>
      <c r="O1176" s="320">
        <v>0</v>
      </c>
      <c r="P1176" s="87">
        <f t="shared" si="581"/>
        <v>0</v>
      </c>
      <c r="Q1176" s="66">
        <f t="shared" si="582"/>
        <v>109219</v>
      </c>
      <c r="R1176" s="196">
        <v>0</v>
      </c>
    </row>
    <row r="1177" spans="1:18" ht="16.5" hidden="1" customHeight="1" outlineLevel="4">
      <c r="A1177" s="427"/>
      <c r="B1177" s="429"/>
      <c r="C1177" s="108" t="s">
        <v>175</v>
      </c>
      <c r="D1177" s="108"/>
      <c r="E1177" s="320">
        <v>0</v>
      </c>
      <c r="F1177" s="357">
        <v>332587</v>
      </c>
      <c r="G1177" s="320">
        <v>0</v>
      </c>
      <c r="H1177" s="349">
        <v>0</v>
      </c>
      <c r="I1177" s="320">
        <v>0</v>
      </c>
      <c r="J1177" s="314">
        <f t="shared" si="587"/>
        <v>332587</v>
      </c>
      <c r="K1177" s="320">
        <v>0</v>
      </c>
      <c r="L1177" s="359">
        <v>0</v>
      </c>
      <c r="M1177" s="320">
        <v>0</v>
      </c>
      <c r="N1177" s="320">
        <v>0</v>
      </c>
      <c r="O1177" s="320">
        <v>0</v>
      </c>
      <c r="P1177" s="87">
        <f t="shared" si="581"/>
        <v>0</v>
      </c>
      <c r="Q1177" s="66">
        <f t="shared" si="582"/>
        <v>332587</v>
      </c>
      <c r="R1177" s="196">
        <v>0</v>
      </c>
    </row>
    <row r="1178" spans="1:18" ht="16.5" hidden="1" customHeight="1" outlineLevel="4">
      <c r="A1178" s="427"/>
      <c r="B1178" s="429"/>
      <c r="C1178" s="108" t="s">
        <v>176</v>
      </c>
      <c r="D1178" s="108"/>
      <c r="E1178" s="320">
        <v>0</v>
      </c>
      <c r="F1178" s="359">
        <v>0</v>
      </c>
      <c r="G1178" s="319">
        <v>69944</v>
      </c>
      <c r="H1178" s="351">
        <v>69944</v>
      </c>
      <c r="I1178" s="320">
        <v>0</v>
      </c>
      <c r="J1178" s="314">
        <f t="shared" si="587"/>
        <v>139888</v>
      </c>
      <c r="K1178" s="320">
        <v>0</v>
      </c>
      <c r="L1178" s="359">
        <v>0</v>
      </c>
      <c r="M1178" s="320">
        <v>0</v>
      </c>
      <c r="N1178" s="320">
        <v>0</v>
      </c>
      <c r="O1178" s="320">
        <v>0</v>
      </c>
      <c r="P1178" s="87">
        <f t="shared" si="581"/>
        <v>0</v>
      </c>
      <c r="Q1178" s="66">
        <f t="shared" si="582"/>
        <v>139888</v>
      </c>
      <c r="R1178" s="196">
        <v>-69944</v>
      </c>
    </row>
    <row r="1179" spans="1:18" ht="16.5" hidden="1" customHeight="1" outlineLevel="4">
      <c r="A1179" s="427"/>
      <c r="B1179" s="429"/>
      <c r="C1179" s="108" t="s">
        <v>177</v>
      </c>
      <c r="D1179" s="108"/>
      <c r="E1179" s="320">
        <v>0</v>
      </c>
      <c r="F1179" s="359">
        <v>0</v>
      </c>
      <c r="G1179" s="320">
        <v>0</v>
      </c>
      <c r="H1179" s="349">
        <v>0</v>
      </c>
      <c r="I1179" s="320">
        <v>0</v>
      </c>
      <c r="J1179" s="314">
        <f t="shared" si="587"/>
        <v>0</v>
      </c>
      <c r="K1179" s="320">
        <v>0</v>
      </c>
      <c r="L1179" s="359">
        <v>0</v>
      </c>
      <c r="M1179" s="320">
        <v>0</v>
      </c>
      <c r="N1179" s="320">
        <v>0</v>
      </c>
      <c r="O1179" s="320">
        <v>0</v>
      </c>
      <c r="P1179" s="87">
        <f t="shared" si="581"/>
        <v>0</v>
      </c>
      <c r="Q1179" s="66">
        <f t="shared" si="582"/>
        <v>0</v>
      </c>
      <c r="R1179" s="196">
        <v>149556</v>
      </c>
    </row>
    <row r="1180" spans="1:18" ht="16.5" hidden="1" customHeight="1" outlineLevel="4">
      <c r="A1180" s="427"/>
      <c r="B1180" s="429"/>
      <c r="C1180" s="108" t="s">
        <v>178</v>
      </c>
      <c r="D1180" s="108"/>
      <c r="E1180" s="320">
        <v>0</v>
      </c>
      <c r="F1180" s="359">
        <v>0</v>
      </c>
      <c r="G1180" s="320">
        <v>0</v>
      </c>
      <c r="H1180" s="349">
        <v>0</v>
      </c>
      <c r="I1180" s="320">
        <v>0</v>
      </c>
      <c r="J1180" s="314">
        <f t="shared" si="587"/>
        <v>0</v>
      </c>
      <c r="K1180" s="320">
        <v>0</v>
      </c>
      <c r="L1180" s="359">
        <v>0</v>
      </c>
      <c r="M1180" s="320">
        <v>0</v>
      </c>
      <c r="N1180" s="320">
        <v>0</v>
      </c>
      <c r="O1180" s="319">
        <v>160920</v>
      </c>
      <c r="P1180" s="87">
        <f t="shared" si="581"/>
        <v>160920</v>
      </c>
      <c r="Q1180" s="66">
        <f t="shared" si="582"/>
        <v>160920</v>
      </c>
      <c r="R1180" s="196">
        <v>183102</v>
      </c>
    </row>
    <row r="1181" spans="1:18" ht="16.5" hidden="1" customHeight="1" outlineLevel="4">
      <c r="A1181" s="427"/>
      <c r="B1181" s="429"/>
      <c r="C1181" s="108" t="s">
        <v>179</v>
      </c>
      <c r="D1181" s="108"/>
      <c r="E1181" s="320">
        <v>0</v>
      </c>
      <c r="F1181" s="359">
        <v>0</v>
      </c>
      <c r="G1181" s="320">
        <v>0</v>
      </c>
      <c r="H1181" s="349">
        <v>0</v>
      </c>
      <c r="I1181" s="320">
        <v>0</v>
      </c>
      <c r="J1181" s="314">
        <f t="shared" si="587"/>
        <v>0</v>
      </c>
      <c r="K1181" s="320">
        <v>0</v>
      </c>
      <c r="L1181" s="359">
        <v>0</v>
      </c>
      <c r="M1181" s="320">
        <v>0</v>
      </c>
      <c r="N1181" s="320">
        <v>0</v>
      </c>
      <c r="O1181" s="320">
        <v>0</v>
      </c>
      <c r="P1181" s="87">
        <f t="shared" si="581"/>
        <v>0</v>
      </c>
      <c r="Q1181" s="66">
        <f t="shared" si="582"/>
        <v>0</v>
      </c>
      <c r="R1181" s="196">
        <v>220888</v>
      </c>
    </row>
    <row r="1182" spans="1:18" ht="16.5" hidden="1" customHeight="1" outlineLevel="4">
      <c r="A1182" s="427"/>
      <c r="B1182" s="429"/>
      <c r="C1182" s="108" t="s">
        <v>180</v>
      </c>
      <c r="D1182" s="108"/>
      <c r="E1182" s="320">
        <v>0</v>
      </c>
      <c r="F1182" s="359">
        <v>0</v>
      </c>
      <c r="G1182" s="319">
        <v>149465</v>
      </c>
      <c r="H1182" s="351">
        <v>149465</v>
      </c>
      <c r="I1182" s="320">
        <v>0</v>
      </c>
      <c r="J1182" s="314">
        <f t="shared" si="587"/>
        <v>298930</v>
      </c>
      <c r="K1182" s="320">
        <v>0</v>
      </c>
      <c r="L1182" s="359">
        <v>0</v>
      </c>
      <c r="M1182" s="320">
        <v>0</v>
      </c>
      <c r="N1182" s="320">
        <v>0</v>
      </c>
      <c r="O1182" s="320">
        <v>0</v>
      </c>
      <c r="P1182" s="87">
        <f t="shared" si="581"/>
        <v>0</v>
      </c>
      <c r="Q1182" s="66">
        <f t="shared" si="582"/>
        <v>298930</v>
      </c>
      <c r="R1182" s="196">
        <v>-149465</v>
      </c>
    </row>
    <row r="1183" spans="1:18" ht="16.5" hidden="1" customHeight="1" outlineLevel="4">
      <c r="A1183" s="427"/>
      <c r="B1183" s="429"/>
      <c r="C1183" s="108" t="s">
        <v>181</v>
      </c>
      <c r="D1183" s="108"/>
      <c r="E1183" s="320">
        <v>0</v>
      </c>
      <c r="F1183" s="357">
        <v>127884</v>
      </c>
      <c r="G1183" s="320">
        <v>0</v>
      </c>
      <c r="H1183" s="349">
        <v>0</v>
      </c>
      <c r="I1183" s="320">
        <v>0</v>
      </c>
      <c r="J1183" s="314">
        <f t="shared" si="587"/>
        <v>127884</v>
      </c>
      <c r="K1183" s="319">
        <v>332289</v>
      </c>
      <c r="L1183" s="359">
        <v>0</v>
      </c>
      <c r="M1183" s="320">
        <v>0</v>
      </c>
      <c r="N1183" s="320">
        <v>0</v>
      </c>
      <c r="O1183" s="320">
        <v>0</v>
      </c>
      <c r="P1183" s="87">
        <f t="shared" si="581"/>
        <v>332289</v>
      </c>
      <c r="Q1183" s="66">
        <f t="shared" si="582"/>
        <v>460173</v>
      </c>
      <c r="R1183" s="196">
        <v>0</v>
      </c>
    </row>
    <row r="1184" spans="1:18" ht="16.5" hidden="1" customHeight="1" outlineLevel="4">
      <c r="A1184" s="427"/>
      <c r="B1184" s="429"/>
      <c r="C1184" s="108" t="s">
        <v>182</v>
      </c>
      <c r="D1184" s="108"/>
      <c r="E1184" s="320">
        <v>0</v>
      </c>
      <c r="F1184" s="359">
        <v>0</v>
      </c>
      <c r="G1184" s="320">
        <v>0</v>
      </c>
      <c r="H1184" s="349">
        <v>0</v>
      </c>
      <c r="I1184" s="319">
        <v>493209</v>
      </c>
      <c r="J1184" s="314">
        <f t="shared" si="587"/>
        <v>493209</v>
      </c>
      <c r="K1184" s="320">
        <v>0</v>
      </c>
      <c r="L1184" s="359">
        <v>0</v>
      </c>
      <c r="M1184" s="320">
        <v>0</v>
      </c>
      <c r="N1184" s="320">
        <v>0</v>
      </c>
      <c r="O1184" s="320">
        <v>0</v>
      </c>
      <c r="P1184" s="87">
        <f t="shared" si="581"/>
        <v>0</v>
      </c>
      <c r="Q1184" s="66">
        <f t="shared" si="582"/>
        <v>493209</v>
      </c>
      <c r="R1184" s="196">
        <v>0</v>
      </c>
    </row>
    <row r="1185" spans="1:18" ht="16.5" hidden="1" customHeight="1" outlineLevel="4">
      <c r="A1185" s="427"/>
      <c r="B1185" s="429"/>
      <c r="C1185" s="108" t="s">
        <v>183</v>
      </c>
      <c r="D1185" s="108"/>
      <c r="E1185" s="320">
        <v>0</v>
      </c>
      <c r="F1185" s="359">
        <v>0</v>
      </c>
      <c r="G1185" s="319">
        <v>358019</v>
      </c>
      <c r="H1185" s="351">
        <v>358019</v>
      </c>
      <c r="I1185" s="320">
        <v>0</v>
      </c>
      <c r="J1185" s="314">
        <f t="shared" si="587"/>
        <v>716038</v>
      </c>
      <c r="K1185" s="320">
        <v>0</v>
      </c>
      <c r="L1185" s="359">
        <v>0</v>
      </c>
      <c r="M1185" s="320">
        <v>0</v>
      </c>
      <c r="N1185" s="320">
        <v>0</v>
      </c>
      <c r="O1185" s="319">
        <v>149556</v>
      </c>
      <c r="P1185" s="87">
        <f t="shared" si="581"/>
        <v>149556</v>
      </c>
      <c r="Q1185" s="66">
        <f t="shared" si="582"/>
        <v>865594</v>
      </c>
      <c r="R1185" s="196">
        <v>-358019</v>
      </c>
    </row>
    <row r="1186" spans="1:18" ht="16.5" hidden="1" customHeight="1" outlineLevel="4">
      <c r="A1186" s="427"/>
      <c r="B1186" s="429"/>
      <c r="C1186" s="108" t="s">
        <v>171</v>
      </c>
      <c r="D1186" s="108"/>
      <c r="E1186" s="320">
        <v>0</v>
      </c>
      <c r="F1186" s="359">
        <v>0</v>
      </c>
      <c r="G1186" s="320">
        <v>0</v>
      </c>
      <c r="H1186" s="349">
        <v>0</v>
      </c>
      <c r="I1186" s="320">
        <v>0</v>
      </c>
      <c r="J1186" s="314">
        <f t="shared" si="587"/>
        <v>0</v>
      </c>
      <c r="K1186" s="320">
        <v>0</v>
      </c>
      <c r="L1186" s="359">
        <v>0</v>
      </c>
      <c r="M1186" s="320">
        <v>0</v>
      </c>
      <c r="N1186" s="320">
        <v>0</v>
      </c>
      <c r="O1186" s="320">
        <v>0</v>
      </c>
      <c r="P1186" s="87">
        <f t="shared" si="581"/>
        <v>0</v>
      </c>
      <c r="Q1186" s="66">
        <f t="shared" si="582"/>
        <v>0</v>
      </c>
      <c r="R1186" s="196">
        <v>115640</v>
      </c>
    </row>
    <row r="1187" spans="1:18" ht="16.5" hidden="1" customHeight="1" outlineLevel="4">
      <c r="A1187" s="427"/>
      <c r="B1187" s="429"/>
      <c r="C1187" s="108" t="s">
        <v>184</v>
      </c>
      <c r="D1187" s="108"/>
      <c r="E1187" s="320">
        <v>258044</v>
      </c>
      <c r="F1187" s="359">
        <v>0</v>
      </c>
      <c r="G1187" s="320">
        <v>0</v>
      </c>
      <c r="H1187" s="349">
        <v>0</v>
      </c>
      <c r="I1187" s="320">
        <v>0</v>
      </c>
      <c r="J1187" s="314">
        <f t="shared" si="587"/>
        <v>258044</v>
      </c>
      <c r="K1187" s="320">
        <v>0</v>
      </c>
      <c r="L1187" s="359">
        <v>0</v>
      </c>
      <c r="M1187" s="319">
        <v>112894</v>
      </c>
      <c r="N1187" s="320">
        <v>0</v>
      </c>
      <c r="O1187" s="320">
        <v>0</v>
      </c>
      <c r="P1187" s="87">
        <f t="shared" si="581"/>
        <v>112894</v>
      </c>
      <c r="Q1187" s="66">
        <f t="shared" si="582"/>
        <v>370938</v>
      </c>
      <c r="R1187" s="196">
        <v>0</v>
      </c>
    </row>
    <row r="1188" spans="1:18" ht="16.5" hidden="1" customHeight="1" outlineLevel="4">
      <c r="A1188" s="427"/>
      <c r="B1188" s="429"/>
      <c r="C1188" s="108" t="s">
        <v>185</v>
      </c>
      <c r="D1188" s="108"/>
      <c r="E1188" s="320">
        <v>0</v>
      </c>
      <c r="F1188" s="359">
        <v>0</v>
      </c>
      <c r="G1188" s="320">
        <v>0</v>
      </c>
      <c r="H1188" s="349">
        <v>0</v>
      </c>
      <c r="I1188" s="319">
        <v>115640</v>
      </c>
      <c r="J1188" s="314">
        <f t="shared" si="587"/>
        <v>115640</v>
      </c>
      <c r="K1188" s="320">
        <v>0</v>
      </c>
      <c r="L1188" s="359">
        <v>0</v>
      </c>
      <c r="M1188" s="320">
        <v>0</v>
      </c>
      <c r="N1188" s="320">
        <v>0</v>
      </c>
      <c r="O1188" s="320">
        <v>0</v>
      </c>
      <c r="P1188" s="87">
        <f t="shared" si="581"/>
        <v>0</v>
      </c>
      <c r="Q1188" s="66">
        <f t="shared" si="582"/>
        <v>115640</v>
      </c>
      <c r="R1188" s="196">
        <v>0</v>
      </c>
    </row>
    <row r="1189" spans="1:18" ht="16.5" hidden="1" customHeight="1" outlineLevel="4">
      <c r="A1189" s="427"/>
      <c r="B1189" s="429"/>
      <c r="C1189" s="108" t="s">
        <v>186</v>
      </c>
      <c r="D1189" s="108"/>
      <c r="E1189" s="320">
        <v>0</v>
      </c>
      <c r="F1189" s="359">
        <v>0</v>
      </c>
      <c r="G1189" s="320">
        <v>0</v>
      </c>
      <c r="H1189" s="349">
        <v>0</v>
      </c>
      <c r="I1189" s="320">
        <v>0</v>
      </c>
      <c r="J1189" s="314">
        <f t="shared" si="587"/>
        <v>0</v>
      </c>
      <c r="K1189" s="320">
        <v>0</v>
      </c>
      <c r="L1189" s="359">
        <v>0</v>
      </c>
      <c r="M1189" s="320">
        <v>0</v>
      </c>
      <c r="N1189" s="320">
        <v>0</v>
      </c>
      <c r="O1189" s="320">
        <v>0</v>
      </c>
      <c r="P1189" s="87">
        <f t="shared" si="581"/>
        <v>0</v>
      </c>
      <c r="Q1189" s="66">
        <f t="shared" si="582"/>
        <v>0</v>
      </c>
      <c r="R1189" s="196">
        <v>112894</v>
      </c>
    </row>
    <row r="1190" spans="1:18" ht="16.5" hidden="1" customHeight="1" outlineLevel="4">
      <c r="A1190" s="427"/>
      <c r="B1190" s="429"/>
      <c r="C1190" s="108" t="s">
        <v>187</v>
      </c>
      <c r="D1190" s="108"/>
      <c r="E1190" s="320">
        <v>0</v>
      </c>
      <c r="F1190" s="359">
        <v>0</v>
      </c>
      <c r="G1190" s="320">
        <v>0</v>
      </c>
      <c r="H1190" s="349">
        <v>0</v>
      </c>
      <c r="I1190" s="320">
        <v>0</v>
      </c>
      <c r="J1190" s="314">
        <f t="shared" si="587"/>
        <v>0</v>
      </c>
      <c r="K1190" s="320">
        <v>0</v>
      </c>
      <c r="L1190" s="359">
        <v>0</v>
      </c>
      <c r="M1190" s="320">
        <v>0</v>
      </c>
      <c r="N1190" s="320">
        <v>0</v>
      </c>
      <c r="O1190" s="319">
        <v>411267</v>
      </c>
      <c r="P1190" s="87">
        <f t="shared" ref="P1190:P1253" si="591">K1190+L1190+M1190+N1190+O1190</f>
        <v>411267</v>
      </c>
      <c r="Q1190" s="66">
        <f t="shared" si="582"/>
        <v>411267</v>
      </c>
      <c r="R1190" s="196">
        <v>0</v>
      </c>
    </row>
    <row r="1191" spans="1:18" ht="16.5" hidden="1" customHeight="1" outlineLevel="4">
      <c r="A1191" s="427"/>
      <c r="B1191" s="429"/>
      <c r="C1191" s="108" t="s">
        <v>188</v>
      </c>
      <c r="D1191" s="108"/>
      <c r="E1191" s="320">
        <v>0</v>
      </c>
      <c r="F1191" s="359">
        <v>0</v>
      </c>
      <c r="G1191" s="320">
        <v>0</v>
      </c>
      <c r="H1191" s="349">
        <v>0</v>
      </c>
      <c r="I1191" s="319">
        <v>333782</v>
      </c>
      <c r="J1191" s="314">
        <f t="shared" si="587"/>
        <v>333782</v>
      </c>
      <c r="K1191" s="320">
        <v>0</v>
      </c>
      <c r="L1191" s="359">
        <v>0</v>
      </c>
      <c r="M1191" s="320">
        <v>0</v>
      </c>
      <c r="N1191" s="320">
        <v>0</v>
      </c>
      <c r="O1191" s="320">
        <v>0</v>
      </c>
      <c r="P1191" s="87">
        <f t="shared" si="591"/>
        <v>0</v>
      </c>
      <c r="Q1191" s="66">
        <f t="shared" si="582"/>
        <v>333782</v>
      </c>
      <c r="R1191" s="196">
        <v>0</v>
      </c>
    </row>
    <row r="1192" spans="1:18" ht="16.5" hidden="1" customHeight="1" outlineLevel="4">
      <c r="A1192" s="427"/>
      <c r="B1192" s="429"/>
      <c r="C1192" s="108" t="s">
        <v>189</v>
      </c>
      <c r="D1192" s="108"/>
      <c r="E1192" s="320">
        <v>0</v>
      </c>
      <c r="F1192" s="359">
        <v>0</v>
      </c>
      <c r="G1192" s="320">
        <v>0</v>
      </c>
      <c r="H1192" s="349">
        <v>0</v>
      </c>
      <c r="I1192" s="320">
        <v>0</v>
      </c>
      <c r="J1192" s="314">
        <f t="shared" si="587"/>
        <v>0</v>
      </c>
      <c r="K1192" s="320">
        <v>0</v>
      </c>
      <c r="L1192" s="359">
        <v>0</v>
      </c>
      <c r="M1192" s="319">
        <v>115640</v>
      </c>
      <c r="N1192" s="320">
        <v>0</v>
      </c>
      <c r="O1192" s="320">
        <v>0</v>
      </c>
      <c r="P1192" s="87">
        <f t="shared" si="591"/>
        <v>115640</v>
      </c>
      <c r="Q1192" s="66">
        <f t="shared" si="582"/>
        <v>115640</v>
      </c>
      <c r="R1192" s="196">
        <v>0</v>
      </c>
    </row>
    <row r="1193" spans="1:18" ht="16.5" hidden="1" customHeight="1" outlineLevel="4">
      <c r="A1193" s="427"/>
      <c r="B1193" s="429"/>
      <c r="C1193" s="108" t="s">
        <v>190</v>
      </c>
      <c r="D1193" s="108"/>
      <c r="E1193" s="320">
        <v>0</v>
      </c>
      <c r="F1193" s="359">
        <v>0</v>
      </c>
      <c r="G1193" s="320">
        <v>0</v>
      </c>
      <c r="H1193" s="349">
        <v>0</v>
      </c>
      <c r="I1193" s="320">
        <v>0</v>
      </c>
      <c r="J1193" s="314">
        <f t="shared" si="587"/>
        <v>0</v>
      </c>
      <c r="K1193" s="319">
        <v>112894</v>
      </c>
      <c r="L1193" s="359">
        <v>0</v>
      </c>
      <c r="M1193" s="320">
        <v>0</v>
      </c>
      <c r="N1193" s="320">
        <v>0</v>
      </c>
      <c r="O1193" s="320">
        <v>0</v>
      </c>
      <c r="P1193" s="87">
        <f t="shared" si="591"/>
        <v>112894</v>
      </c>
      <c r="Q1193" s="66">
        <f t="shared" si="582"/>
        <v>112894</v>
      </c>
      <c r="R1193" s="196">
        <v>0</v>
      </c>
    </row>
    <row r="1194" spans="1:18" ht="16.5" hidden="1" customHeight="1" outlineLevel="4">
      <c r="A1194" s="427"/>
      <c r="B1194" s="429"/>
      <c r="C1194" s="108" t="s">
        <v>191</v>
      </c>
      <c r="D1194" s="108"/>
      <c r="E1194" s="320">
        <v>0</v>
      </c>
      <c r="F1194" s="359">
        <v>0</v>
      </c>
      <c r="G1194" s="320">
        <v>0</v>
      </c>
      <c r="H1194" s="349">
        <v>0</v>
      </c>
      <c r="I1194" s="320">
        <v>0</v>
      </c>
      <c r="J1194" s="314">
        <f t="shared" si="587"/>
        <v>0</v>
      </c>
      <c r="K1194" s="320">
        <v>0</v>
      </c>
      <c r="L1194" s="359">
        <v>0</v>
      </c>
      <c r="M1194" s="320">
        <v>0</v>
      </c>
      <c r="N1194" s="320">
        <v>0</v>
      </c>
      <c r="O1194" s="319">
        <v>220888</v>
      </c>
      <c r="P1194" s="87">
        <f t="shared" si="591"/>
        <v>220888</v>
      </c>
      <c r="Q1194" s="66">
        <f t="shared" ref="Q1194:Q1201" si="592">J1194+P1194</f>
        <v>220888</v>
      </c>
      <c r="R1194" s="196">
        <v>0</v>
      </c>
    </row>
    <row r="1195" spans="1:18" ht="16.5" hidden="1" customHeight="1" outlineLevel="4">
      <c r="A1195" s="427"/>
      <c r="B1195" s="429"/>
      <c r="C1195" s="86" t="s">
        <v>192</v>
      </c>
      <c r="D1195" s="86"/>
      <c r="E1195" s="320">
        <v>0</v>
      </c>
      <c r="F1195" s="359">
        <v>0</v>
      </c>
      <c r="G1195" s="320">
        <v>0</v>
      </c>
      <c r="H1195" s="349">
        <v>0</v>
      </c>
      <c r="I1195" s="320">
        <v>0</v>
      </c>
      <c r="J1195" s="314">
        <f t="shared" si="587"/>
        <v>0</v>
      </c>
      <c r="K1195" s="320">
        <v>0</v>
      </c>
      <c r="L1195" s="359">
        <v>0</v>
      </c>
      <c r="M1195" s="319">
        <v>553177</v>
      </c>
      <c r="N1195" s="320">
        <v>0</v>
      </c>
      <c r="O1195" s="320">
        <v>0</v>
      </c>
      <c r="P1195" s="87">
        <f t="shared" si="591"/>
        <v>553177</v>
      </c>
      <c r="Q1195" s="66">
        <f t="shared" si="592"/>
        <v>553177</v>
      </c>
      <c r="R1195" s="196">
        <v>0</v>
      </c>
    </row>
    <row r="1196" spans="1:18" ht="16.5" hidden="1" customHeight="1" outlineLevel="4">
      <c r="A1196" s="427"/>
      <c r="B1196" s="429"/>
      <c r="C1196" s="97" t="s">
        <v>193</v>
      </c>
      <c r="D1196" s="97"/>
      <c r="E1196" s="320">
        <v>0</v>
      </c>
      <c r="F1196" s="359">
        <v>0</v>
      </c>
      <c r="G1196" s="320">
        <v>0</v>
      </c>
      <c r="H1196" s="349">
        <v>0</v>
      </c>
      <c r="I1196" s="320">
        <v>0</v>
      </c>
      <c r="J1196" s="314">
        <f t="shared" si="587"/>
        <v>0</v>
      </c>
      <c r="K1196" s="320">
        <v>0</v>
      </c>
      <c r="L1196" s="357">
        <v>115640</v>
      </c>
      <c r="M1196" s="320">
        <v>0</v>
      </c>
      <c r="N1196" s="320">
        <v>0</v>
      </c>
      <c r="O1196" s="320">
        <v>0</v>
      </c>
      <c r="P1196" s="87">
        <f t="shared" si="591"/>
        <v>115640</v>
      </c>
      <c r="Q1196" s="66">
        <f t="shared" si="592"/>
        <v>115640</v>
      </c>
      <c r="R1196" s="196">
        <v>0</v>
      </c>
    </row>
    <row r="1197" spans="1:18" ht="16.5" hidden="1" customHeight="1" outlineLevel="4">
      <c r="A1197" s="427"/>
      <c r="B1197" s="429"/>
      <c r="C1197" s="97" t="s">
        <v>194</v>
      </c>
      <c r="D1197" s="97"/>
      <c r="E1197" s="320">
        <v>0</v>
      </c>
      <c r="F1197" s="359">
        <v>0</v>
      </c>
      <c r="G1197" s="320">
        <v>0</v>
      </c>
      <c r="H1197" s="349">
        <v>0</v>
      </c>
      <c r="I1197" s="320">
        <v>0</v>
      </c>
      <c r="J1197" s="314">
        <f t="shared" si="587"/>
        <v>0</v>
      </c>
      <c r="K1197" s="320">
        <v>0</v>
      </c>
      <c r="L1197" s="359">
        <v>0</v>
      </c>
      <c r="M1197" s="319">
        <v>160920</v>
      </c>
      <c r="N1197" s="320">
        <v>0</v>
      </c>
      <c r="O1197" s="320">
        <v>0</v>
      </c>
      <c r="P1197" s="87">
        <f t="shared" si="591"/>
        <v>160920</v>
      </c>
      <c r="Q1197" s="66">
        <f t="shared" si="592"/>
        <v>160920</v>
      </c>
      <c r="R1197" s="196">
        <v>0</v>
      </c>
    </row>
    <row r="1198" spans="1:18" ht="16.5" hidden="1" customHeight="1" outlineLevel="4">
      <c r="A1198" s="427"/>
      <c r="B1198" s="429"/>
      <c r="C1198" s="97" t="s">
        <v>195</v>
      </c>
      <c r="D1198" s="97"/>
      <c r="E1198" s="320">
        <v>0</v>
      </c>
      <c r="F1198" s="359">
        <v>0</v>
      </c>
      <c r="G1198" s="320">
        <v>0</v>
      </c>
      <c r="H1198" s="349">
        <v>0</v>
      </c>
      <c r="I1198" s="320">
        <v>0</v>
      </c>
      <c r="J1198" s="314">
        <f t="shared" si="587"/>
        <v>0</v>
      </c>
      <c r="K1198" s="320">
        <v>0</v>
      </c>
      <c r="L1198" s="359">
        <v>0</v>
      </c>
      <c r="M1198" s="320">
        <v>0</v>
      </c>
      <c r="N1198" s="320">
        <v>0</v>
      </c>
      <c r="O1198" s="320">
        <v>0</v>
      </c>
      <c r="P1198" s="87">
        <f t="shared" si="591"/>
        <v>0</v>
      </c>
      <c r="Q1198" s="66">
        <f t="shared" si="592"/>
        <v>0</v>
      </c>
      <c r="R1198" s="196">
        <v>0</v>
      </c>
    </row>
    <row r="1199" spans="1:18" ht="16.5" hidden="1" customHeight="1" outlineLevel="4">
      <c r="A1199" s="427"/>
      <c r="B1199" s="429"/>
      <c r="C1199" s="97" t="s">
        <v>196</v>
      </c>
      <c r="D1199" s="97"/>
      <c r="E1199" s="320">
        <v>0</v>
      </c>
      <c r="F1199" s="359">
        <v>0</v>
      </c>
      <c r="G1199" s="320">
        <v>0</v>
      </c>
      <c r="H1199" s="349">
        <v>0</v>
      </c>
      <c r="I1199" s="320">
        <v>0</v>
      </c>
      <c r="J1199" s="314">
        <f t="shared" si="587"/>
        <v>0</v>
      </c>
      <c r="K1199" s="320">
        <v>0</v>
      </c>
      <c r="L1199" s="357">
        <v>112894</v>
      </c>
      <c r="M1199" s="320">
        <v>0</v>
      </c>
      <c r="N1199" s="320">
        <v>0</v>
      </c>
      <c r="O1199" s="320">
        <v>0</v>
      </c>
      <c r="P1199" s="87">
        <f t="shared" si="591"/>
        <v>112894</v>
      </c>
      <c r="Q1199" s="66">
        <f t="shared" si="592"/>
        <v>112894</v>
      </c>
      <c r="R1199" s="196">
        <v>0</v>
      </c>
    </row>
    <row r="1200" spans="1:18" ht="16.5" hidden="1" customHeight="1" outlineLevel="4">
      <c r="A1200" s="427"/>
      <c r="B1200" s="429"/>
      <c r="C1200" s="97" t="s">
        <v>197</v>
      </c>
      <c r="D1200" s="97"/>
      <c r="E1200" s="320">
        <v>0</v>
      </c>
      <c r="F1200" s="359">
        <v>0</v>
      </c>
      <c r="G1200" s="320">
        <v>0</v>
      </c>
      <c r="H1200" s="349">
        <v>0</v>
      </c>
      <c r="I1200" s="320">
        <v>0</v>
      </c>
      <c r="J1200" s="314">
        <f t="shared" si="587"/>
        <v>0</v>
      </c>
      <c r="K1200" s="320">
        <v>0</v>
      </c>
      <c r="L1200" s="359">
        <v>0</v>
      </c>
      <c r="M1200" s="320">
        <v>0</v>
      </c>
      <c r="N1200" s="320">
        <v>0</v>
      </c>
      <c r="O1200" s="320">
        <v>0</v>
      </c>
      <c r="P1200" s="87">
        <f t="shared" si="591"/>
        <v>0</v>
      </c>
      <c r="Q1200" s="66">
        <f t="shared" si="592"/>
        <v>0</v>
      </c>
      <c r="R1200" s="196">
        <v>0</v>
      </c>
    </row>
    <row r="1201" spans="1:18" ht="16.5" hidden="1" customHeight="1" outlineLevel="4">
      <c r="A1201" s="427"/>
      <c r="B1201" s="429"/>
      <c r="C1201" s="97" t="s">
        <v>198</v>
      </c>
      <c r="D1201" s="97"/>
      <c r="E1201" s="320">
        <v>0</v>
      </c>
      <c r="F1201" s="359">
        <v>0</v>
      </c>
      <c r="G1201" s="320">
        <v>0</v>
      </c>
      <c r="H1201" s="349">
        <v>0</v>
      </c>
      <c r="I1201" s="319"/>
      <c r="J1201" s="314">
        <f t="shared" si="587"/>
        <v>0</v>
      </c>
      <c r="K1201" s="320">
        <v>0</v>
      </c>
      <c r="L1201" s="357">
        <v>714097</v>
      </c>
      <c r="M1201" s="320">
        <v>0</v>
      </c>
      <c r="N1201" s="320">
        <v>0</v>
      </c>
      <c r="O1201" s="320">
        <v>0</v>
      </c>
      <c r="P1201" s="87">
        <f t="shared" si="591"/>
        <v>714097</v>
      </c>
      <c r="Q1201" s="66">
        <f t="shared" si="592"/>
        <v>714097</v>
      </c>
      <c r="R1201" s="196">
        <v>0</v>
      </c>
    </row>
    <row r="1202" spans="1:18" ht="28.5" hidden="1" customHeight="1" outlineLevel="3">
      <c r="A1202" s="427"/>
      <c r="B1202" s="429"/>
      <c r="C1202" s="75" t="s">
        <v>22</v>
      </c>
      <c r="D1202" s="27">
        <v>0</v>
      </c>
      <c r="E1202" s="20">
        <f>SUM(E1203:E1235)</f>
        <v>0</v>
      </c>
      <c r="F1202" s="20">
        <f t="shared" ref="F1202:G1202" si="593">SUM(F1203:F1235)</f>
        <v>0</v>
      </c>
      <c r="G1202" s="20">
        <f t="shared" si="593"/>
        <v>0</v>
      </c>
      <c r="H1202" s="20">
        <f t="shared" ref="H1202" si="594">SUM(H1203:H1235)</f>
        <v>0</v>
      </c>
      <c r="I1202" s="20">
        <f>SUM(I1203:I1235)</f>
        <v>3924166.0000000005</v>
      </c>
      <c r="J1202" s="314">
        <f t="shared" si="587"/>
        <v>3924166.0000000005</v>
      </c>
      <c r="K1202" s="20">
        <f>SUM(K1203:K1235)</f>
        <v>3924166.0000000005</v>
      </c>
      <c r="L1202" s="20">
        <f>SUM(L1203:L1235)</f>
        <v>3924166.9966666675</v>
      </c>
      <c r="M1202" s="309">
        <f>SUM(M1203:M1235)</f>
        <v>3924165.9966666675</v>
      </c>
      <c r="N1202" s="20">
        <f>SUM(N1203:N1235)</f>
        <v>3924168.9996666671</v>
      </c>
      <c r="O1202" s="224">
        <f>SUM(O1203:O1235)</f>
        <v>3924170.0666666673</v>
      </c>
      <c r="P1202" s="20">
        <f>K1202+L1202+M1202+N1202+O1202</f>
        <v>19620838.059666671</v>
      </c>
      <c r="Q1202" s="76">
        <f>J1202+P1202</f>
        <v>23545004.059666671</v>
      </c>
      <c r="R1202" s="196">
        <v>0</v>
      </c>
    </row>
    <row r="1203" spans="1:18" ht="15.75" hidden="1" customHeight="1" outlineLevel="3">
      <c r="A1203" s="427"/>
      <c r="B1203" s="429"/>
      <c r="C1203" s="111" t="s">
        <v>167</v>
      </c>
      <c r="D1203" s="111"/>
      <c r="E1203" s="12">
        <v>0</v>
      </c>
      <c r="F1203" s="12">
        <v>0</v>
      </c>
      <c r="G1203" s="12">
        <v>0</v>
      </c>
      <c r="H1203" s="12">
        <v>0</v>
      </c>
      <c r="I1203" s="113">
        <v>400000</v>
      </c>
      <c r="J1203" s="314">
        <f t="shared" si="587"/>
        <v>400000</v>
      </c>
      <c r="K1203" s="113">
        <v>400000</v>
      </c>
      <c r="L1203" s="221">
        <f>400000+0.04</f>
        <v>400000.04</v>
      </c>
      <c r="M1203" s="262">
        <f>400000-0.2-0.47</f>
        <v>399999.33</v>
      </c>
      <c r="N1203" s="225">
        <f>400000-0.05+2-0.2-0.417+1</f>
        <v>400002.33299999998</v>
      </c>
      <c r="O1203" s="225">
        <f>400000+2.2+0.2+1</f>
        <v>400003.4</v>
      </c>
      <c r="P1203" s="87">
        <f t="shared" si="591"/>
        <v>2000005.1030000001</v>
      </c>
      <c r="Q1203" s="66">
        <f t="shared" ref="Q1203:Q1235" si="595">J1203+P1203</f>
        <v>2400005.1030000001</v>
      </c>
      <c r="R1203" s="196">
        <v>0</v>
      </c>
    </row>
    <row r="1204" spans="1:18" ht="15.75" hidden="1" customHeight="1" outlineLevel="3">
      <c r="A1204" s="427"/>
      <c r="B1204" s="429"/>
      <c r="C1204" s="111" t="s">
        <v>168</v>
      </c>
      <c r="D1204" s="111"/>
      <c r="E1204" s="12">
        <v>0</v>
      </c>
      <c r="F1204" s="12">
        <v>0</v>
      </c>
      <c r="G1204" s="12">
        <v>0</v>
      </c>
      <c r="H1204" s="12">
        <v>0</v>
      </c>
      <c r="I1204" s="113">
        <v>7500</v>
      </c>
      <c r="J1204" s="314">
        <f t="shared" si="587"/>
        <v>7500</v>
      </c>
      <c r="K1204" s="113">
        <v>7500</v>
      </c>
      <c r="L1204" s="225">
        <f>7500+0.29</f>
        <v>7500.29</v>
      </c>
      <c r="M1204" s="12">
        <v>7500</v>
      </c>
      <c r="N1204" s="12">
        <v>7500</v>
      </c>
      <c r="O1204" s="12">
        <v>7500</v>
      </c>
      <c r="P1204" s="87">
        <f t="shared" si="591"/>
        <v>37500.29</v>
      </c>
      <c r="Q1204" s="66">
        <f t="shared" si="595"/>
        <v>45000.29</v>
      </c>
      <c r="R1204" s="196">
        <v>0</v>
      </c>
    </row>
    <row r="1205" spans="1:18" ht="15.75" hidden="1" customHeight="1" outlineLevel="3">
      <c r="A1205" s="427"/>
      <c r="B1205" s="429"/>
      <c r="C1205" s="111" t="s">
        <v>169</v>
      </c>
      <c r="D1205" s="111"/>
      <c r="E1205" s="12">
        <v>0</v>
      </c>
      <c r="F1205" s="12">
        <v>0</v>
      </c>
      <c r="G1205" s="12">
        <v>0</v>
      </c>
      <c r="H1205" s="12">
        <v>0</v>
      </c>
      <c r="I1205" s="113">
        <v>66666</v>
      </c>
      <c r="J1205" s="314">
        <f t="shared" si="587"/>
        <v>66666</v>
      </c>
      <c r="K1205" s="113">
        <v>66666</v>
      </c>
      <c r="L1205" s="225">
        <v>66666.666666666701</v>
      </c>
      <c r="M1205" s="12">
        <v>66666.666666666672</v>
      </c>
      <c r="N1205" s="12">
        <v>66666.666666666672</v>
      </c>
      <c r="O1205" s="12">
        <v>66666.666666666672</v>
      </c>
      <c r="P1205" s="87">
        <f t="shared" si="591"/>
        <v>333332.66666666674</v>
      </c>
      <c r="Q1205" s="66">
        <f t="shared" si="595"/>
        <v>399998.66666666674</v>
      </c>
      <c r="R1205" s="196">
        <v>0</v>
      </c>
    </row>
    <row r="1206" spans="1:18" ht="15.75" hidden="1" customHeight="1" outlineLevel="3">
      <c r="A1206" s="427"/>
      <c r="B1206" s="429"/>
      <c r="C1206" s="111" t="s">
        <v>170</v>
      </c>
      <c r="D1206" s="111"/>
      <c r="E1206" s="12">
        <v>0</v>
      </c>
      <c r="F1206" s="12">
        <v>0</v>
      </c>
      <c r="G1206" s="12">
        <v>0</v>
      </c>
      <c r="H1206" s="12">
        <v>0</v>
      </c>
      <c r="I1206" s="113">
        <v>133333.33333333334</v>
      </c>
      <c r="J1206" s="314">
        <f t="shared" si="587"/>
        <v>133333.33333333334</v>
      </c>
      <c r="K1206" s="113">
        <v>133333.33333333334</v>
      </c>
      <c r="L1206" s="12">
        <v>133333.33333333334</v>
      </c>
      <c r="M1206" s="12">
        <v>133333.33333333334</v>
      </c>
      <c r="N1206" s="12">
        <v>133333.33333333334</v>
      </c>
      <c r="O1206" s="12">
        <v>133333.33333333334</v>
      </c>
      <c r="P1206" s="87">
        <f t="shared" si="591"/>
        <v>666666.66666666674</v>
      </c>
      <c r="Q1206" s="66">
        <f t="shared" si="595"/>
        <v>800000.00000000012</v>
      </c>
      <c r="R1206" s="196">
        <v>0</v>
      </c>
    </row>
    <row r="1207" spans="1:18" ht="15.75" hidden="1" customHeight="1" outlineLevel="3">
      <c r="A1207" s="427"/>
      <c r="B1207" s="429"/>
      <c r="C1207" s="111" t="s">
        <v>171</v>
      </c>
      <c r="D1207" s="111"/>
      <c r="E1207" s="12">
        <v>0</v>
      </c>
      <c r="F1207" s="12">
        <v>0</v>
      </c>
      <c r="G1207" s="12">
        <v>0</v>
      </c>
      <c r="H1207" s="12">
        <v>0</v>
      </c>
      <c r="I1207" s="113">
        <v>58333.333333333336</v>
      </c>
      <c r="J1207" s="314">
        <f t="shared" si="587"/>
        <v>58333.333333333336</v>
      </c>
      <c r="K1207" s="113">
        <v>58333.333333333336</v>
      </c>
      <c r="L1207" s="12">
        <v>58333.333333333336</v>
      </c>
      <c r="M1207" s="12">
        <v>58333.333333333336</v>
      </c>
      <c r="N1207" s="12">
        <v>58333.333333333336</v>
      </c>
      <c r="O1207" s="12">
        <v>58333.333333333336</v>
      </c>
      <c r="P1207" s="87">
        <f t="shared" si="591"/>
        <v>291666.66666666669</v>
      </c>
      <c r="Q1207" s="66">
        <f t="shared" si="595"/>
        <v>350000</v>
      </c>
      <c r="R1207" s="196">
        <v>0</v>
      </c>
    </row>
    <row r="1208" spans="1:18" ht="15.75" hidden="1" customHeight="1" outlineLevel="3">
      <c r="A1208" s="427"/>
      <c r="B1208" s="429"/>
      <c r="C1208" s="111" t="s">
        <v>172</v>
      </c>
      <c r="D1208" s="111"/>
      <c r="E1208" s="12">
        <v>0</v>
      </c>
      <c r="F1208" s="12">
        <v>0</v>
      </c>
      <c r="G1208" s="12">
        <v>0</v>
      </c>
      <c r="H1208" s="12">
        <v>0</v>
      </c>
      <c r="I1208" s="113">
        <v>58333.333333333336</v>
      </c>
      <c r="J1208" s="314">
        <f t="shared" si="587"/>
        <v>58333.333333333336</v>
      </c>
      <c r="K1208" s="113">
        <v>58333.333333333336</v>
      </c>
      <c r="L1208" s="12">
        <v>58333.333333333336</v>
      </c>
      <c r="M1208" s="12">
        <v>58333.333333333336</v>
      </c>
      <c r="N1208" s="12">
        <v>58333.333333333336</v>
      </c>
      <c r="O1208" s="12">
        <v>58333.333333333336</v>
      </c>
      <c r="P1208" s="87">
        <f t="shared" si="591"/>
        <v>291666.66666666669</v>
      </c>
      <c r="Q1208" s="66">
        <f t="shared" si="595"/>
        <v>350000</v>
      </c>
      <c r="R1208" s="196">
        <v>0</v>
      </c>
    </row>
    <row r="1209" spans="1:18" ht="15.75" hidden="1" customHeight="1" outlineLevel="3">
      <c r="A1209" s="427"/>
      <c r="B1209" s="429"/>
      <c r="C1209" s="111" t="s">
        <v>173</v>
      </c>
      <c r="D1209" s="111"/>
      <c r="E1209" s="12">
        <v>0</v>
      </c>
      <c r="F1209" s="12">
        <v>0</v>
      </c>
      <c r="G1209" s="12">
        <v>0</v>
      </c>
      <c r="H1209" s="12">
        <v>0</v>
      </c>
      <c r="I1209" s="113">
        <v>37500</v>
      </c>
      <c r="J1209" s="314">
        <f t="shared" si="587"/>
        <v>37500</v>
      </c>
      <c r="K1209" s="113">
        <v>37500</v>
      </c>
      <c r="L1209" s="12">
        <v>37500</v>
      </c>
      <c r="M1209" s="12">
        <v>37500</v>
      </c>
      <c r="N1209" s="12">
        <v>37500</v>
      </c>
      <c r="O1209" s="12">
        <v>37500</v>
      </c>
      <c r="P1209" s="87">
        <f t="shared" si="591"/>
        <v>187500</v>
      </c>
      <c r="Q1209" s="66">
        <f t="shared" si="595"/>
        <v>225000</v>
      </c>
      <c r="R1209" s="196">
        <v>0</v>
      </c>
    </row>
    <row r="1210" spans="1:18" ht="15.75" hidden="1" customHeight="1" outlineLevel="3">
      <c r="A1210" s="427"/>
      <c r="B1210" s="429"/>
      <c r="C1210" s="111" t="s">
        <v>174</v>
      </c>
      <c r="D1210" s="111"/>
      <c r="E1210" s="12">
        <v>0</v>
      </c>
      <c r="F1210" s="12">
        <v>0</v>
      </c>
      <c r="G1210" s="12">
        <v>0</v>
      </c>
      <c r="H1210" s="12">
        <v>0</v>
      </c>
      <c r="I1210" s="113">
        <v>50000</v>
      </c>
      <c r="J1210" s="314">
        <f t="shared" si="587"/>
        <v>50000</v>
      </c>
      <c r="K1210" s="113">
        <v>50000</v>
      </c>
      <c r="L1210" s="12">
        <v>50000</v>
      </c>
      <c r="M1210" s="12">
        <v>50000</v>
      </c>
      <c r="N1210" s="12">
        <v>50000</v>
      </c>
      <c r="O1210" s="12">
        <v>50000</v>
      </c>
      <c r="P1210" s="87">
        <f t="shared" si="591"/>
        <v>250000</v>
      </c>
      <c r="Q1210" s="66">
        <f t="shared" si="595"/>
        <v>300000</v>
      </c>
      <c r="R1210" s="196">
        <v>0</v>
      </c>
    </row>
    <row r="1211" spans="1:18" ht="15.75" hidden="1" customHeight="1" outlineLevel="3">
      <c r="A1211" s="427"/>
      <c r="B1211" s="429"/>
      <c r="C1211" s="111" t="s">
        <v>175</v>
      </c>
      <c r="D1211" s="111"/>
      <c r="E1211" s="12">
        <v>0</v>
      </c>
      <c r="F1211" s="12">
        <v>0</v>
      </c>
      <c r="G1211" s="12">
        <v>0</v>
      </c>
      <c r="H1211" s="12">
        <v>0</v>
      </c>
      <c r="I1211" s="113">
        <v>391666.66666666669</v>
      </c>
      <c r="J1211" s="314">
        <f t="shared" si="587"/>
        <v>391666.66666666669</v>
      </c>
      <c r="K1211" s="113">
        <v>391666.66666666669</v>
      </c>
      <c r="L1211" s="12">
        <v>391666.66666666669</v>
      </c>
      <c r="M1211" s="12">
        <v>391666.66666666669</v>
      </c>
      <c r="N1211" s="12">
        <v>391666.66666666669</v>
      </c>
      <c r="O1211" s="12">
        <v>391666.66666666669</v>
      </c>
      <c r="P1211" s="87">
        <f t="shared" si="591"/>
        <v>1958333.3333333335</v>
      </c>
      <c r="Q1211" s="66">
        <f t="shared" si="595"/>
        <v>2350000</v>
      </c>
      <c r="R1211" s="196">
        <v>0</v>
      </c>
    </row>
    <row r="1212" spans="1:18" ht="15.75" hidden="1" customHeight="1" outlineLevel="3">
      <c r="A1212" s="427"/>
      <c r="B1212" s="429"/>
      <c r="C1212" s="111" t="s">
        <v>176</v>
      </c>
      <c r="D1212" s="111"/>
      <c r="E1212" s="12">
        <v>0</v>
      </c>
      <c r="F1212" s="12">
        <v>0</v>
      </c>
      <c r="G1212" s="12">
        <v>0</v>
      </c>
      <c r="H1212" s="12">
        <v>0</v>
      </c>
      <c r="I1212" s="113">
        <v>37500</v>
      </c>
      <c r="J1212" s="314">
        <f t="shared" si="587"/>
        <v>37500</v>
      </c>
      <c r="K1212" s="113">
        <v>37500</v>
      </c>
      <c r="L1212" s="12">
        <v>37500</v>
      </c>
      <c r="M1212" s="12">
        <v>37500</v>
      </c>
      <c r="N1212" s="12">
        <v>37500</v>
      </c>
      <c r="O1212" s="12">
        <v>37500</v>
      </c>
      <c r="P1212" s="87">
        <f t="shared" si="591"/>
        <v>187500</v>
      </c>
      <c r="Q1212" s="66">
        <f t="shared" si="595"/>
        <v>225000</v>
      </c>
      <c r="R1212" s="196">
        <v>0</v>
      </c>
    </row>
    <row r="1213" spans="1:18" ht="15.75" hidden="1" customHeight="1" outlineLevel="3">
      <c r="A1213" s="427"/>
      <c r="B1213" s="429"/>
      <c r="C1213" s="111" t="s">
        <v>177</v>
      </c>
      <c r="D1213" s="111"/>
      <c r="E1213" s="12">
        <v>0</v>
      </c>
      <c r="F1213" s="12">
        <v>0</v>
      </c>
      <c r="G1213" s="12">
        <v>0</v>
      </c>
      <c r="H1213" s="12">
        <v>0</v>
      </c>
      <c r="I1213" s="113">
        <v>58333.333333333336</v>
      </c>
      <c r="J1213" s="314">
        <f t="shared" si="587"/>
        <v>58333.333333333336</v>
      </c>
      <c r="K1213" s="113">
        <v>58333.333333333336</v>
      </c>
      <c r="L1213" s="12">
        <v>58333.333333333336</v>
      </c>
      <c r="M1213" s="12">
        <v>58333.333333333336</v>
      </c>
      <c r="N1213" s="12">
        <v>58333.333333333336</v>
      </c>
      <c r="O1213" s="12">
        <v>58333.333333333336</v>
      </c>
      <c r="P1213" s="87">
        <f t="shared" si="591"/>
        <v>291666.66666666669</v>
      </c>
      <c r="Q1213" s="66">
        <f t="shared" si="595"/>
        <v>350000</v>
      </c>
      <c r="R1213" s="196">
        <v>0</v>
      </c>
    </row>
    <row r="1214" spans="1:18" ht="15.75" hidden="1" customHeight="1" outlineLevel="3">
      <c r="A1214" s="427"/>
      <c r="B1214" s="429"/>
      <c r="C1214" s="111" t="s">
        <v>178</v>
      </c>
      <c r="D1214" s="111"/>
      <c r="E1214" s="12">
        <v>0</v>
      </c>
      <c r="F1214" s="12">
        <v>0</v>
      </c>
      <c r="G1214" s="12">
        <v>0</v>
      </c>
      <c r="H1214" s="12">
        <v>0</v>
      </c>
      <c r="I1214" s="113">
        <v>66666.666666666672</v>
      </c>
      <c r="J1214" s="314">
        <f t="shared" si="587"/>
        <v>66666.666666666672</v>
      </c>
      <c r="K1214" s="113">
        <v>66666.666666666672</v>
      </c>
      <c r="L1214" s="12">
        <v>66666.666666666672</v>
      </c>
      <c r="M1214" s="12">
        <v>66666.666666666672</v>
      </c>
      <c r="N1214" s="12">
        <v>66666.666666666672</v>
      </c>
      <c r="O1214" s="12">
        <v>66666.666666666672</v>
      </c>
      <c r="P1214" s="87">
        <f t="shared" si="591"/>
        <v>333333.33333333337</v>
      </c>
      <c r="Q1214" s="66">
        <f t="shared" si="595"/>
        <v>400000.00000000006</v>
      </c>
      <c r="R1214" s="196">
        <v>0</v>
      </c>
    </row>
    <row r="1215" spans="1:18" ht="15.75" hidden="1" customHeight="1" outlineLevel="3">
      <c r="A1215" s="427"/>
      <c r="B1215" s="429"/>
      <c r="C1215" s="111" t="s">
        <v>179</v>
      </c>
      <c r="D1215" s="111"/>
      <c r="E1215" s="12">
        <v>0</v>
      </c>
      <c r="F1215" s="12">
        <v>0</v>
      </c>
      <c r="G1215" s="12">
        <v>0</v>
      </c>
      <c r="H1215" s="12">
        <v>0</v>
      </c>
      <c r="I1215" s="113">
        <v>33333.333333333336</v>
      </c>
      <c r="J1215" s="314">
        <f t="shared" si="587"/>
        <v>33333.333333333336</v>
      </c>
      <c r="K1215" s="113">
        <v>33333.333333333336</v>
      </c>
      <c r="L1215" s="12">
        <v>33333.333333333336</v>
      </c>
      <c r="M1215" s="12">
        <v>33333.333333333336</v>
      </c>
      <c r="N1215" s="12">
        <v>33333.333333333336</v>
      </c>
      <c r="O1215" s="12">
        <v>33333.333333333336</v>
      </c>
      <c r="P1215" s="87">
        <f t="shared" si="591"/>
        <v>166666.66666666669</v>
      </c>
      <c r="Q1215" s="66">
        <f t="shared" si="595"/>
        <v>200000.00000000003</v>
      </c>
      <c r="R1215" s="196">
        <v>0</v>
      </c>
    </row>
    <row r="1216" spans="1:18" ht="15.75" hidden="1" customHeight="1" outlineLevel="3">
      <c r="A1216" s="427"/>
      <c r="B1216" s="429"/>
      <c r="C1216" s="111" t="s">
        <v>180</v>
      </c>
      <c r="D1216" s="111"/>
      <c r="E1216" s="12">
        <v>0</v>
      </c>
      <c r="F1216" s="12">
        <v>0</v>
      </c>
      <c r="G1216" s="12">
        <v>0</v>
      </c>
      <c r="H1216" s="12">
        <v>0</v>
      </c>
      <c r="I1216" s="113">
        <v>16666.666666666668</v>
      </c>
      <c r="J1216" s="314">
        <f t="shared" si="587"/>
        <v>16666.666666666668</v>
      </c>
      <c r="K1216" s="113">
        <v>16666.666666666668</v>
      </c>
      <c r="L1216" s="12">
        <v>16666.666666666668</v>
      </c>
      <c r="M1216" s="12">
        <v>16666.666666666668</v>
      </c>
      <c r="N1216" s="12">
        <v>16666.666666666668</v>
      </c>
      <c r="O1216" s="12">
        <v>16666.666666666668</v>
      </c>
      <c r="P1216" s="87">
        <f t="shared" si="591"/>
        <v>83333.333333333343</v>
      </c>
      <c r="Q1216" s="66">
        <f t="shared" si="595"/>
        <v>100000.00000000001</v>
      </c>
      <c r="R1216" s="196">
        <v>0</v>
      </c>
    </row>
    <row r="1217" spans="1:18" ht="15.75" hidden="1" customHeight="1" outlineLevel="3">
      <c r="A1217" s="427"/>
      <c r="B1217" s="429"/>
      <c r="C1217" s="111" t="s">
        <v>181</v>
      </c>
      <c r="D1217" s="111"/>
      <c r="E1217" s="12">
        <v>0</v>
      </c>
      <c r="F1217" s="12">
        <v>0</v>
      </c>
      <c r="G1217" s="12">
        <v>0</v>
      </c>
      <c r="H1217" s="12">
        <v>0</v>
      </c>
      <c r="I1217" s="113">
        <v>58333.333333333336</v>
      </c>
      <c r="J1217" s="314">
        <f t="shared" ref="J1217:J1280" si="596">I1217+H1217+G1217+F1217+E1217+D1217</f>
        <v>58333.333333333336</v>
      </c>
      <c r="K1217" s="113">
        <v>58333.333333333336</v>
      </c>
      <c r="L1217" s="12">
        <v>58333.333333333336</v>
      </c>
      <c r="M1217" s="12">
        <v>58333.333333333336</v>
      </c>
      <c r="N1217" s="12">
        <v>58333.333333333336</v>
      </c>
      <c r="O1217" s="12">
        <v>58333.333333333336</v>
      </c>
      <c r="P1217" s="87">
        <f t="shared" si="591"/>
        <v>291666.66666666669</v>
      </c>
      <c r="Q1217" s="66">
        <f t="shared" si="595"/>
        <v>350000</v>
      </c>
      <c r="R1217" s="196">
        <v>0</v>
      </c>
    </row>
    <row r="1218" spans="1:18" ht="15.75" hidden="1" customHeight="1" outlineLevel="3">
      <c r="A1218" s="427"/>
      <c r="B1218" s="429"/>
      <c r="C1218" s="111" t="s">
        <v>182</v>
      </c>
      <c r="D1218" s="111"/>
      <c r="E1218" s="12">
        <v>0</v>
      </c>
      <c r="F1218" s="12">
        <v>0</v>
      </c>
      <c r="G1218" s="12">
        <v>0</v>
      </c>
      <c r="H1218" s="12">
        <v>0</v>
      </c>
      <c r="I1218" s="113">
        <v>433333.33333333331</v>
      </c>
      <c r="J1218" s="314">
        <f t="shared" si="596"/>
        <v>433333.33333333331</v>
      </c>
      <c r="K1218" s="113">
        <v>433333.33333333331</v>
      </c>
      <c r="L1218" s="12">
        <v>433333.33333333331</v>
      </c>
      <c r="M1218" s="12">
        <v>433333.33333333331</v>
      </c>
      <c r="N1218" s="12">
        <v>433333.33333333331</v>
      </c>
      <c r="O1218" s="12">
        <v>433333.33333333331</v>
      </c>
      <c r="P1218" s="87">
        <f t="shared" si="591"/>
        <v>2166666.6666666665</v>
      </c>
      <c r="Q1218" s="66">
        <f t="shared" si="595"/>
        <v>2600000</v>
      </c>
      <c r="R1218" s="196">
        <v>0</v>
      </c>
    </row>
    <row r="1219" spans="1:18" ht="15.75" hidden="1" customHeight="1" outlineLevel="3">
      <c r="A1219" s="427"/>
      <c r="B1219" s="429"/>
      <c r="C1219" s="111" t="s">
        <v>183</v>
      </c>
      <c r="D1219" s="111"/>
      <c r="E1219" s="12">
        <v>0</v>
      </c>
      <c r="F1219" s="12">
        <v>0</v>
      </c>
      <c r="G1219" s="12">
        <v>0</v>
      </c>
      <c r="H1219" s="12">
        <v>0</v>
      </c>
      <c r="I1219" s="113">
        <v>250000</v>
      </c>
      <c r="J1219" s="314">
        <f t="shared" si="596"/>
        <v>250000</v>
      </c>
      <c r="K1219" s="113">
        <v>250000</v>
      </c>
      <c r="L1219" s="12">
        <v>250000</v>
      </c>
      <c r="M1219" s="12">
        <v>250000</v>
      </c>
      <c r="N1219" s="12">
        <v>250000</v>
      </c>
      <c r="O1219" s="12">
        <v>250000</v>
      </c>
      <c r="P1219" s="87">
        <f t="shared" si="591"/>
        <v>1250000</v>
      </c>
      <c r="Q1219" s="66">
        <f t="shared" si="595"/>
        <v>1500000</v>
      </c>
      <c r="R1219" s="196">
        <v>0</v>
      </c>
    </row>
    <row r="1220" spans="1:18" ht="15.75" hidden="1" customHeight="1" outlineLevel="3">
      <c r="A1220" s="427"/>
      <c r="B1220" s="429"/>
      <c r="C1220" s="111" t="s">
        <v>171</v>
      </c>
      <c r="D1220" s="111"/>
      <c r="E1220" s="12">
        <v>0</v>
      </c>
      <c r="F1220" s="12">
        <v>0</v>
      </c>
      <c r="G1220" s="12">
        <v>0</v>
      </c>
      <c r="H1220" s="12">
        <v>0</v>
      </c>
      <c r="I1220" s="113">
        <v>58333.333333333336</v>
      </c>
      <c r="J1220" s="314">
        <f t="shared" si="596"/>
        <v>58333.333333333336</v>
      </c>
      <c r="K1220" s="113">
        <v>58333.333333333336</v>
      </c>
      <c r="L1220" s="12">
        <v>58333.333333333336</v>
      </c>
      <c r="M1220" s="12">
        <v>58333.333333333336</v>
      </c>
      <c r="N1220" s="12">
        <v>58333.333333333336</v>
      </c>
      <c r="O1220" s="12">
        <v>58333.333333333336</v>
      </c>
      <c r="P1220" s="87">
        <f t="shared" si="591"/>
        <v>291666.66666666669</v>
      </c>
      <c r="Q1220" s="66">
        <f t="shared" si="595"/>
        <v>350000</v>
      </c>
      <c r="R1220" s="196">
        <v>0</v>
      </c>
    </row>
    <row r="1221" spans="1:18" ht="15.75" hidden="1" customHeight="1" outlineLevel="3">
      <c r="A1221" s="427"/>
      <c r="B1221" s="429"/>
      <c r="C1221" s="111" t="s">
        <v>184</v>
      </c>
      <c r="D1221" s="111"/>
      <c r="E1221" s="12">
        <v>0</v>
      </c>
      <c r="F1221" s="12">
        <v>0</v>
      </c>
      <c r="G1221" s="12">
        <v>0</v>
      </c>
      <c r="H1221" s="12">
        <v>0</v>
      </c>
      <c r="I1221" s="113">
        <v>37500</v>
      </c>
      <c r="J1221" s="314">
        <f t="shared" si="596"/>
        <v>37500</v>
      </c>
      <c r="K1221" s="113">
        <v>37500</v>
      </c>
      <c r="L1221" s="12">
        <v>37500</v>
      </c>
      <c r="M1221" s="12">
        <v>37500</v>
      </c>
      <c r="N1221" s="12">
        <v>37500</v>
      </c>
      <c r="O1221" s="12">
        <v>37500</v>
      </c>
      <c r="P1221" s="87">
        <f t="shared" si="591"/>
        <v>187500</v>
      </c>
      <c r="Q1221" s="66">
        <f t="shared" si="595"/>
        <v>225000</v>
      </c>
      <c r="R1221" s="196">
        <v>0</v>
      </c>
    </row>
    <row r="1222" spans="1:18" ht="15.75" hidden="1" customHeight="1" outlineLevel="3">
      <c r="A1222" s="427"/>
      <c r="B1222" s="429"/>
      <c r="C1222" s="111" t="s">
        <v>185</v>
      </c>
      <c r="D1222" s="111"/>
      <c r="E1222" s="12">
        <v>0</v>
      </c>
      <c r="F1222" s="12">
        <v>0</v>
      </c>
      <c r="G1222" s="12">
        <v>0</v>
      </c>
      <c r="H1222" s="12">
        <v>0</v>
      </c>
      <c r="I1222" s="113">
        <v>37500</v>
      </c>
      <c r="J1222" s="314">
        <f t="shared" si="596"/>
        <v>37500</v>
      </c>
      <c r="K1222" s="113">
        <v>37500</v>
      </c>
      <c r="L1222" s="12">
        <v>37500</v>
      </c>
      <c r="M1222" s="12">
        <v>37500</v>
      </c>
      <c r="N1222" s="12">
        <v>37500</v>
      </c>
      <c r="O1222" s="12">
        <v>37500</v>
      </c>
      <c r="P1222" s="87">
        <f t="shared" si="591"/>
        <v>187500</v>
      </c>
      <c r="Q1222" s="66">
        <f t="shared" si="595"/>
        <v>225000</v>
      </c>
      <c r="R1222" s="196">
        <v>0</v>
      </c>
    </row>
    <row r="1223" spans="1:18" ht="15.75" hidden="1" customHeight="1" outlineLevel="3">
      <c r="A1223" s="427"/>
      <c r="B1223" s="429"/>
      <c r="C1223" s="111" t="s">
        <v>186</v>
      </c>
      <c r="D1223" s="111"/>
      <c r="E1223" s="12">
        <v>0</v>
      </c>
      <c r="F1223" s="12">
        <v>0</v>
      </c>
      <c r="G1223" s="12">
        <v>0</v>
      </c>
      <c r="H1223" s="12">
        <v>0</v>
      </c>
      <c r="I1223" s="113">
        <v>50000</v>
      </c>
      <c r="J1223" s="314">
        <f t="shared" si="596"/>
        <v>50000</v>
      </c>
      <c r="K1223" s="113">
        <v>50000</v>
      </c>
      <c r="L1223" s="12">
        <v>50000</v>
      </c>
      <c r="M1223" s="12">
        <v>50000</v>
      </c>
      <c r="N1223" s="12">
        <v>50000</v>
      </c>
      <c r="O1223" s="12">
        <v>50000</v>
      </c>
      <c r="P1223" s="87">
        <f t="shared" si="591"/>
        <v>250000</v>
      </c>
      <c r="Q1223" s="66">
        <f t="shared" si="595"/>
        <v>300000</v>
      </c>
      <c r="R1223" s="196">
        <v>0</v>
      </c>
    </row>
    <row r="1224" spans="1:18" ht="15.75" hidden="1" customHeight="1" outlineLevel="3">
      <c r="A1224" s="427"/>
      <c r="B1224" s="429"/>
      <c r="C1224" s="111" t="s">
        <v>187</v>
      </c>
      <c r="D1224" s="111"/>
      <c r="E1224" s="12">
        <v>0</v>
      </c>
      <c r="F1224" s="12">
        <v>0</v>
      </c>
      <c r="G1224" s="12">
        <v>0</v>
      </c>
      <c r="H1224" s="12">
        <v>0</v>
      </c>
      <c r="I1224" s="113">
        <v>133333.33333333334</v>
      </c>
      <c r="J1224" s="314">
        <f t="shared" si="596"/>
        <v>133333.33333333334</v>
      </c>
      <c r="K1224" s="113">
        <v>133333.33333333334</v>
      </c>
      <c r="L1224" s="12">
        <v>133333.33333333334</v>
      </c>
      <c r="M1224" s="12">
        <v>133333.33333333334</v>
      </c>
      <c r="N1224" s="12">
        <v>133333.33333333334</v>
      </c>
      <c r="O1224" s="12">
        <v>133333.33333333334</v>
      </c>
      <c r="P1224" s="87">
        <f t="shared" si="591"/>
        <v>666666.66666666674</v>
      </c>
      <c r="Q1224" s="66">
        <f t="shared" si="595"/>
        <v>800000.00000000012</v>
      </c>
      <c r="R1224" s="196">
        <v>0</v>
      </c>
    </row>
    <row r="1225" spans="1:18" ht="15.75" hidden="1" customHeight="1" outlineLevel="3">
      <c r="A1225" s="427"/>
      <c r="B1225" s="429"/>
      <c r="C1225" s="111" t="s">
        <v>188</v>
      </c>
      <c r="D1225" s="111"/>
      <c r="E1225" s="12">
        <v>0</v>
      </c>
      <c r="F1225" s="12">
        <v>0</v>
      </c>
      <c r="G1225" s="12">
        <v>0</v>
      </c>
      <c r="H1225" s="12">
        <v>0</v>
      </c>
      <c r="I1225" s="113">
        <v>308333.33333333331</v>
      </c>
      <c r="J1225" s="314">
        <f t="shared" si="596"/>
        <v>308333.33333333331</v>
      </c>
      <c r="K1225" s="113">
        <v>308333.33333333331</v>
      </c>
      <c r="L1225" s="12">
        <v>308333.33333333331</v>
      </c>
      <c r="M1225" s="12">
        <v>308333.33333333331</v>
      </c>
      <c r="N1225" s="12">
        <v>308333.33333333331</v>
      </c>
      <c r="O1225" s="12">
        <v>308333.33333333331</v>
      </c>
      <c r="P1225" s="87">
        <f t="shared" si="591"/>
        <v>1541666.6666666665</v>
      </c>
      <c r="Q1225" s="66">
        <f t="shared" si="595"/>
        <v>1849999.9999999998</v>
      </c>
      <c r="R1225" s="196">
        <v>0</v>
      </c>
    </row>
    <row r="1226" spans="1:18" ht="15.75" hidden="1" customHeight="1" outlineLevel="3">
      <c r="A1226" s="427"/>
      <c r="B1226" s="429"/>
      <c r="C1226" s="111" t="s">
        <v>189</v>
      </c>
      <c r="D1226" s="111"/>
      <c r="E1226" s="12">
        <v>0</v>
      </c>
      <c r="F1226" s="12">
        <v>0</v>
      </c>
      <c r="G1226" s="12">
        <v>0</v>
      </c>
      <c r="H1226" s="12">
        <v>0</v>
      </c>
      <c r="I1226" s="113">
        <v>33333.333333333336</v>
      </c>
      <c r="J1226" s="314">
        <f t="shared" si="596"/>
        <v>33333.333333333336</v>
      </c>
      <c r="K1226" s="113">
        <v>33333.333333333336</v>
      </c>
      <c r="L1226" s="12">
        <v>33333.333333333336</v>
      </c>
      <c r="M1226" s="12">
        <v>33333.333333333336</v>
      </c>
      <c r="N1226" s="12">
        <v>33333.333333333336</v>
      </c>
      <c r="O1226" s="12">
        <v>33333.333333333336</v>
      </c>
      <c r="P1226" s="87">
        <f t="shared" si="591"/>
        <v>166666.66666666669</v>
      </c>
      <c r="Q1226" s="66">
        <f t="shared" si="595"/>
        <v>200000.00000000003</v>
      </c>
      <c r="R1226" s="196">
        <v>0</v>
      </c>
    </row>
    <row r="1227" spans="1:18" ht="15.75" hidden="1" customHeight="1" outlineLevel="3">
      <c r="A1227" s="427"/>
      <c r="B1227" s="429"/>
      <c r="C1227" s="111" t="s">
        <v>190</v>
      </c>
      <c r="D1227" s="111"/>
      <c r="E1227" s="12">
        <v>0</v>
      </c>
      <c r="F1227" s="12">
        <v>0</v>
      </c>
      <c r="G1227" s="12">
        <v>0</v>
      </c>
      <c r="H1227" s="12">
        <v>0</v>
      </c>
      <c r="I1227" s="113">
        <v>16666.666666666668</v>
      </c>
      <c r="J1227" s="314">
        <f t="shared" si="596"/>
        <v>16666.666666666668</v>
      </c>
      <c r="K1227" s="113">
        <v>16666.666666666668</v>
      </c>
      <c r="L1227" s="12">
        <v>16666.666666666668</v>
      </c>
      <c r="M1227" s="12">
        <v>16666.666666666668</v>
      </c>
      <c r="N1227" s="12">
        <v>16666.666666666668</v>
      </c>
      <c r="O1227" s="12">
        <v>16666.666666666668</v>
      </c>
      <c r="P1227" s="87">
        <f t="shared" si="591"/>
        <v>83333.333333333343</v>
      </c>
      <c r="Q1227" s="66">
        <f t="shared" si="595"/>
        <v>100000.00000000001</v>
      </c>
      <c r="R1227" s="196">
        <v>0</v>
      </c>
    </row>
    <row r="1228" spans="1:18" ht="15.75" hidden="1" customHeight="1" outlineLevel="3">
      <c r="A1228" s="427"/>
      <c r="B1228" s="429"/>
      <c r="C1228" s="111" t="s">
        <v>191</v>
      </c>
      <c r="D1228" s="111"/>
      <c r="E1228" s="12">
        <v>0</v>
      </c>
      <c r="F1228" s="12">
        <v>0</v>
      </c>
      <c r="G1228" s="12">
        <v>0</v>
      </c>
      <c r="H1228" s="12">
        <v>0</v>
      </c>
      <c r="I1228" s="113">
        <v>250000</v>
      </c>
      <c r="J1228" s="314">
        <f t="shared" si="596"/>
        <v>250000</v>
      </c>
      <c r="K1228" s="113">
        <v>250000</v>
      </c>
      <c r="L1228" s="12">
        <v>250000</v>
      </c>
      <c r="M1228" s="12">
        <v>250000</v>
      </c>
      <c r="N1228" s="12">
        <v>250000</v>
      </c>
      <c r="O1228" s="12">
        <v>250000</v>
      </c>
      <c r="P1228" s="87">
        <f t="shared" si="591"/>
        <v>1250000</v>
      </c>
      <c r="Q1228" s="66">
        <f t="shared" si="595"/>
        <v>1500000</v>
      </c>
      <c r="R1228" s="196">
        <v>0</v>
      </c>
    </row>
    <row r="1229" spans="1:18" ht="15.75" hidden="1" customHeight="1" outlineLevel="3">
      <c r="A1229" s="427"/>
      <c r="B1229" s="429"/>
      <c r="C1229" s="91" t="s">
        <v>192</v>
      </c>
      <c r="D1229" s="91"/>
      <c r="E1229" s="12">
        <v>0</v>
      </c>
      <c r="F1229" s="12">
        <v>0</v>
      </c>
      <c r="G1229" s="12">
        <v>0</v>
      </c>
      <c r="H1229" s="12">
        <v>0</v>
      </c>
      <c r="I1229" s="113">
        <v>391666.66666666669</v>
      </c>
      <c r="J1229" s="314">
        <f t="shared" si="596"/>
        <v>391666.66666666669</v>
      </c>
      <c r="K1229" s="113">
        <v>391666.66666666669</v>
      </c>
      <c r="L1229" s="12">
        <v>391666.66666666669</v>
      </c>
      <c r="M1229" s="12">
        <v>391666.66666666669</v>
      </c>
      <c r="N1229" s="12">
        <v>391666.66666666669</v>
      </c>
      <c r="O1229" s="12">
        <v>391666.66666666669</v>
      </c>
      <c r="P1229" s="87">
        <f t="shared" si="591"/>
        <v>1958333.3333333335</v>
      </c>
      <c r="Q1229" s="66">
        <f t="shared" si="595"/>
        <v>2350000</v>
      </c>
      <c r="R1229" s="196">
        <v>0</v>
      </c>
    </row>
    <row r="1230" spans="1:18" ht="15.75" hidden="1" customHeight="1" outlineLevel="3">
      <c r="A1230" s="427"/>
      <c r="B1230" s="429"/>
      <c r="C1230" s="104" t="s">
        <v>193</v>
      </c>
      <c r="D1230" s="104"/>
      <c r="E1230" s="12">
        <v>0</v>
      </c>
      <c r="F1230" s="12">
        <v>0</v>
      </c>
      <c r="G1230" s="12">
        <v>0</v>
      </c>
      <c r="H1230" s="12">
        <v>0</v>
      </c>
      <c r="I1230" s="113">
        <v>50000</v>
      </c>
      <c r="J1230" s="314">
        <f t="shared" si="596"/>
        <v>50000</v>
      </c>
      <c r="K1230" s="113">
        <v>50000</v>
      </c>
      <c r="L1230" s="12">
        <v>50000</v>
      </c>
      <c r="M1230" s="12">
        <v>50000</v>
      </c>
      <c r="N1230" s="12">
        <v>50000</v>
      </c>
      <c r="O1230" s="12">
        <v>50000</v>
      </c>
      <c r="P1230" s="87">
        <f t="shared" si="591"/>
        <v>250000</v>
      </c>
      <c r="Q1230" s="66">
        <f t="shared" si="595"/>
        <v>300000</v>
      </c>
      <c r="R1230" s="196">
        <v>0</v>
      </c>
    </row>
    <row r="1231" spans="1:18" ht="15.75" hidden="1" customHeight="1" outlineLevel="3">
      <c r="A1231" s="427"/>
      <c r="B1231" s="429"/>
      <c r="C1231" s="104" t="s">
        <v>194</v>
      </c>
      <c r="D1231" s="104"/>
      <c r="E1231" s="12">
        <v>0</v>
      </c>
      <c r="F1231" s="12">
        <v>0</v>
      </c>
      <c r="G1231" s="12">
        <v>0</v>
      </c>
      <c r="H1231" s="12">
        <v>0</v>
      </c>
      <c r="I1231" s="113">
        <v>50000</v>
      </c>
      <c r="J1231" s="314">
        <f t="shared" si="596"/>
        <v>50000</v>
      </c>
      <c r="K1231" s="113">
        <v>50000</v>
      </c>
      <c r="L1231" s="12">
        <v>50000</v>
      </c>
      <c r="M1231" s="12">
        <v>50000</v>
      </c>
      <c r="N1231" s="12">
        <v>50000</v>
      </c>
      <c r="O1231" s="12">
        <v>50000</v>
      </c>
      <c r="P1231" s="87">
        <f t="shared" si="591"/>
        <v>250000</v>
      </c>
      <c r="Q1231" s="66">
        <f t="shared" si="595"/>
        <v>300000</v>
      </c>
      <c r="R1231" s="196">
        <v>0</v>
      </c>
    </row>
    <row r="1232" spans="1:18" ht="15.75" hidden="1" customHeight="1" outlineLevel="3">
      <c r="A1232" s="427"/>
      <c r="B1232" s="429"/>
      <c r="C1232" s="104" t="s">
        <v>195</v>
      </c>
      <c r="D1232" s="104"/>
      <c r="E1232" s="12">
        <v>0</v>
      </c>
      <c r="F1232" s="12">
        <v>0</v>
      </c>
      <c r="G1232" s="12">
        <v>0</v>
      </c>
      <c r="H1232" s="12">
        <v>0</v>
      </c>
      <c r="I1232" s="113">
        <v>33333.333333333336</v>
      </c>
      <c r="J1232" s="314">
        <f t="shared" si="596"/>
        <v>33333.333333333336</v>
      </c>
      <c r="K1232" s="113">
        <v>33333.333333333336</v>
      </c>
      <c r="L1232" s="12">
        <v>33333.333333333336</v>
      </c>
      <c r="M1232" s="12">
        <v>33333.333333333336</v>
      </c>
      <c r="N1232" s="12">
        <v>33333.333333333336</v>
      </c>
      <c r="O1232" s="12">
        <v>33333.333333333336</v>
      </c>
      <c r="P1232" s="87">
        <f t="shared" si="591"/>
        <v>166666.66666666669</v>
      </c>
      <c r="Q1232" s="66">
        <f t="shared" si="595"/>
        <v>200000.00000000003</v>
      </c>
      <c r="R1232" s="196">
        <v>0</v>
      </c>
    </row>
    <row r="1233" spans="1:18" ht="15.75" hidden="1" customHeight="1" outlineLevel="3">
      <c r="A1233" s="427"/>
      <c r="B1233" s="429"/>
      <c r="C1233" s="104" t="s">
        <v>196</v>
      </c>
      <c r="D1233" s="104"/>
      <c r="E1233" s="12">
        <v>0</v>
      </c>
      <c r="F1233" s="12">
        <v>0</v>
      </c>
      <c r="G1233" s="12">
        <v>0</v>
      </c>
      <c r="H1233" s="12">
        <v>0</v>
      </c>
      <c r="I1233" s="113">
        <v>33333.333333333336</v>
      </c>
      <c r="J1233" s="314">
        <f t="shared" si="596"/>
        <v>33333.333333333336</v>
      </c>
      <c r="K1233" s="113">
        <v>33333.333333333336</v>
      </c>
      <c r="L1233" s="12">
        <v>33333.333333333336</v>
      </c>
      <c r="M1233" s="12">
        <v>33333.333333333336</v>
      </c>
      <c r="N1233" s="12">
        <v>33333.333333333336</v>
      </c>
      <c r="O1233" s="12">
        <v>33333.333333333336</v>
      </c>
      <c r="P1233" s="87">
        <f t="shared" si="591"/>
        <v>166666.66666666669</v>
      </c>
      <c r="Q1233" s="66">
        <f t="shared" si="595"/>
        <v>200000.00000000003</v>
      </c>
      <c r="R1233" s="196">
        <v>0</v>
      </c>
    </row>
    <row r="1234" spans="1:18" ht="15.75" hidden="1" customHeight="1" outlineLevel="3">
      <c r="A1234" s="427"/>
      <c r="B1234" s="429"/>
      <c r="C1234" s="104" t="s">
        <v>197</v>
      </c>
      <c r="D1234" s="104"/>
      <c r="E1234" s="12">
        <v>0</v>
      </c>
      <c r="F1234" s="12">
        <v>0</v>
      </c>
      <c r="G1234" s="12">
        <v>0</v>
      </c>
      <c r="H1234" s="12">
        <v>0</v>
      </c>
      <c r="I1234" s="113">
        <v>33333.333333333336</v>
      </c>
      <c r="J1234" s="314">
        <f t="shared" si="596"/>
        <v>33333.333333333336</v>
      </c>
      <c r="K1234" s="113">
        <v>33333.333333333336</v>
      </c>
      <c r="L1234" s="12">
        <v>33333.333333333336</v>
      </c>
      <c r="M1234" s="12">
        <v>33333.333333333336</v>
      </c>
      <c r="N1234" s="12">
        <v>33333.333333333336</v>
      </c>
      <c r="O1234" s="12">
        <v>33333.333333333336</v>
      </c>
      <c r="P1234" s="87">
        <f t="shared" si="591"/>
        <v>166666.66666666669</v>
      </c>
      <c r="Q1234" s="66">
        <f t="shared" si="595"/>
        <v>200000.00000000003</v>
      </c>
      <c r="R1234" s="196">
        <v>0</v>
      </c>
    </row>
    <row r="1235" spans="1:18" ht="15.75" hidden="1" customHeight="1" outlineLevel="3">
      <c r="A1235" s="427"/>
      <c r="B1235" s="430"/>
      <c r="C1235" s="104" t="s">
        <v>198</v>
      </c>
      <c r="D1235" s="104"/>
      <c r="E1235" s="12">
        <v>0</v>
      </c>
      <c r="F1235" s="12">
        <v>0</v>
      </c>
      <c r="G1235" s="12">
        <v>0</v>
      </c>
      <c r="H1235" s="12">
        <v>0</v>
      </c>
      <c r="I1235" s="113">
        <v>250000</v>
      </c>
      <c r="J1235" s="314">
        <f t="shared" si="596"/>
        <v>250000</v>
      </c>
      <c r="K1235" s="113">
        <v>250000</v>
      </c>
      <c r="L1235" s="12">
        <v>250000</v>
      </c>
      <c r="M1235" s="12">
        <v>250000</v>
      </c>
      <c r="N1235" s="12">
        <v>250000</v>
      </c>
      <c r="O1235" s="12">
        <v>250000</v>
      </c>
      <c r="P1235" s="87">
        <f t="shared" si="591"/>
        <v>1250000</v>
      </c>
      <c r="Q1235" s="66">
        <f t="shared" si="595"/>
        <v>1500000</v>
      </c>
      <c r="R1235" s="196">
        <v>0</v>
      </c>
    </row>
    <row r="1236" spans="1:18" ht="38.25" hidden="1" customHeight="1" outlineLevel="2">
      <c r="A1236" s="472" t="s">
        <v>200</v>
      </c>
      <c r="B1236" s="473"/>
      <c r="C1236" s="473"/>
      <c r="D1236" s="314">
        <f t="shared" ref="D1236:I1236" si="597">D1239+D1241+D1243+D1245</f>
        <v>0</v>
      </c>
      <c r="E1236" s="314">
        <f t="shared" si="597"/>
        <v>14000</v>
      </c>
      <c r="F1236" s="356">
        <f>F1239+F1241+F1243+F1245+F1237</f>
        <v>245000</v>
      </c>
      <c r="G1236" s="314">
        <f t="shared" si="597"/>
        <v>623000</v>
      </c>
      <c r="H1236" s="354">
        <f t="shared" ref="H1236" si="598">H1239+H1241+H1243+H1245</f>
        <v>623000</v>
      </c>
      <c r="I1236" s="314">
        <f t="shared" si="597"/>
        <v>1764166</v>
      </c>
      <c r="J1236" s="314">
        <f t="shared" si="596"/>
        <v>3269166</v>
      </c>
      <c r="K1236" s="356">
        <f t="shared" ref="K1236" si="599">K1239+K1241+K1243+K1245+K1237</f>
        <v>2010623</v>
      </c>
      <c r="L1236" s="356">
        <f t="shared" ref="L1236" si="600">L1239+L1241+L1243+L1245+L1237</f>
        <v>2082166.466666667</v>
      </c>
      <c r="M1236" s="356">
        <f t="shared" ref="M1236" si="601">M1239+M1241+M1243+M1245+M1237</f>
        <v>1359165.9966666671</v>
      </c>
      <c r="N1236" s="356">
        <f t="shared" ref="N1236" si="602">N1239+N1241+N1243+N1245+N1237</f>
        <v>1277166.4966666671</v>
      </c>
      <c r="O1236" s="356">
        <f t="shared" ref="O1236" si="603">O1239+O1241+O1243+O1245+O1237</f>
        <v>3042166.6666666665</v>
      </c>
      <c r="P1236" s="314">
        <f t="shared" si="591"/>
        <v>9771288.6266666669</v>
      </c>
      <c r="Q1236" s="67">
        <f>J1236+P1236</f>
        <v>13040454.626666667</v>
      </c>
      <c r="R1236" s="196">
        <v>300000</v>
      </c>
    </row>
    <row r="1237" spans="1:18" ht="33" hidden="1" customHeight="1" outlineLevel="3">
      <c r="A1237" s="427">
        <v>21</v>
      </c>
      <c r="B1237" s="428" t="s">
        <v>14</v>
      </c>
      <c r="C1237" s="75" t="s">
        <v>11</v>
      </c>
      <c r="D1237" s="75"/>
      <c r="E1237" s="20">
        <f>SUM(E1238)</f>
        <v>0</v>
      </c>
      <c r="F1237" s="20">
        <f t="shared" ref="F1237:O1237" si="604">SUM(F1238)</f>
        <v>0</v>
      </c>
      <c r="G1237" s="20">
        <f t="shared" si="604"/>
        <v>0</v>
      </c>
      <c r="H1237" s="20">
        <f t="shared" si="604"/>
        <v>0</v>
      </c>
      <c r="I1237" s="20">
        <f t="shared" si="604"/>
        <v>0</v>
      </c>
      <c r="J1237" s="314">
        <f t="shared" si="596"/>
        <v>0</v>
      </c>
      <c r="K1237" s="20">
        <f t="shared" ref="K1237:L1237" si="605">SUM(K1238)</f>
        <v>648456</v>
      </c>
      <c r="L1237" s="20">
        <f t="shared" si="605"/>
        <v>0</v>
      </c>
      <c r="M1237" s="20">
        <f t="shared" si="604"/>
        <v>0</v>
      </c>
      <c r="N1237" s="20">
        <f t="shared" si="604"/>
        <v>0</v>
      </c>
      <c r="O1237" s="20">
        <f t="shared" si="604"/>
        <v>0</v>
      </c>
      <c r="P1237" s="20">
        <f t="shared" si="591"/>
        <v>648456</v>
      </c>
      <c r="Q1237" s="76">
        <f t="shared" ref="Q1237:Q1245" si="606">J1237+P1237</f>
        <v>648456</v>
      </c>
      <c r="R1237" s="196">
        <v>0</v>
      </c>
    </row>
    <row r="1238" spans="1:18" ht="33" hidden="1" customHeight="1" outlineLevel="4">
      <c r="A1238" s="427"/>
      <c r="B1238" s="429"/>
      <c r="C1238" s="128" t="s">
        <v>201</v>
      </c>
      <c r="D1238" s="128"/>
      <c r="E1238" s="135"/>
      <c r="F1238" s="359">
        <v>0</v>
      </c>
      <c r="G1238" s="320">
        <v>0</v>
      </c>
      <c r="H1238" s="349">
        <v>0</v>
      </c>
      <c r="I1238" s="320">
        <v>0</v>
      </c>
      <c r="J1238" s="314">
        <f t="shared" si="596"/>
        <v>0</v>
      </c>
      <c r="K1238" s="135">
        <v>648456</v>
      </c>
      <c r="L1238" s="359">
        <v>0</v>
      </c>
      <c r="M1238" s="320">
        <v>0</v>
      </c>
      <c r="N1238" s="320">
        <v>0</v>
      </c>
      <c r="O1238" s="320">
        <v>0</v>
      </c>
      <c r="P1238" s="87">
        <f t="shared" si="591"/>
        <v>648456</v>
      </c>
      <c r="Q1238" s="66">
        <f t="shared" si="606"/>
        <v>648456</v>
      </c>
      <c r="R1238" s="196">
        <v>0</v>
      </c>
    </row>
    <row r="1239" spans="1:18" ht="28.5" hidden="1" customHeight="1" outlineLevel="3">
      <c r="A1239" s="427"/>
      <c r="B1239" s="429"/>
      <c r="C1239" s="75" t="s">
        <v>12</v>
      </c>
      <c r="D1239" s="27">
        <v>0</v>
      </c>
      <c r="E1239" s="20">
        <f>SUM(E1240)</f>
        <v>14000</v>
      </c>
      <c r="F1239" s="20">
        <f t="shared" ref="F1239:I1239" si="607">SUM(F1240)</f>
        <v>3000</v>
      </c>
      <c r="G1239" s="20">
        <f t="shared" si="607"/>
        <v>3000</v>
      </c>
      <c r="H1239" s="20">
        <f t="shared" si="607"/>
        <v>3000</v>
      </c>
      <c r="I1239" s="20">
        <f t="shared" si="607"/>
        <v>3000</v>
      </c>
      <c r="J1239" s="314">
        <f t="shared" si="596"/>
        <v>26000</v>
      </c>
      <c r="K1239" s="20">
        <f t="shared" ref="K1239:M1239" si="608">SUM(K1240)</f>
        <v>3000</v>
      </c>
      <c r="L1239" s="20">
        <f t="shared" si="608"/>
        <v>3000</v>
      </c>
      <c r="M1239" s="20">
        <f t="shared" si="608"/>
        <v>3000</v>
      </c>
      <c r="N1239" s="20">
        <f>SUM(N1240)</f>
        <v>3000</v>
      </c>
      <c r="O1239" s="20">
        <f t="shared" ref="O1239" si="609">SUM(O1240)</f>
        <v>3000</v>
      </c>
      <c r="P1239" s="20">
        <f t="shared" si="591"/>
        <v>15000</v>
      </c>
      <c r="Q1239" s="76">
        <f t="shared" si="606"/>
        <v>41000</v>
      </c>
      <c r="R1239" s="196">
        <v>0</v>
      </c>
    </row>
    <row r="1240" spans="1:18" ht="33" hidden="1" customHeight="1" outlineLevel="4">
      <c r="A1240" s="427"/>
      <c r="B1240" s="429"/>
      <c r="C1240" s="128" t="s">
        <v>201</v>
      </c>
      <c r="D1240" s="128"/>
      <c r="E1240" s="135">
        <v>14000</v>
      </c>
      <c r="F1240" s="357">
        <v>3000</v>
      </c>
      <c r="G1240" s="319">
        <v>3000</v>
      </c>
      <c r="H1240" s="351">
        <v>3000</v>
      </c>
      <c r="I1240" s="319">
        <v>3000</v>
      </c>
      <c r="J1240" s="314">
        <f t="shared" si="596"/>
        <v>26000</v>
      </c>
      <c r="K1240" s="319">
        <v>3000</v>
      </c>
      <c r="L1240" s="357">
        <v>3000</v>
      </c>
      <c r="M1240" s="319">
        <v>3000</v>
      </c>
      <c r="N1240" s="319">
        <v>3000</v>
      </c>
      <c r="O1240" s="319">
        <v>3000</v>
      </c>
      <c r="P1240" s="87">
        <f t="shared" si="591"/>
        <v>15000</v>
      </c>
      <c r="Q1240" s="66">
        <f t="shared" si="606"/>
        <v>41000</v>
      </c>
      <c r="R1240" s="196">
        <v>0</v>
      </c>
    </row>
    <row r="1241" spans="1:18" ht="28.5" hidden="1" customHeight="1" outlineLevel="3">
      <c r="A1241" s="427"/>
      <c r="B1241" s="429"/>
      <c r="C1241" s="75" t="s">
        <v>13</v>
      </c>
      <c r="D1241" s="27">
        <v>0</v>
      </c>
      <c r="E1241" s="20">
        <f>SUM(E1242)</f>
        <v>0</v>
      </c>
      <c r="F1241" s="20">
        <f t="shared" ref="F1241:O1241" si="610">SUM(F1242)</f>
        <v>22000</v>
      </c>
      <c r="G1241" s="20">
        <f t="shared" si="610"/>
        <v>0</v>
      </c>
      <c r="H1241" s="20">
        <f t="shared" si="610"/>
        <v>0</v>
      </c>
      <c r="I1241" s="20">
        <f t="shared" si="610"/>
        <v>22000</v>
      </c>
      <c r="J1241" s="314">
        <f t="shared" si="596"/>
        <v>44000</v>
      </c>
      <c r="K1241" s="20">
        <f t="shared" si="610"/>
        <v>0</v>
      </c>
      <c r="L1241" s="20">
        <f t="shared" si="610"/>
        <v>0</v>
      </c>
      <c r="M1241" s="20">
        <f t="shared" si="610"/>
        <v>22000</v>
      </c>
      <c r="N1241" s="20">
        <f t="shared" si="610"/>
        <v>0</v>
      </c>
      <c r="O1241" s="20">
        <f t="shared" si="610"/>
        <v>0</v>
      </c>
      <c r="P1241" s="20">
        <f t="shared" si="591"/>
        <v>22000</v>
      </c>
      <c r="Q1241" s="76">
        <f t="shared" si="606"/>
        <v>66000</v>
      </c>
      <c r="R1241" s="196">
        <v>0</v>
      </c>
    </row>
    <row r="1242" spans="1:18" ht="33" hidden="1" customHeight="1" outlineLevel="4">
      <c r="A1242" s="427"/>
      <c r="B1242" s="429"/>
      <c r="C1242" s="128" t="s">
        <v>201</v>
      </c>
      <c r="D1242" s="128"/>
      <c r="E1242" s="320">
        <v>0</v>
      </c>
      <c r="F1242" s="357">
        <v>22000</v>
      </c>
      <c r="G1242" s="320">
        <v>0</v>
      </c>
      <c r="H1242" s="349">
        <v>0</v>
      </c>
      <c r="I1242" s="319">
        <v>22000</v>
      </c>
      <c r="J1242" s="314">
        <f t="shared" si="596"/>
        <v>44000</v>
      </c>
      <c r="K1242" s="320">
        <v>0</v>
      </c>
      <c r="L1242" s="359">
        <v>0</v>
      </c>
      <c r="M1242" s="319">
        <v>22000</v>
      </c>
      <c r="N1242" s="320">
        <v>0</v>
      </c>
      <c r="O1242" s="320">
        <v>0</v>
      </c>
      <c r="P1242" s="87">
        <f t="shared" si="591"/>
        <v>22000</v>
      </c>
      <c r="Q1242" s="66">
        <f t="shared" si="606"/>
        <v>66000</v>
      </c>
      <c r="R1242" s="196">
        <v>0</v>
      </c>
    </row>
    <row r="1243" spans="1:18" ht="28.5" hidden="1" customHeight="1" outlineLevel="3">
      <c r="A1243" s="427"/>
      <c r="B1243" s="429"/>
      <c r="C1243" s="75" t="s">
        <v>277</v>
      </c>
      <c r="D1243" s="27">
        <v>0</v>
      </c>
      <c r="E1243" s="20">
        <f>SUM(E1244)</f>
        <v>0</v>
      </c>
      <c r="F1243" s="20">
        <f t="shared" ref="F1243:I1243" si="611">SUM(F1244)</f>
        <v>220000</v>
      </c>
      <c r="G1243" s="20">
        <f t="shared" si="611"/>
        <v>620000</v>
      </c>
      <c r="H1243" s="20">
        <f t="shared" si="611"/>
        <v>620000</v>
      </c>
      <c r="I1243" s="20">
        <f t="shared" si="611"/>
        <v>1200000</v>
      </c>
      <c r="J1243" s="314">
        <f t="shared" si="596"/>
        <v>2660000</v>
      </c>
      <c r="K1243" s="20">
        <f t="shared" ref="K1243:M1243" si="612">SUM(K1244)</f>
        <v>820000</v>
      </c>
      <c r="L1243" s="20">
        <f t="shared" si="612"/>
        <v>1540000</v>
      </c>
      <c r="M1243" s="20">
        <f t="shared" si="612"/>
        <v>795000</v>
      </c>
      <c r="N1243" s="20">
        <f>SUM(N1244)</f>
        <v>735000</v>
      </c>
      <c r="O1243" s="20">
        <f t="shared" ref="O1243" si="613">SUM(O1244)</f>
        <v>2500000</v>
      </c>
      <c r="P1243" s="20">
        <f t="shared" si="591"/>
        <v>6390000</v>
      </c>
      <c r="Q1243" s="76">
        <f t="shared" si="606"/>
        <v>9050000</v>
      </c>
      <c r="R1243" s="196">
        <v>300000</v>
      </c>
    </row>
    <row r="1244" spans="1:18" ht="33" hidden="1" customHeight="1" outlineLevel="4">
      <c r="A1244" s="427"/>
      <c r="B1244" s="429"/>
      <c r="C1244" s="128" t="s">
        <v>201</v>
      </c>
      <c r="D1244" s="128"/>
      <c r="E1244" s="320">
        <v>0</v>
      </c>
      <c r="F1244" s="357">
        <v>220000</v>
      </c>
      <c r="G1244" s="319">
        <v>620000</v>
      </c>
      <c r="H1244" s="351">
        <v>620000</v>
      </c>
      <c r="I1244" s="319">
        <v>1200000</v>
      </c>
      <c r="J1244" s="314">
        <f t="shared" si="596"/>
        <v>2660000</v>
      </c>
      <c r="K1244" s="319">
        <v>820000</v>
      </c>
      <c r="L1244" s="357">
        <v>1540000</v>
      </c>
      <c r="M1244" s="319">
        <v>795000</v>
      </c>
      <c r="N1244" s="319">
        <v>735000</v>
      </c>
      <c r="O1244" s="319">
        <v>2500000</v>
      </c>
      <c r="P1244" s="87">
        <f t="shared" si="591"/>
        <v>6390000</v>
      </c>
      <c r="Q1244" s="66">
        <f t="shared" si="606"/>
        <v>9050000</v>
      </c>
      <c r="R1244" s="196">
        <v>300000</v>
      </c>
    </row>
    <row r="1245" spans="1:18" ht="28.5" hidden="1" customHeight="1" outlineLevel="3">
      <c r="A1245" s="427"/>
      <c r="B1245" s="429"/>
      <c r="C1245" s="75" t="s">
        <v>22</v>
      </c>
      <c r="D1245" s="27">
        <v>0</v>
      </c>
      <c r="E1245" s="20">
        <f>SUM(E1246)</f>
        <v>0</v>
      </c>
      <c r="F1245" s="20">
        <f t="shared" ref="F1245:I1245" si="614">SUM(F1246)</f>
        <v>0</v>
      </c>
      <c r="G1245" s="20">
        <f t="shared" si="614"/>
        <v>0</v>
      </c>
      <c r="H1245" s="20">
        <f t="shared" si="614"/>
        <v>0</v>
      </c>
      <c r="I1245" s="20">
        <f t="shared" si="614"/>
        <v>539166</v>
      </c>
      <c r="J1245" s="314">
        <f t="shared" si="596"/>
        <v>539166</v>
      </c>
      <c r="K1245" s="20">
        <f t="shared" ref="K1245:O1245" si="615">SUM(K1246)</f>
        <v>539167</v>
      </c>
      <c r="L1245" s="20">
        <f t="shared" si="615"/>
        <v>539166.46666666702</v>
      </c>
      <c r="M1245" s="20">
        <f t="shared" si="615"/>
        <v>539165.99666666694</v>
      </c>
      <c r="N1245" s="20">
        <f t="shared" si="615"/>
        <v>539166.49666666694</v>
      </c>
      <c r="O1245" s="20">
        <f t="shared" si="615"/>
        <v>539166.66666666663</v>
      </c>
      <c r="P1245" s="20">
        <f t="shared" si="591"/>
        <v>2695832.6266666674</v>
      </c>
      <c r="Q1245" s="76">
        <f t="shared" si="606"/>
        <v>3234998.6266666674</v>
      </c>
      <c r="R1245" s="196">
        <v>0</v>
      </c>
    </row>
    <row r="1246" spans="1:18" ht="31.5" hidden="1" customHeight="1" outlineLevel="3">
      <c r="A1246" s="427"/>
      <c r="B1246" s="430"/>
      <c r="C1246" s="129" t="s">
        <v>201</v>
      </c>
      <c r="D1246" s="129"/>
      <c r="E1246" s="12">
        <v>0</v>
      </c>
      <c r="F1246" s="12">
        <v>0</v>
      </c>
      <c r="G1246" s="12">
        <v>0</v>
      </c>
      <c r="H1246" s="12">
        <v>0</v>
      </c>
      <c r="I1246" s="180">
        <v>539166</v>
      </c>
      <c r="J1246" s="314">
        <f t="shared" si="596"/>
        <v>539166</v>
      </c>
      <c r="K1246" s="216">
        <v>539167</v>
      </c>
      <c r="L1246" s="218">
        <f>539166.666666667-0.2</f>
        <v>539166.46666666702</v>
      </c>
      <c r="M1246" s="224">
        <f>539166.666666667+0.1-0.77</f>
        <v>539165.99666666694</v>
      </c>
      <c r="N1246" s="224">
        <f>539166.666666667-0.17</f>
        <v>539166.49666666694</v>
      </c>
      <c r="O1246" s="264">
        <v>539166.66666666663</v>
      </c>
      <c r="P1246" s="314">
        <f t="shared" si="591"/>
        <v>2695832.6266666674</v>
      </c>
      <c r="Q1246" s="15"/>
      <c r="R1246" s="196">
        <v>0</v>
      </c>
    </row>
    <row r="1247" spans="1:18" ht="36.75" hidden="1" customHeight="1" outlineLevel="2">
      <c r="A1247" s="472" t="s">
        <v>202</v>
      </c>
      <c r="B1247" s="473"/>
      <c r="C1247" s="473"/>
      <c r="D1247" s="314">
        <f t="shared" ref="D1247:I1247" si="616">D1250+D1252+D1254+D1256</f>
        <v>0</v>
      </c>
      <c r="E1247" s="314">
        <f t="shared" si="616"/>
        <v>482000</v>
      </c>
      <c r="F1247" s="356">
        <f>F1250+F1252+F1254+F1256+F1248</f>
        <v>0</v>
      </c>
      <c r="G1247" s="314">
        <f t="shared" si="616"/>
        <v>0</v>
      </c>
      <c r="H1247" s="354">
        <f t="shared" ref="H1247" si="617">H1250+H1252+H1254+H1256</f>
        <v>0</v>
      </c>
      <c r="I1247" s="314">
        <f t="shared" si="616"/>
        <v>1059166</v>
      </c>
      <c r="J1247" s="314">
        <f t="shared" si="596"/>
        <v>1541166</v>
      </c>
      <c r="K1247" s="356">
        <f t="shared" ref="K1247" si="618">K1250+K1252+K1254+K1256+K1248</f>
        <v>258166.66666666669</v>
      </c>
      <c r="L1247" s="356">
        <f t="shared" ref="L1247" si="619">L1250+L1252+L1254+L1256+L1248</f>
        <v>2009166.6666666667</v>
      </c>
      <c r="M1247" s="356">
        <f t="shared" ref="M1247" si="620">M1250+M1252+M1254+M1256+M1248</f>
        <v>599165.9966666667</v>
      </c>
      <c r="N1247" s="356">
        <f t="shared" ref="N1247" si="621">N1250+N1252+N1254+N1256+N1248</f>
        <v>34165.996666666702</v>
      </c>
      <c r="O1247" s="356">
        <f t="shared" ref="O1247" si="622">O1250+O1252+O1254+O1256+O1248</f>
        <v>1062167</v>
      </c>
      <c r="P1247" s="314">
        <f>K1247+L1247+M1247+N1247+O1247</f>
        <v>3962832.3266666667</v>
      </c>
      <c r="Q1247" s="67">
        <f>J1247+P1247</f>
        <v>5503998.3266666662</v>
      </c>
      <c r="R1247" s="196">
        <v>523000</v>
      </c>
    </row>
    <row r="1248" spans="1:18" ht="33" hidden="1" customHeight="1" outlineLevel="3">
      <c r="A1248" s="427">
        <v>22</v>
      </c>
      <c r="B1248" s="428" t="s">
        <v>14</v>
      </c>
      <c r="C1248" s="75" t="s">
        <v>11</v>
      </c>
      <c r="D1248" s="75"/>
      <c r="E1248" s="20">
        <f>SUM(E1249)</f>
        <v>0</v>
      </c>
      <c r="F1248" s="20">
        <f>SUM(F1249)</f>
        <v>0</v>
      </c>
      <c r="G1248" s="20">
        <f>SUM(G1249)</f>
        <v>0</v>
      </c>
      <c r="H1248" s="20">
        <f>SUM(H1249)</f>
        <v>0</v>
      </c>
      <c r="I1248" s="20">
        <f>SUM(I1249)</f>
        <v>0</v>
      </c>
      <c r="J1248" s="314">
        <f t="shared" si="596"/>
        <v>0</v>
      </c>
      <c r="K1248" s="20">
        <f t="shared" ref="K1248" si="623">SUM(K1249)</f>
        <v>224000</v>
      </c>
      <c r="L1248" s="20">
        <f>SUM(L1249)</f>
        <v>0</v>
      </c>
      <c r="M1248" s="20">
        <f>SUM(M1249)</f>
        <v>0</v>
      </c>
      <c r="N1248" s="20">
        <f>SUM(N1249)</f>
        <v>0</v>
      </c>
      <c r="O1248" s="20">
        <f>SUM(O1249)</f>
        <v>0</v>
      </c>
      <c r="P1248" s="20">
        <f t="shared" si="591"/>
        <v>224000</v>
      </c>
      <c r="Q1248" s="76">
        <f t="shared" ref="Q1248:Q1256" si="624">J1248+P1248</f>
        <v>224000</v>
      </c>
      <c r="R1248" s="196">
        <v>0</v>
      </c>
    </row>
    <row r="1249" spans="1:18" ht="16.5" hidden="1" customHeight="1" outlineLevel="4">
      <c r="A1249" s="427"/>
      <c r="B1249" s="429"/>
      <c r="C1249" s="136" t="s">
        <v>153</v>
      </c>
      <c r="D1249" s="136"/>
      <c r="E1249" s="137"/>
      <c r="F1249" s="359">
        <v>0</v>
      </c>
      <c r="G1249" s="320">
        <v>0</v>
      </c>
      <c r="H1249" s="349">
        <v>0</v>
      </c>
      <c r="I1249" s="320">
        <v>0</v>
      </c>
      <c r="J1249" s="314">
        <f t="shared" si="596"/>
        <v>0</v>
      </c>
      <c r="K1249" s="137">
        <v>224000</v>
      </c>
      <c r="L1249" s="359">
        <v>0</v>
      </c>
      <c r="M1249" s="320">
        <v>0</v>
      </c>
      <c r="N1249" s="320">
        <v>0</v>
      </c>
      <c r="O1249" s="320">
        <v>0</v>
      </c>
      <c r="P1249" s="87">
        <f t="shared" si="591"/>
        <v>224000</v>
      </c>
      <c r="Q1249" s="66">
        <f t="shared" si="624"/>
        <v>224000</v>
      </c>
      <c r="R1249" s="196">
        <v>0</v>
      </c>
    </row>
    <row r="1250" spans="1:18" ht="28.5" hidden="1" customHeight="1" outlineLevel="3">
      <c r="A1250" s="427"/>
      <c r="B1250" s="429"/>
      <c r="C1250" s="75" t="s">
        <v>12</v>
      </c>
      <c r="D1250" s="27">
        <v>0</v>
      </c>
      <c r="E1250" s="20">
        <f>SUM(E1251)</f>
        <v>0</v>
      </c>
      <c r="F1250" s="20">
        <f t="shared" ref="F1250:I1250" si="625">SUM(F1251)</f>
        <v>0</v>
      </c>
      <c r="G1250" s="20">
        <f t="shared" si="625"/>
        <v>0</v>
      </c>
      <c r="H1250" s="20">
        <f t="shared" si="625"/>
        <v>0</v>
      </c>
      <c r="I1250" s="20">
        <f t="shared" si="625"/>
        <v>25000</v>
      </c>
      <c r="J1250" s="314">
        <f t="shared" si="596"/>
        <v>25000</v>
      </c>
      <c r="K1250" s="20">
        <f t="shared" ref="K1250:O1250" si="626">SUM(K1251)</f>
        <v>0</v>
      </c>
      <c r="L1250" s="20">
        <f t="shared" si="626"/>
        <v>0</v>
      </c>
      <c r="M1250" s="20">
        <f t="shared" si="626"/>
        <v>0</v>
      </c>
      <c r="N1250" s="20">
        <f t="shared" si="626"/>
        <v>0</v>
      </c>
      <c r="O1250" s="20">
        <f t="shared" si="626"/>
        <v>0</v>
      </c>
      <c r="P1250" s="27">
        <f>O1250+N1250+M1250+L1250+K1250</f>
        <v>0</v>
      </c>
      <c r="Q1250" s="76">
        <f t="shared" si="624"/>
        <v>25000</v>
      </c>
      <c r="R1250" s="196">
        <v>0</v>
      </c>
    </row>
    <row r="1251" spans="1:18" ht="16.5" hidden="1" customHeight="1" outlineLevel="4">
      <c r="A1251" s="427"/>
      <c r="B1251" s="429"/>
      <c r="C1251" s="136" t="s">
        <v>153</v>
      </c>
      <c r="D1251" s="136"/>
      <c r="E1251" s="320">
        <v>0</v>
      </c>
      <c r="F1251" s="359">
        <v>0</v>
      </c>
      <c r="G1251" s="320">
        <v>0</v>
      </c>
      <c r="H1251" s="349">
        <v>0</v>
      </c>
      <c r="I1251" s="95">
        <v>25000</v>
      </c>
      <c r="J1251" s="314">
        <f t="shared" si="596"/>
        <v>25000</v>
      </c>
      <c r="K1251" s="320">
        <v>0</v>
      </c>
      <c r="L1251" s="359">
        <v>0</v>
      </c>
      <c r="M1251" s="320">
        <v>0</v>
      </c>
      <c r="N1251" s="320">
        <v>0</v>
      </c>
      <c r="O1251" s="320">
        <v>0</v>
      </c>
      <c r="P1251" s="87">
        <f t="shared" si="591"/>
        <v>0</v>
      </c>
      <c r="Q1251" s="66">
        <f t="shared" si="624"/>
        <v>25000</v>
      </c>
      <c r="R1251" s="196">
        <v>0</v>
      </c>
    </row>
    <row r="1252" spans="1:18" ht="28.5" hidden="1" customHeight="1" outlineLevel="3">
      <c r="A1252" s="427"/>
      <c r="B1252" s="429"/>
      <c r="C1252" s="75" t="s">
        <v>13</v>
      </c>
      <c r="D1252" s="27">
        <v>0</v>
      </c>
      <c r="E1252" s="20">
        <f>SUM(E1253)</f>
        <v>23000</v>
      </c>
      <c r="F1252" s="20">
        <f t="shared" ref="F1252:I1252" si="627">SUM(F1253)</f>
        <v>0</v>
      </c>
      <c r="G1252" s="20">
        <f t="shared" si="627"/>
        <v>0</v>
      </c>
      <c r="H1252" s="20">
        <f t="shared" si="627"/>
        <v>0</v>
      </c>
      <c r="I1252" s="20">
        <f t="shared" si="627"/>
        <v>0</v>
      </c>
      <c r="J1252" s="314">
        <f t="shared" si="596"/>
        <v>23000</v>
      </c>
      <c r="K1252" s="20">
        <f t="shared" ref="K1252:O1254" si="628">SUM(K1253)</f>
        <v>0</v>
      </c>
      <c r="L1252" s="20">
        <f t="shared" si="628"/>
        <v>25000</v>
      </c>
      <c r="M1252" s="20">
        <f t="shared" si="628"/>
        <v>0</v>
      </c>
      <c r="N1252" s="20">
        <f t="shared" si="628"/>
        <v>0</v>
      </c>
      <c r="O1252" s="20">
        <f t="shared" si="628"/>
        <v>28000</v>
      </c>
      <c r="P1252" s="20">
        <f t="shared" si="591"/>
        <v>53000</v>
      </c>
      <c r="Q1252" s="76">
        <f t="shared" si="624"/>
        <v>76000</v>
      </c>
      <c r="R1252" s="196">
        <v>23000</v>
      </c>
    </row>
    <row r="1253" spans="1:18" ht="16.5" hidden="1" customHeight="1" outlineLevel="4">
      <c r="A1253" s="427"/>
      <c r="B1253" s="429"/>
      <c r="C1253" s="136" t="s">
        <v>153</v>
      </c>
      <c r="D1253" s="136"/>
      <c r="E1253" s="320">
        <v>23000</v>
      </c>
      <c r="F1253" s="359">
        <v>0</v>
      </c>
      <c r="G1253" s="320">
        <v>0</v>
      </c>
      <c r="H1253" s="349">
        <v>0</v>
      </c>
      <c r="I1253" s="320">
        <v>0</v>
      </c>
      <c r="J1253" s="314">
        <f t="shared" si="596"/>
        <v>23000</v>
      </c>
      <c r="K1253" s="320">
        <v>0</v>
      </c>
      <c r="L1253" s="360">
        <v>25000</v>
      </c>
      <c r="M1253" s="320">
        <v>0</v>
      </c>
      <c r="N1253" s="320">
        <v>0</v>
      </c>
      <c r="O1253" s="321">
        <v>28000</v>
      </c>
      <c r="P1253" s="87">
        <f t="shared" si="591"/>
        <v>53000</v>
      </c>
      <c r="Q1253" s="66">
        <f t="shared" si="624"/>
        <v>76000</v>
      </c>
      <c r="R1253" s="196">
        <v>23000</v>
      </c>
    </row>
    <row r="1254" spans="1:18" ht="28.5" hidden="1" customHeight="1" outlineLevel="3">
      <c r="A1254" s="427"/>
      <c r="B1254" s="429"/>
      <c r="C1254" s="75" t="s">
        <v>277</v>
      </c>
      <c r="D1254" s="27">
        <v>0</v>
      </c>
      <c r="E1254" s="20">
        <f>SUM(E1255)</f>
        <v>459000</v>
      </c>
      <c r="F1254" s="20">
        <f>SUM(F1255)</f>
        <v>0</v>
      </c>
      <c r="G1254" s="20">
        <f>SUM(G1255)</f>
        <v>0</v>
      </c>
      <c r="H1254" s="20">
        <f>SUM(H1255)</f>
        <v>0</v>
      </c>
      <c r="I1254" s="20">
        <f>SUM(I1255)</f>
        <v>1000000</v>
      </c>
      <c r="J1254" s="314">
        <f t="shared" si="596"/>
        <v>1459000</v>
      </c>
      <c r="K1254" s="20">
        <f t="shared" ref="K1254" si="629">SUM(K1255)</f>
        <v>0</v>
      </c>
      <c r="L1254" s="20">
        <f>SUM(L1255)</f>
        <v>1950000</v>
      </c>
      <c r="M1254" s="20">
        <f>SUM(M1255)</f>
        <v>565000</v>
      </c>
      <c r="N1254" s="20">
        <f t="shared" si="628"/>
        <v>0</v>
      </c>
      <c r="O1254" s="20">
        <f>SUM(O1255)</f>
        <v>1000000</v>
      </c>
      <c r="P1254" s="20">
        <f t="shared" ref="P1254:P1317" si="630">K1254+L1254+M1254+N1254+O1254</f>
        <v>3515000</v>
      </c>
      <c r="Q1254" s="76">
        <f t="shared" si="624"/>
        <v>4974000</v>
      </c>
      <c r="R1254" s="196">
        <v>500000</v>
      </c>
    </row>
    <row r="1255" spans="1:18" ht="16.5" hidden="1" customHeight="1" outlineLevel="4">
      <c r="A1255" s="427"/>
      <c r="B1255" s="429"/>
      <c r="C1255" s="136" t="s">
        <v>153</v>
      </c>
      <c r="D1255" s="136"/>
      <c r="E1255" s="137">
        <v>459000</v>
      </c>
      <c r="F1255" s="357">
        <f>SUM(F1256)</f>
        <v>0</v>
      </c>
      <c r="G1255" s="320">
        <v>0</v>
      </c>
      <c r="H1255" s="349">
        <v>0</v>
      </c>
      <c r="I1255" s="321">
        <v>1000000</v>
      </c>
      <c r="J1255" s="314">
        <f t="shared" si="596"/>
        <v>1459000</v>
      </c>
      <c r="K1255" s="320">
        <v>0</v>
      </c>
      <c r="L1255" s="360">
        <v>1950000</v>
      </c>
      <c r="M1255" s="321">
        <v>565000</v>
      </c>
      <c r="N1255" s="320">
        <v>0</v>
      </c>
      <c r="O1255" s="321">
        <v>1000000</v>
      </c>
      <c r="P1255" s="87">
        <f t="shared" si="630"/>
        <v>3515000</v>
      </c>
      <c r="Q1255" s="66">
        <f t="shared" si="624"/>
        <v>4974000</v>
      </c>
      <c r="R1255" s="196">
        <v>500000</v>
      </c>
    </row>
    <row r="1256" spans="1:18" ht="28.5" hidden="1" customHeight="1" outlineLevel="3">
      <c r="A1256" s="427"/>
      <c r="B1256" s="429"/>
      <c r="C1256" s="75" t="s">
        <v>22</v>
      </c>
      <c r="D1256" s="27">
        <v>0</v>
      </c>
      <c r="E1256" s="20">
        <f>SUM(E1257)</f>
        <v>0</v>
      </c>
      <c r="F1256" s="20">
        <f t="shared" ref="F1256:H1256" si="631">SUM(F1257)</f>
        <v>0</v>
      </c>
      <c r="G1256" s="20">
        <f t="shared" si="631"/>
        <v>0</v>
      </c>
      <c r="H1256" s="20">
        <f t="shared" si="631"/>
        <v>0</v>
      </c>
      <c r="I1256" s="20">
        <f>SUM(I1257)</f>
        <v>34166</v>
      </c>
      <c r="J1256" s="314">
        <f t="shared" si="596"/>
        <v>34166</v>
      </c>
      <c r="K1256" s="20">
        <f t="shared" ref="K1256:O1256" si="632">SUM(K1257)</f>
        <v>34166.666666666701</v>
      </c>
      <c r="L1256" s="20">
        <f t="shared" si="632"/>
        <v>34166.666666666701</v>
      </c>
      <c r="M1256" s="20">
        <f t="shared" si="632"/>
        <v>34165.996666666702</v>
      </c>
      <c r="N1256" s="20">
        <f t="shared" si="632"/>
        <v>34165.996666666702</v>
      </c>
      <c r="O1256" s="224">
        <f t="shared" si="632"/>
        <v>34167</v>
      </c>
      <c r="P1256" s="20">
        <f t="shared" si="630"/>
        <v>170832.32666666681</v>
      </c>
      <c r="Q1256" s="76">
        <f t="shared" si="624"/>
        <v>204998.32666666681</v>
      </c>
      <c r="R1256" s="196">
        <v>0</v>
      </c>
    </row>
    <row r="1257" spans="1:18" ht="15.75" hidden="1" customHeight="1" outlineLevel="3">
      <c r="A1257" s="427"/>
      <c r="B1257" s="430"/>
      <c r="C1257" s="106" t="s">
        <v>153</v>
      </c>
      <c r="D1257" s="106"/>
      <c r="E1257" s="12">
        <v>0</v>
      </c>
      <c r="F1257" s="12">
        <v>0</v>
      </c>
      <c r="G1257" s="12">
        <v>0</v>
      </c>
      <c r="H1257" s="12">
        <v>0</v>
      </c>
      <c r="I1257" s="133">
        <v>34166</v>
      </c>
      <c r="J1257" s="314">
        <f t="shared" si="596"/>
        <v>34166</v>
      </c>
      <c r="K1257" s="221">
        <f>34166.6666666667</f>
        <v>34166.666666666701</v>
      </c>
      <c r="L1257" s="221">
        <f>34166.6666666667</f>
        <v>34166.666666666701</v>
      </c>
      <c r="M1257" s="262">
        <f>34166.6666666667-0.2-0.47</f>
        <v>34165.996666666702</v>
      </c>
      <c r="N1257" s="313">
        <f>34166.6666666667-0.2-0.47</f>
        <v>34165.996666666702</v>
      </c>
      <c r="O1257" s="225">
        <v>34167</v>
      </c>
      <c r="P1257" s="314">
        <f t="shared" si="630"/>
        <v>170832.32666666681</v>
      </c>
      <c r="Q1257" s="15"/>
      <c r="R1257" s="196">
        <v>0</v>
      </c>
    </row>
    <row r="1258" spans="1:18" ht="39.75" hidden="1" customHeight="1" outlineLevel="2">
      <c r="A1258" s="472" t="s">
        <v>203</v>
      </c>
      <c r="B1258" s="473"/>
      <c r="C1258" s="473"/>
      <c r="D1258" s="314">
        <f t="shared" ref="D1258:I1258" si="633">D1265+D1271+D1277+D1283</f>
        <v>0</v>
      </c>
      <c r="E1258" s="314">
        <f t="shared" si="633"/>
        <v>82000</v>
      </c>
      <c r="F1258" s="356">
        <f>F1265+F1271+F1277+F1283+F1259</f>
        <v>140000</v>
      </c>
      <c r="G1258" s="314">
        <f t="shared" si="633"/>
        <v>1581000</v>
      </c>
      <c r="H1258" s="354">
        <f t="shared" ref="H1258" si="634">H1265+H1271+H1277+H1283</f>
        <v>1581000</v>
      </c>
      <c r="I1258" s="314">
        <f t="shared" si="633"/>
        <v>68000</v>
      </c>
      <c r="J1258" s="314">
        <f t="shared" si="596"/>
        <v>3452000</v>
      </c>
      <c r="K1258" s="356">
        <f t="shared" ref="K1258" si="635">K1265+K1271+K1277+K1283+K1259</f>
        <v>0</v>
      </c>
      <c r="L1258" s="356">
        <f t="shared" ref="L1258" si="636">L1265+L1271+L1277+L1283+L1259</f>
        <v>140000</v>
      </c>
      <c r="M1258" s="356">
        <f t="shared" ref="M1258" si="637">M1265+M1271+M1277+M1283+M1259</f>
        <v>9000</v>
      </c>
      <c r="N1258" s="356">
        <f t="shared" ref="N1258" si="638">N1265+N1271+N1277+N1283+N1259</f>
        <v>0</v>
      </c>
      <c r="O1258" s="356">
        <f t="shared" ref="O1258" si="639">O1265+O1271+O1277+O1283+O1259</f>
        <v>85000</v>
      </c>
      <c r="P1258" s="314">
        <f t="shared" si="630"/>
        <v>234000</v>
      </c>
      <c r="Q1258" s="67">
        <f>J1258+P1258</f>
        <v>3686000</v>
      </c>
      <c r="R1258" s="196">
        <v>-158000</v>
      </c>
    </row>
    <row r="1259" spans="1:18" ht="33" hidden="1" customHeight="1" outlineLevel="3">
      <c r="A1259" s="427">
        <v>23</v>
      </c>
      <c r="B1259" s="428" t="s">
        <v>14</v>
      </c>
      <c r="C1259" s="75" t="s">
        <v>11</v>
      </c>
      <c r="D1259" s="75"/>
      <c r="E1259" s="20">
        <f>SUM(E1260:E1264)</f>
        <v>0</v>
      </c>
      <c r="F1259" s="20">
        <f t="shared" ref="F1259:O1259" si="640">SUM(F1260:F1264)</f>
        <v>0</v>
      </c>
      <c r="G1259" s="20">
        <f t="shared" si="640"/>
        <v>0</v>
      </c>
      <c r="H1259" s="20">
        <f t="shared" ref="H1259" si="641">SUM(H1260:H1264)</f>
        <v>0</v>
      </c>
      <c r="I1259" s="20">
        <f t="shared" si="640"/>
        <v>0</v>
      </c>
      <c r="J1259" s="314">
        <f t="shared" si="596"/>
        <v>0</v>
      </c>
      <c r="K1259" s="20">
        <f t="shared" si="640"/>
        <v>0</v>
      </c>
      <c r="L1259" s="20">
        <f t="shared" si="640"/>
        <v>0</v>
      </c>
      <c r="M1259" s="20">
        <f t="shared" si="640"/>
        <v>0</v>
      </c>
      <c r="N1259" s="20">
        <f t="shared" si="640"/>
        <v>0</v>
      </c>
      <c r="O1259" s="20">
        <f t="shared" si="640"/>
        <v>0</v>
      </c>
      <c r="P1259" s="27">
        <f>O1259+N1259+M1259+L1259+K1259</f>
        <v>0</v>
      </c>
      <c r="Q1259" s="103">
        <f t="shared" ref="Q1259:Q1283" si="642">J1259+P1259</f>
        <v>0</v>
      </c>
      <c r="R1259" s="196">
        <v>0</v>
      </c>
    </row>
    <row r="1260" spans="1:18" ht="16.5" hidden="1" customHeight="1" outlineLevel="4">
      <c r="A1260" s="427"/>
      <c r="B1260" s="429"/>
      <c r="C1260" s="130" t="s">
        <v>204</v>
      </c>
      <c r="D1260" s="130"/>
      <c r="E1260" s="320">
        <v>0</v>
      </c>
      <c r="F1260" s="359">
        <v>0</v>
      </c>
      <c r="G1260" s="320">
        <v>0</v>
      </c>
      <c r="H1260" s="349">
        <v>0</v>
      </c>
      <c r="I1260" s="320">
        <v>0</v>
      </c>
      <c r="J1260" s="314">
        <f t="shared" si="596"/>
        <v>0</v>
      </c>
      <c r="K1260" s="320">
        <v>0</v>
      </c>
      <c r="L1260" s="359">
        <v>0</v>
      </c>
      <c r="M1260" s="320">
        <v>0</v>
      </c>
      <c r="N1260" s="320">
        <v>0</v>
      </c>
      <c r="O1260" s="320">
        <v>0</v>
      </c>
      <c r="P1260" s="87">
        <f t="shared" si="630"/>
        <v>0</v>
      </c>
      <c r="Q1260" s="66">
        <f t="shared" si="642"/>
        <v>0</v>
      </c>
      <c r="R1260" s="196">
        <v>0</v>
      </c>
    </row>
    <row r="1261" spans="1:18" ht="16.5" hidden="1" customHeight="1" outlineLevel="4">
      <c r="A1261" s="427"/>
      <c r="B1261" s="429"/>
      <c r="C1261" s="130" t="s">
        <v>205</v>
      </c>
      <c r="D1261" s="130"/>
      <c r="E1261" s="320">
        <v>0</v>
      </c>
      <c r="F1261" s="359">
        <v>0</v>
      </c>
      <c r="G1261" s="320">
        <v>0</v>
      </c>
      <c r="H1261" s="349">
        <v>0</v>
      </c>
      <c r="I1261" s="320">
        <v>0</v>
      </c>
      <c r="J1261" s="314">
        <f t="shared" si="596"/>
        <v>0</v>
      </c>
      <c r="K1261" s="320">
        <v>0</v>
      </c>
      <c r="L1261" s="359">
        <v>0</v>
      </c>
      <c r="M1261" s="320">
        <v>0</v>
      </c>
      <c r="N1261" s="320">
        <v>0</v>
      </c>
      <c r="O1261" s="320">
        <v>0</v>
      </c>
      <c r="P1261" s="87">
        <f t="shared" si="630"/>
        <v>0</v>
      </c>
      <c r="Q1261" s="66">
        <f t="shared" si="642"/>
        <v>0</v>
      </c>
      <c r="R1261" s="196">
        <v>0</v>
      </c>
    </row>
    <row r="1262" spans="1:18" ht="16.5" hidden="1" customHeight="1" outlineLevel="4">
      <c r="A1262" s="427"/>
      <c r="B1262" s="429"/>
      <c r="C1262" s="130" t="s">
        <v>283</v>
      </c>
      <c r="D1262" s="130"/>
      <c r="E1262" s="320">
        <v>0</v>
      </c>
      <c r="F1262" s="359">
        <v>0</v>
      </c>
      <c r="G1262" s="320">
        <v>0</v>
      </c>
      <c r="H1262" s="349">
        <v>0</v>
      </c>
      <c r="I1262" s="320">
        <v>0</v>
      </c>
      <c r="J1262" s="314">
        <f t="shared" si="596"/>
        <v>0</v>
      </c>
      <c r="K1262" s="320">
        <v>0</v>
      </c>
      <c r="L1262" s="359">
        <v>0</v>
      </c>
      <c r="M1262" s="320">
        <v>0</v>
      </c>
      <c r="N1262" s="320">
        <v>0</v>
      </c>
      <c r="O1262" s="320">
        <v>0</v>
      </c>
      <c r="P1262" s="87">
        <f t="shared" si="630"/>
        <v>0</v>
      </c>
      <c r="Q1262" s="66">
        <f t="shared" si="642"/>
        <v>0</v>
      </c>
      <c r="R1262" s="196">
        <v>0</v>
      </c>
    </row>
    <row r="1263" spans="1:18" ht="16.5" hidden="1" customHeight="1" outlineLevel="4">
      <c r="A1263" s="427"/>
      <c r="B1263" s="429"/>
      <c r="C1263" s="130" t="s">
        <v>284</v>
      </c>
      <c r="D1263" s="130"/>
      <c r="E1263" s="320">
        <v>0</v>
      </c>
      <c r="F1263" s="359">
        <v>0</v>
      </c>
      <c r="G1263" s="320">
        <v>0</v>
      </c>
      <c r="H1263" s="349">
        <v>0</v>
      </c>
      <c r="I1263" s="320">
        <v>0</v>
      </c>
      <c r="J1263" s="314">
        <f t="shared" si="596"/>
        <v>0</v>
      </c>
      <c r="K1263" s="320">
        <v>0</v>
      </c>
      <c r="L1263" s="359">
        <v>0</v>
      </c>
      <c r="M1263" s="320">
        <v>0</v>
      </c>
      <c r="N1263" s="320">
        <v>0</v>
      </c>
      <c r="O1263" s="320">
        <v>0</v>
      </c>
      <c r="P1263" s="87">
        <f t="shared" si="630"/>
        <v>0</v>
      </c>
      <c r="Q1263" s="66">
        <f t="shared" si="642"/>
        <v>0</v>
      </c>
      <c r="R1263" s="196">
        <v>0</v>
      </c>
    </row>
    <row r="1264" spans="1:18" ht="16.5" hidden="1" customHeight="1" outlineLevel="4">
      <c r="A1264" s="427"/>
      <c r="B1264" s="429"/>
      <c r="C1264" s="130" t="s">
        <v>206</v>
      </c>
      <c r="D1264" s="130"/>
      <c r="E1264" s="320">
        <v>0</v>
      </c>
      <c r="F1264" s="359">
        <v>0</v>
      </c>
      <c r="G1264" s="320">
        <v>0</v>
      </c>
      <c r="H1264" s="349">
        <v>0</v>
      </c>
      <c r="I1264" s="320">
        <v>0</v>
      </c>
      <c r="J1264" s="314">
        <f t="shared" si="596"/>
        <v>0</v>
      </c>
      <c r="K1264" s="320">
        <v>0</v>
      </c>
      <c r="L1264" s="359">
        <v>0</v>
      </c>
      <c r="M1264" s="320">
        <v>0</v>
      </c>
      <c r="N1264" s="320">
        <v>0</v>
      </c>
      <c r="O1264" s="320">
        <v>0</v>
      </c>
      <c r="P1264" s="87">
        <f t="shared" si="630"/>
        <v>0</v>
      </c>
      <c r="Q1264" s="66">
        <f t="shared" si="642"/>
        <v>0</v>
      </c>
      <c r="R1264" s="196">
        <v>0</v>
      </c>
    </row>
    <row r="1265" spans="1:18" ht="30" hidden="1" customHeight="1" outlineLevel="3">
      <c r="A1265" s="427"/>
      <c r="B1265" s="429"/>
      <c r="C1265" s="75" t="s">
        <v>12</v>
      </c>
      <c r="D1265" s="27">
        <v>0</v>
      </c>
      <c r="E1265" s="20">
        <f t="shared" ref="E1265:O1265" si="643">SUM(E1266:E1270)</f>
        <v>37000</v>
      </c>
      <c r="F1265" s="20">
        <f t="shared" si="643"/>
        <v>0</v>
      </c>
      <c r="G1265" s="20">
        <f t="shared" ref="G1265" si="644">SUM(G1266:G1270)</f>
        <v>31000</v>
      </c>
      <c r="H1265" s="20">
        <f t="shared" ref="H1265" si="645">SUM(H1266:H1270)</f>
        <v>31000</v>
      </c>
      <c r="I1265" s="20">
        <f t="shared" si="643"/>
        <v>9000</v>
      </c>
      <c r="J1265" s="314">
        <f t="shared" si="596"/>
        <v>108000</v>
      </c>
      <c r="K1265" s="20">
        <f t="shared" si="643"/>
        <v>0</v>
      </c>
      <c r="L1265" s="20">
        <f t="shared" si="643"/>
        <v>10000</v>
      </c>
      <c r="M1265" s="20">
        <f t="shared" si="643"/>
        <v>9000</v>
      </c>
      <c r="N1265" s="20">
        <f t="shared" si="643"/>
        <v>0</v>
      </c>
      <c r="O1265" s="20">
        <f t="shared" si="643"/>
        <v>10000</v>
      </c>
      <c r="P1265" s="20">
        <f t="shared" si="630"/>
        <v>29000</v>
      </c>
      <c r="Q1265" s="76">
        <f t="shared" si="642"/>
        <v>137000</v>
      </c>
      <c r="R1265" s="196">
        <v>-11000</v>
      </c>
    </row>
    <row r="1266" spans="1:18" ht="16.5" hidden="1" customHeight="1" outlineLevel="4">
      <c r="A1266" s="427"/>
      <c r="B1266" s="429"/>
      <c r="C1266" s="130" t="s">
        <v>204</v>
      </c>
      <c r="D1266" s="130"/>
      <c r="E1266" s="319">
        <v>2800</v>
      </c>
      <c r="F1266" s="359">
        <v>0</v>
      </c>
      <c r="G1266" s="319">
        <v>1600</v>
      </c>
      <c r="H1266" s="351">
        <v>1600</v>
      </c>
      <c r="I1266" s="319">
        <v>1000</v>
      </c>
      <c r="J1266" s="314">
        <f t="shared" si="596"/>
        <v>7000</v>
      </c>
      <c r="K1266" s="320">
        <v>0</v>
      </c>
      <c r="L1266" s="359">
        <v>0</v>
      </c>
      <c r="M1266" s="319">
        <v>1000</v>
      </c>
      <c r="N1266" s="320">
        <v>0</v>
      </c>
      <c r="O1266" s="320">
        <v>0</v>
      </c>
      <c r="P1266" s="87">
        <f t="shared" si="630"/>
        <v>1000</v>
      </c>
      <c r="Q1266" s="66">
        <f t="shared" si="642"/>
        <v>8000</v>
      </c>
      <c r="R1266" s="196">
        <v>-400</v>
      </c>
    </row>
    <row r="1267" spans="1:18" ht="16.5" hidden="1" customHeight="1" outlineLevel="4">
      <c r="A1267" s="427"/>
      <c r="B1267" s="429"/>
      <c r="C1267" s="130" t="s">
        <v>205</v>
      </c>
      <c r="D1267" s="130"/>
      <c r="E1267" s="319">
        <v>2400</v>
      </c>
      <c r="F1267" s="359">
        <v>0</v>
      </c>
      <c r="G1267" s="319">
        <v>1800</v>
      </c>
      <c r="H1267" s="351">
        <v>1800</v>
      </c>
      <c r="I1267" s="319">
        <v>1000</v>
      </c>
      <c r="J1267" s="314">
        <f t="shared" si="596"/>
        <v>7000</v>
      </c>
      <c r="K1267" s="320">
        <v>0</v>
      </c>
      <c r="L1267" s="359">
        <v>0</v>
      </c>
      <c r="M1267" s="319">
        <v>1000</v>
      </c>
      <c r="N1267" s="320">
        <v>0</v>
      </c>
      <c r="O1267" s="320">
        <v>0</v>
      </c>
      <c r="P1267" s="87">
        <f t="shared" si="630"/>
        <v>1000</v>
      </c>
      <c r="Q1267" s="66">
        <f t="shared" si="642"/>
        <v>8000</v>
      </c>
      <c r="R1267" s="196">
        <v>-600</v>
      </c>
    </row>
    <row r="1268" spans="1:18" ht="16.5" hidden="1" customHeight="1" outlineLevel="4">
      <c r="A1268" s="427"/>
      <c r="B1268" s="429"/>
      <c r="C1268" s="130" t="s">
        <v>283</v>
      </c>
      <c r="D1268" s="130"/>
      <c r="E1268" s="319">
        <v>2400</v>
      </c>
      <c r="F1268" s="359">
        <v>0</v>
      </c>
      <c r="G1268" s="319">
        <v>1800</v>
      </c>
      <c r="H1268" s="351">
        <v>1800</v>
      </c>
      <c r="I1268" s="319">
        <v>1000</v>
      </c>
      <c r="J1268" s="314">
        <f t="shared" si="596"/>
        <v>7000</v>
      </c>
      <c r="K1268" s="320">
        <v>0</v>
      </c>
      <c r="L1268" s="359">
        <v>0</v>
      </c>
      <c r="M1268" s="319">
        <v>1000</v>
      </c>
      <c r="N1268" s="320">
        <v>0</v>
      </c>
      <c r="O1268" s="320">
        <v>0</v>
      </c>
      <c r="P1268" s="87">
        <f t="shared" si="630"/>
        <v>1000</v>
      </c>
      <c r="Q1268" s="66">
        <f t="shared" si="642"/>
        <v>8000</v>
      </c>
      <c r="R1268" s="196">
        <v>-600</v>
      </c>
    </row>
    <row r="1269" spans="1:18" ht="16.5" hidden="1" customHeight="1" outlineLevel="4">
      <c r="A1269" s="427"/>
      <c r="B1269" s="429"/>
      <c r="C1269" s="130" t="s">
        <v>284</v>
      </c>
      <c r="D1269" s="130"/>
      <c r="E1269" s="319">
        <v>27000</v>
      </c>
      <c r="F1269" s="359">
        <v>0</v>
      </c>
      <c r="G1269" s="319">
        <v>24000</v>
      </c>
      <c r="H1269" s="351">
        <v>24000</v>
      </c>
      <c r="I1269" s="319">
        <v>5000</v>
      </c>
      <c r="J1269" s="314">
        <f t="shared" si="596"/>
        <v>80000</v>
      </c>
      <c r="K1269" s="320">
        <v>0</v>
      </c>
      <c r="L1269" s="357">
        <v>10000</v>
      </c>
      <c r="M1269" s="319">
        <v>5000</v>
      </c>
      <c r="N1269" s="320">
        <v>0</v>
      </c>
      <c r="O1269" s="319">
        <v>10000</v>
      </c>
      <c r="P1269" s="87">
        <f t="shared" si="630"/>
        <v>25000</v>
      </c>
      <c r="Q1269" s="66">
        <f t="shared" si="642"/>
        <v>105000</v>
      </c>
      <c r="R1269" s="196">
        <v>-9000</v>
      </c>
    </row>
    <row r="1270" spans="1:18" ht="16.5" hidden="1" customHeight="1" outlineLevel="4">
      <c r="A1270" s="427"/>
      <c r="B1270" s="429"/>
      <c r="C1270" s="130" t="s">
        <v>206</v>
      </c>
      <c r="D1270" s="130"/>
      <c r="E1270" s="319">
        <v>2400</v>
      </c>
      <c r="F1270" s="359">
        <v>0</v>
      </c>
      <c r="G1270" s="319">
        <v>1800</v>
      </c>
      <c r="H1270" s="351">
        <v>1800</v>
      </c>
      <c r="I1270" s="319">
        <v>1000</v>
      </c>
      <c r="J1270" s="314">
        <f t="shared" si="596"/>
        <v>7000</v>
      </c>
      <c r="K1270" s="320">
        <v>0</v>
      </c>
      <c r="L1270" s="359">
        <v>0</v>
      </c>
      <c r="M1270" s="319">
        <v>1000</v>
      </c>
      <c r="N1270" s="320">
        <v>0</v>
      </c>
      <c r="O1270" s="320">
        <v>0</v>
      </c>
      <c r="P1270" s="87">
        <f t="shared" si="630"/>
        <v>1000</v>
      </c>
      <c r="Q1270" s="66">
        <f t="shared" si="642"/>
        <v>8000</v>
      </c>
      <c r="R1270" s="196">
        <v>-400</v>
      </c>
    </row>
    <row r="1271" spans="1:18" ht="28.5" hidden="1" customHeight="1" outlineLevel="3">
      <c r="A1271" s="427"/>
      <c r="B1271" s="429"/>
      <c r="C1271" s="75" t="s">
        <v>13</v>
      </c>
      <c r="D1271" s="27">
        <v>0</v>
      </c>
      <c r="E1271" s="20">
        <f>SUM(E1272:E1276)</f>
        <v>45000</v>
      </c>
      <c r="F1271" s="20">
        <f>SUM(F1272:F1276)</f>
        <v>0</v>
      </c>
      <c r="G1271" s="20">
        <f t="shared" ref="G1271" si="646">SUM(G1272:G1276)</f>
        <v>0</v>
      </c>
      <c r="H1271" s="20">
        <f t="shared" ref="H1271" si="647">SUM(H1272:H1276)</f>
        <v>0</v>
      </c>
      <c r="I1271" s="20">
        <f t="shared" ref="I1271:K1271" si="648">SUM(I1272:I1276)</f>
        <v>0</v>
      </c>
      <c r="J1271" s="314">
        <f t="shared" si="596"/>
        <v>45000</v>
      </c>
      <c r="K1271" s="20">
        <f t="shared" si="648"/>
        <v>0</v>
      </c>
      <c r="L1271" s="20">
        <f>SUM(L1272:L1276)</f>
        <v>60000</v>
      </c>
      <c r="M1271" s="20">
        <f t="shared" ref="M1271:N1271" si="649">SUM(M1272:M1276)</f>
        <v>0</v>
      </c>
      <c r="N1271" s="20">
        <f t="shared" si="649"/>
        <v>0</v>
      </c>
      <c r="O1271" s="20">
        <f>SUM(O1272:O1276)</f>
        <v>75000</v>
      </c>
      <c r="P1271" s="20">
        <f t="shared" si="630"/>
        <v>135000</v>
      </c>
      <c r="Q1271" s="76">
        <f t="shared" si="642"/>
        <v>180000</v>
      </c>
      <c r="R1271" s="196">
        <v>55000</v>
      </c>
    </row>
    <row r="1272" spans="1:18" ht="16.5" hidden="1" customHeight="1" outlineLevel="4">
      <c r="A1272" s="427"/>
      <c r="B1272" s="429"/>
      <c r="C1272" s="130" t="s">
        <v>204</v>
      </c>
      <c r="D1272" s="130"/>
      <c r="E1272" s="320">
        <v>0</v>
      </c>
      <c r="F1272" s="359">
        <v>0</v>
      </c>
      <c r="G1272" s="320">
        <v>0</v>
      </c>
      <c r="H1272" s="349">
        <v>0</v>
      </c>
      <c r="I1272" s="320">
        <v>0</v>
      </c>
      <c r="J1272" s="314">
        <f t="shared" si="596"/>
        <v>0</v>
      </c>
      <c r="K1272" s="320">
        <v>0</v>
      </c>
      <c r="L1272" s="359">
        <v>0</v>
      </c>
      <c r="M1272" s="320">
        <v>0</v>
      </c>
      <c r="N1272" s="320">
        <v>0</v>
      </c>
      <c r="O1272" s="320">
        <v>0</v>
      </c>
      <c r="P1272" s="87">
        <f t="shared" si="630"/>
        <v>0</v>
      </c>
      <c r="Q1272" s="66">
        <f t="shared" si="642"/>
        <v>0</v>
      </c>
      <c r="R1272" s="196">
        <v>0</v>
      </c>
    </row>
    <row r="1273" spans="1:18" ht="16.5" hidden="1" customHeight="1" outlineLevel="4">
      <c r="A1273" s="427"/>
      <c r="B1273" s="429"/>
      <c r="C1273" s="130" t="s">
        <v>205</v>
      </c>
      <c r="D1273" s="130"/>
      <c r="E1273" s="320">
        <v>0</v>
      </c>
      <c r="F1273" s="359">
        <v>0</v>
      </c>
      <c r="G1273" s="320">
        <v>0</v>
      </c>
      <c r="H1273" s="349">
        <v>0</v>
      </c>
      <c r="I1273" s="320">
        <v>0</v>
      </c>
      <c r="J1273" s="314">
        <f t="shared" si="596"/>
        <v>0</v>
      </c>
      <c r="K1273" s="320">
        <v>0</v>
      </c>
      <c r="L1273" s="359">
        <v>0</v>
      </c>
      <c r="M1273" s="320">
        <v>0</v>
      </c>
      <c r="N1273" s="320">
        <v>0</v>
      </c>
      <c r="O1273" s="320">
        <v>0</v>
      </c>
      <c r="P1273" s="87">
        <f t="shared" si="630"/>
        <v>0</v>
      </c>
      <c r="Q1273" s="66">
        <f t="shared" si="642"/>
        <v>0</v>
      </c>
      <c r="R1273" s="196">
        <v>0</v>
      </c>
    </row>
    <row r="1274" spans="1:18" ht="16.5" hidden="1" customHeight="1" outlineLevel="4">
      <c r="A1274" s="427"/>
      <c r="B1274" s="429"/>
      <c r="C1274" s="130" t="s">
        <v>283</v>
      </c>
      <c r="D1274" s="130"/>
      <c r="E1274" s="320">
        <v>0</v>
      </c>
      <c r="F1274" s="359">
        <v>0</v>
      </c>
      <c r="G1274" s="320">
        <v>0</v>
      </c>
      <c r="H1274" s="349">
        <v>0</v>
      </c>
      <c r="I1274" s="320">
        <v>0</v>
      </c>
      <c r="J1274" s="314">
        <f t="shared" si="596"/>
        <v>0</v>
      </c>
      <c r="K1274" s="320">
        <v>0</v>
      </c>
      <c r="L1274" s="359">
        <v>0</v>
      </c>
      <c r="M1274" s="320">
        <v>0</v>
      </c>
      <c r="N1274" s="320">
        <v>0</v>
      </c>
      <c r="O1274" s="320">
        <v>0</v>
      </c>
      <c r="P1274" s="87">
        <f t="shared" si="630"/>
        <v>0</v>
      </c>
      <c r="Q1274" s="66">
        <f t="shared" si="642"/>
        <v>0</v>
      </c>
      <c r="R1274" s="196">
        <v>0</v>
      </c>
    </row>
    <row r="1275" spans="1:18" ht="16.5" hidden="1" customHeight="1" outlineLevel="4">
      <c r="A1275" s="427"/>
      <c r="B1275" s="429"/>
      <c r="C1275" s="130" t="s">
        <v>284</v>
      </c>
      <c r="D1275" s="130"/>
      <c r="E1275" s="319">
        <v>45000</v>
      </c>
      <c r="F1275" s="359">
        <v>0</v>
      </c>
      <c r="G1275" s="320">
        <v>0</v>
      </c>
      <c r="H1275" s="349">
        <v>0</v>
      </c>
      <c r="I1275" s="320">
        <v>0</v>
      </c>
      <c r="J1275" s="314">
        <f t="shared" si="596"/>
        <v>45000</v>
      </c>
      <c r="K1275" s="320">
        <v>0</v>
      </c>
      <c r="L1275" s="357">
        <v>60000</v>
      </c>
      <c r="M1275" s="320">
        <v>0</v>
      </c>
      <c r="N1275" s="320">
        <v>0</v>
      </c>
      <c r="O1275" s="319">
        <v>75000</v>
      </c>
      <c r="P1275" s="87">
        <f t="shared" si="630"/>
        <v>135000</v>
      </c>
      <c r="Q1275" s="66">
        <f t="shared" si="642"/>
        <v>180000</v>
      </c>
      <c r="R1275" s="196">
        <v>55000</v>
      </c>
    </row>
    <row r="1276" spans="1:18" ht="16.5" hidden="1" customHeight="1" outlineLevel="4">
      <c r="A1276" s="427"/>
      <c r="B1276" s="429"/>
      <c r="C1276" s="130" t="s">
        <v>206</v>
      </c>
      <c r="D1276" s="130"/>
      <c r="E1276" s="320">
        <v>0</v>
      </c>
      <c r="F1276" s="359">
        <v>0</v>
      </c>
      <c r="G1276" s="320">
        <v>0</v>
      </c>
      <c r="H1276" s="349">
        <v>0</v>
      </c>
      <c r="I1276" s="320">
        <v>0</v>
      </c>
      <c r="J1276" s="314">
        <f t="shared" si="596"/>
        <v>0</v>
      </c>
      <c r="K1276" s="320">
        <v>0</v>
      </c>
      <c r="L1276" s="359">
        <v>0</v>
      </c>
      <c r="M1276" s="320">
        <v>0</v>
      </c>
      <c r="N1276" s="320">
        <v>0</v>
      </c>
      <c r="O1276" s="320">
        <v>0</v>
      </c>
      <c r="P1276" s="87">
        <f t="shared" si="630"/>
        <v>0</v>
      </c>
      <c r="Q1276" s="66">
        <f t="shared" si="642"/>
        <v>0</v>
      </c>
      <c r="R1276" s="196">
        <v>0</v>
      </c>
    </row>
    <row r="1277" spans="1:18" ht="28.5" hidden="1" customHeight="1" outlineLevel="3">
      <c r="A1277" s="427"/>
      <c r="B1277" s="429"/>
      <c r="C1277" s="75" t="s">
        <v>277</v>
      </c>
      <c r="D1277" s="27">
        <v>0</v>
      </c>
      <c r="E1277" s="20">
        <f t="shared" ref="E1277:O1277" si="650">SUM(E1278:E1282)</f>
        <v>0</v>
      </c>
      <c r="F1277" s="20">
        <f t="shared" si="650"/>
        <v>140000</v>
      </c>
      <c r="G1277" s="20">
        <f t="shared" si="650"/>
        <v>1550000</v>
      </c>
      <c r="H1277" s="20">
        <f t="shared" ref="H1277" si="651">SUM(H1278:H1282)</f>
        <v>1550000</v>
      </c>
      <c r="I1277" s="20">
        <f t="shared" si="650"/>
        <v>0</v>
      </c>
      <c r="J1277" s="314">
        <f t="shared" si="596"/>
        <v>3240000</v>
      </c>
      <c r="K1277" s="20">
        <f t="shared" si="650"/>
        <v>0</v>
      </c>
      <c r="L1277" s="20">
        <f t="shared" si="650"/>
        <v>0</v>
      </c>
      <c r="M1277" s="20">
        <f t="shared" si="650"/>
        <v>0</v>
      </c>
      <c r="N1277" s="20">
        <f t="shared" si="650"/>
        <v>0</v>
      </c>
      <c r="O1277" s="20">
        <f t="shared" si="650"/>
        <v>0</v>
      </c>
      <c r="P1277" s="27">
        <f>O1277+N1277+M1277+L1277+K1277</f>
        <v>0</v>
      </c>
      <c r="Q1277" s="76">
        <f t="shared" si="642"/>
        <v>3240000</v>
      </c>
      <c r="R1277" s="196">
        <v>-202000</v>
      </c>
    </row>
    <row r="1278" spans="1:18" ht="16.5" hidden="1" customHeight="1" outlineLevel="4">
      <c r="A1278" s="427"/>
      <c r="B1278" s="429"/>
      <c r="C1278" s="130" t="s">
        <v>204</v>
      </c>
      <c r="D1278" s="130"/>
      <c r="E1278" s="320">
        <v>0</v>
      </c>
      <c r="F1278" s="107">
        <v>60000</v>
      </c>
      <c r="G1278" s="320">
        <v>0</v>
      </c>
      <c r="H1278" s="349">
        <v>0</v>
      </c>
      <c r="I1278" s="320">
        <v>0</v>
      </c>
      <c r="J1278" s="314">
        <f t="shared" si="596"/>
        <v>60000</v>
      </c>
      <c r="K1278" s="320">
        <v>0</v>
      </c>
      <c r="L1278" s="359">
        <v>0</v>
      </c>
      <c r="M1278" s="320">
        <v>0</v>
      </c>
      <c r="N1278" s="320">
        <v>0</v>
      </c>
      <c r="O1278" s="320">
        <v>0</v>
      </c>
      <c r="P1278" s="87">
        <f t="shared" si="630"/>
        <v>0</v>
      </c>
      <c r="Q1278" s="66">
        <f t="shared" si="642"/>
        <v>60000</v>
      </c>
      <c r="R1278" s="196">
        <v>0</v>
      </c>
    </row>
    <row r="1279" spans="1:18" ht="16.5" hidden="1" customHeight="1" outlineLevel="4">
      <c r="A1279" s="427"/>
      <c r="B1279" s="429"/>
      <c r="C1279" s="130" t="s">
        <v>205</v>
      </c>
      <c r="D1279" s="130"/>
      <c r="E1279" s="320">
        <v>0</v>
      </c>
      <c r="F1279" s="107">
        <v>20000</v>
      </c>
      <c r="G1279" s="320">
        <v>0</v>
      </c>
      <c r="H1279" s="349">
        <v>0</v>
      </c>
      <c r="I1279" s="320">
        <v>0</v>
      </c>
      <c r="J1279" s="314">
        <f t="shared" si="596"/>
        <v>20000</v>
      </c>
      <c r="K1279" s="320">
        <v>0</v>
      </c>
      <c r="L1279" s="359">
        <v>0</v>
      </c>
      <c r="M1279" s="320">
        <v>0</v>
      </c>
      <c r="N1279" s="320">
        <v>0</v>
      </c>
      <c r="O1279" s="320">
        <v>0</v>
      </c>
      <c r="P1279" s="87">
        <f t="shared" si="630"/>
        <v>0</v>
      </c>
      <c r="Q1279" s="66">
        <f t="shared" si="642"/>
        <v>20000</v>
      </c>
      <c r="R1279" s="196">
        <v>0</v>
      </c>
    </row>
    <row r="1280" spans="1:18" ht="16.5" hidden="1" customHeight="1" outlineLevel="4">
      <c r="A1280" s="427"/>
      <c r="B1280" s="429"/>
      <c r="C1280" s="130" t="s">
        <v>283</v>
      </c>
      <c r="D1280" s="130"/>
      <c r="E1280" s="320">
        <v>0</v>
      </c>
      <c r="F1280" s="359">
        <v>0</v>
      </c>
      <c r="G1280" s="320">
        <v>0</v>
      </c>
      <c r="H1280" s="349">
        <v>0</v>
      </c>
      <c r="I1280" s="320">
        <v>0</v>
      </c>
      <c r="J1280" s="314">
        <f t="shared" si="596"/>
        <v>0</v>
      </c>
      <c r="K1280" s="320">
        <v>0</v>
      </c>
      <c r="L1280" s="359">
        <v>0</v>
      </c>
      <c r="M1280" s="320">
        <v>0</v>
      </c>
      <c r="N1280" s="320">
        <v>0</v>
      </c>
      <c r="O1280" s="320">
        <v>0</v>
      </c>
      <c r="P1280" s="87">
        <f t="shared" si="630"/>
        <v>0</v>
      </c>
      <c r="Q1280" s="66">
        <f t="shared" si="642"/>
        <v>0</v>
      </c>
      <c r="R1280" s="196">
        <v>0</v>
      </c>
    </row>
    <row r="1281" spans="1:18" ht="16.5" hidden="1" customHeight="1" outlineLevel="4">
      <c r="A1281" s="427"/>
      <c r="B1281" s="429"/>
      <c r="C1281" s="130" t="s">
        <v>284</v>
      </c>
      <c r="D1281" s="130"/>
      <c r="E1281" s="320">
        <v>0</v>
      </c>
      <c r="F1281" s="357">
        <v>40000</v>
      </c>
      <c r="G1281" s="319">
        <v>1550000</v>
      </c>
      <c r="H1281" s="351">
        <v>1550000</v>
      </c>
      <c r="I1281" s="320">
        <v>0</v>
      </c>
      <c r="J1281" s="314">
        <f t="shared" ref="J1281:J1344" si="652">I1281+H1281+G1281+F1281+E1281+D1281</f>
        <v>3140000</v>
      </c>
      <c r="K1281" s="320">
        <v>0</v>
      </c>
      <c r="L1281" s="359">
        <v>0</v>
      </c>
      <c r="M1281" s="320">
        <v>0</v>
      </c>
      <c r="N1281" s="320">
        <v>0</v>
      </c>
      <c r="O1281" s="320">
        <v>0</v>
      </c>
      <c r="P1281" s="87">
        <f t="shared" si="630"/>
        <v>0</v>
      </c>
      <c r="Q1281" s="66">
        <f t="shared" si="642"/>
        <v>3140000</v>
      </c>
      <c r="R1281" s="196">
        <v>-202000</v>
      </c>
    </row>
    <row r="1282" spans="1:18" ht="16.5" hidden="1" customHeight="1" outlineLevel="4">
      <c r="A1282" s="427"/>
      <c r="B1282" s="429"/>
      <c r="C1282" s="130" t="s">
        <v>206</v>
      </c>
      <c r="D1282" s="130"/>
      <c r="E1282" s="320">
        <v>0</v>
      </c>
      <c r="F1282" s="107">
        <v>20000</v>
      </c>
      <c r="G1282" s="320">
        <v>0</v>
      </c>
      <c r="H1282" s="349">
        <v>0</v>
      </c>
      <c r="I1282" s="320">
        <v>0</v>
      </c>
      <c r="J1282" s="314">
        <f t="shared" si="652"/>
        <v>20000</v>
      </c>
      <c r="K1282" s="320">
        <v>0</v>
      </c>
      <c r="L1282" s="359">
        <v>0</v>
      </c>
      <c r="M1282" s="320">
        <v>0</v>
      </c>
      <c r="N1282" s="320">
        <v>0</v>
      </c>
      <c r="O1282" s="320">
        <v>0</v>
      </c>
      <c r="P1282" s="87">
        <f t="shared" si="630"/>
        <v>0</v>
      </c>
      <c r="Q1282" s="66">
        <f t="shared" si="642"/>
        <v>20000</v>
      </c>
      <c r="R1282" s="196">
        <v>0</v>
      </c>
    </row>
    <row r="1283" spans="1:18" ht="28.5" hidden="1" customHeight="1" outlineLevel="3">
      <c r="A1283" s="427"/>
      <c r="B1283" s="429"/>
      <c r="C1283" s="75" t="s">
        <v>22</v>
      </c>
      <c r="D1283" s="27">
        <v>0</v>
      </c>
      <c r="E1283" s="20">
        <f>SUM(E1284:E1288)</f>
        <v>0</v>
      </c>
      <c r="F1283" s="20">
        <f t="shared" ref="F1283:G1283" si="653">SUM(F1284:F1288)</f>
        <v>0</v>
      </c>
      <c r="G1283" s="20">
        <f t="shared" si="653"/>
        <v>0</v>
      </c>
      <c r="H1283" s="20">
        <f t="shared" ref="H1283" si="654">SUM(H1284:H1288)</f>
        <v>0</v>
      </c>
      <c r="I1283" s="20">
        <f>SUM(I1284:I1288)</f>
        <v>59000</v>
      </c>
      <c r="J1283" s="314">
        <f t="shared" si="652"/>
        <v>59000</v>
      </c>
      <c r="K1283" s="20">
        <f t="shared" ref="K1283:O1283" si="655">SUM(K1284:K1288)</f>
        <v>0</v>
      </c>
      <c r="L1283" s="20">
        <f>SUM(L1284:L1288)</f>
        <v>70000</v>
      </c>
      <c r="M1283" s="20">
        <f t="shared" si="655"/>
        <v>0</v>
      </c>
      <c r="N1283" s="20">
        <f t="shared" si="655"/>
        <v>0</v>
      </c>
      <c r="O1283" s="20">
        <f t="shared" si="655"/>
        <v>0</v>
      </c>
      <c r="P1283" s="20">
        <f t="shared" si="630"/>
        <v>70000</v>
      </c>
      <c r="Q1283" s="76">
        <f t="shared" si="642"/>
        <v>129000</v>
      </c>
      <c r="R1283" s="196">
        <v>0</v>
      </c>
    </row>
    <row r="1284" spans="1:18" ht="15.75" hidden="1" customHeight="1" outlineLevel="3">
      <c r="A1284" s="427"/>
      <c r="B1284" s="429"/>
      <c r="C1284" s="131" t="s">
        <v>204</v>
      </c>
      <c r="D1284" s="131"/>
      <c r="E1284" s="12">
        <v>0</v>
      </c>
      <c r="F1284" s="12">
        <v>0</v>
      </c>
      <c r="G1284" s="12">
        <v>0</v>
      </c>
      <c r="H1284" s="12">
        <v>0</v>
      </c>
      <c r="I1284" s="12">
        <v>31000</v>
      </c>
      <c r="J1284" s="314">
        <f t="shared" si="652"/>
        <v>31000</v>
      </c>
      <c r="K1284" s="12">
        <v>0</v>
      </c>
      <c r="L1284" s="12">
        <v>25000</v>
      </c>
      <c r="M1284" s="12">
        <v>0</v>
      </c>
      <c r="N1284" s="12">
        <v>0</v>
      </c>
      <c r="O1284" s="12">
        <v>0</v>
      </c>
      <c r="P1284" s="314">
        <f t="shared" si="630"/>
        <v>25000</v>
      </c>
      <c r="Q1284" s="15"/>
      <c r="R1284" s="196">
        <v>0</v>
      </c>
    </row>
    <row r="1285" spans="1:18" ht="15.75" hidden="1" customHeight="1" outlineLevel="3">
      <c r="A1285" s="427"/>
      <c r="B1285" s="429"/>
      <c r="C1285" s="131" t="s">
        <v>205</v>
      </c>
      <c r="D1285" s="131"/>
      <c r="E1285" s="12">
        <v>0</v>
      </c>
      <c r="F1285" s="12">
        <v>0</v>
      </c>
      <c r="G1285" s="12">
        <v>0</v>
      </c>
      <c r="H1285" s="12">
        <v>0</v>
      </c>
      <c r="I1285" s="12">
        <v>7000</v>
      </c>
      <c r="J1285" s="314">
        <f t="shared" si="652"/>
        <v>7000</v>
      </c>
      <c r="K1285" s="12">
        <v>0</v>
      </c>
      <c r="L1285" s="12">
        <v>35000</v>
      </c>
      <c r="M1285" s="12">
        <v>0</v>
      </c>
      <c r="N1285" s="12">
        <v>0</v>
      </c>
      <c r="O1285" s="12">
        <v>0</v>
      </c>
      <c r="P1285" s="314">
        <f t="shared" si="630"/>
        <v>35000</v>
      </c>
      <c r="Q1285" s="15"/>
      <c r="R1285" s="196">
        <v>0</v>
      </c>
    </row>
    <row r="1286" spans="1:18" ht="15.75" hidden="1" customHeight="1" outlineLevel="3">
      <c r="A1286" s="427"/>
      <c r="B1286" s="429"/>
      <c r="C1286" s="131" t="s">
        <v>283</v>
      </c>
      <c r="D1286" s="131"/>
      <c r="E1286" s="12">
        <v>0</v>
      </c>
      <c r="F1286" s="12">
        <v>0</v>
      </c>
      <c r="G1286" s="12">
        <v>0</v>
      </c>
      <c r="H1286" s="12">
        <v>0</v>
      </c>
      <c r="I1286" s="12">
        <v>7000</v>
      </c>
      <c r="J1286" s="314">
        <f t="shared" si="652"/>
        <v>7000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314">
        <f t="shared" si="630"/>
        <v>0</v>
      </c>
      <c r="Q1286" s="15"/>
      <c r="R1286" s="196">
        <v>0</v>
      </c>
    </row>
    <row r="1287" spans="1:18" ht="15.75" hidden="1" customHeight="1" outlineLevel="3">
      <c r="A1287" s="427"/>
      <c r="B1287" s="429"/>
      <c r="C1287" s="131" t="s">
        <v>284</v>
      </c>
      <c r="D1287" s="131"/>
      <c r="E1287" s="12">
        <v>0</v>
      </c>
      <c r="F1287" s="12">
        <v>0</v>
      </c>
      <c r="G1287" s="12">
        <v>0</v>
      </c>
      <c r="H1287" s="12">
        <v>0</v>
      </c>
      <c r="I1287" s="12">
        <v>7000</v>
      </c>
      <c r="J1287" s="314">
        <f t="shared" si="652"/>
        <v>7000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314">
        <f t="shared" si="630"/>
        <v>0</v>
      </c>
      <c r="Q1287" s="15"/>
      <c r="R1287" s="196">
        <v>0</v>
      </c>
    </row>
    <row r="1288" spans="1:18" ht="15.75" hidden="1" customHeight="1" outlineLevel="3">
      <c r="A1288" s="427"/>
      <c r="B1288" s="430"/>
      <c r="C1288" s="131" t="s">
        <v>206</v>
      </c>
      <c r="D1288" s="131"/>
      <c r="E1288" s="12">
        <v>0</v>
      </c>
      <c r="F1288" s="12">
        <v>0</v>
      </c>
      <c r="G1288" s="12">
        <v>0</v>
      </c>
      <c r="H1288" s="12">
        <v>0</v>
      </c>
      <c r="I1288" s="12">
        <v>7000</v>
      </c>
      <c r="J1288" s="314">
        <f t="shared" si="652"/>
        <v>7000</v>
      </c>
      <c r="K1288" s="12">
        <v>0</v>
      </c>
      <c r="L1288" s="12">
        <v>10000</v>
      </c>
      <c r="M1288" s="12">
        <v>0</v>
      </c>
      <c r="N1288" s="12">
        <v>0</v>
      </c>
      <c r="O1288" s="12">
        <v>0</v>
      </c>
      <c r="P1288" s="314">
        <f t="shared" si="630"/>
        <v>10000</v>
      </c>
      <c r="Q1288" s="15"/>
      <c r="R1288" s="196">
        <v>0</v>
      </c>
    </row>
    <row r="1289" spans="1:18" ht="35.25" hidden="1" customHeight="1" outlineLevel="2">
      <c r="A1289" s="472" t="s">
        <v>207</v>
      </c>
      <c r="B1289" s="473"/>
      <c r="C1289" s="473"/>
      <c r="D1289" s="314">
        <f>D1372+D1454+D1536+D1618</f>
        <v>0</v>
      </c>
      <c r="E1289" s="324">
        <f>E1372+E1454+E1536+E1618</f>
        <v>137000</v>
      </c>
      <c r="F1289" s="356">
        <f t="shared" ref="F1289:G1289" si="656">F1290+F1372+F1454+F1536+F1618</f>
        <v>0</v>
      </c>
      <c r="G1289" s="314">
        <f t="shared" si="656"/>
        <v>0</v>
      </c>
      <c r="H1289" s="354">
        <f t="shared" ref="H1289" si="657">H1290+H1372+H1454+H1536+H1618</f>
        <v>0</v>
      </c>
      <c r="I1289" s="324">
        <f>I1372+I1454+I1536+I1618</f>
        <v>494550</v>
      </c>
      <c r="J1289" s="314">
        <f t="shared" si="652"/>
        <v>631550</v>
      </c>
      <c r="K1289" s="356">
        <f t="shared" ref="K1289:O1289" si="658">K1290+K1372+K1454+K1536+K1618</f>
        <v>3757685.8</v>
      </c>
      <c r="L1289" s="356">
        <f t="shared" si="658"/>
        <v>0</v>
      </c>
      <c r="M1289" s="356">
        <f t="shared" si="658"/>
        <v>0</v>
      </c>
      <c r="N1289" s="356">
        <f t="shared" si="658"/>
        <v>134550</v>
      </c>
      <c r="O1289" s="356">
        <f t="shared" si="658"/>
        <v>0</v>
      </c>
      <c r="P1289" s="314">
        <f t="shared" si="630"/>
        <v>3892235.8</v>
      </c>
      <c r="Q1289" s="67">
        <f>J1289+P1289</f>
        <v>4523785.8</v>
      </c>
      <c r="R1289" s="196">
        <v>0</v>
      </c>
    </row>
    <row r="1290" spans="1:18" ht="33" hidden="1" customHeight="1" outlineLevel="3">
      <c r="A1290" s="427">
        <v>24</v>
      </c>
      <c r="B1290" s="428" t="s">
        <v>14</v>
      </c>
      <c r="C1290" s="75" t="s">
        <v>11</v>
      </c>
      <c r="D1290" s="75"/>
      <c r="E1290" s="20">
        <f>E1291+E1348+E1352+E1356+E1359+E1361+E1364+E1367+E1370</f>
        <v>0</v>
      </c>
      <c r="F1290" s="20">
        <f>F1291+F1348+F1352+F1356+F1359+F1361+F1364+F1367+F1370</f>
        <v>0</v>
      </c>
      <c r="G1290" s="20">
        <f t="shared" ref="G1290:I1290" si="659">G1291+G1348+G1352+G1356+G1359+G1361+G1364+G1367+G1370</f>
        <v>0</v>
      </c>
      <c r="H1290" s="20">
        <f t="shared" ref="H1290" si="660">H1291+H1348+H1352+H1356+H1359+H1361+H1364+H1367+H1370</f>
        <v>0</v>
      </c>
      <c r="I1290" s="20">
        <f t="shared" si="659"/>
        <v>0</v>
      </c>
      <c r="J1290" s="314">
        <f t="shared" si="652"/>
        <v>0</v>
      </c>
      <c r="K1290" s="20">
        <f>K1291+K1348+K1352+K1356+K1359+K1361+K1364+K1367+K1370</f>
        <v>3757685.8</v>
      </c>
      <c r="L1290" s="20">
        <f t="shared" ref="L1290" si="661">L1291+L1348+L1352+L1356+L1359+L1361+L1364+L1367+L1370</f>
        <v>0</v>
      </c>
      <c r="M1290" s="20">
        <f t="shared" ref="M1290:O1290" si="662">M1291+M1348+M1352+M1356+M1359+M1361+M1364+M1367+M1370</f>
        <v>0</v>
      </c>
      <c r="N1290" s="20">
        <f t="shared" si="662"/>
        <v>0</v>
      </c>
      <c r="O1290" s="20">
        <f t="shared" si="662"/>
        <v>0</v>
      </c>
      <c r="P1290" s="20">
        <f t="shared" si="630"/>
        <v>3757685.8</v>
      </c>
      <c r="Q1290" s="76">
        <f t="shared" ref="Q1290:Q1353" si="663">J1290+P1290</f>
        <v>3757685.8</v>
      </c>
      <c r="R1290" s="196">
        <v>0</v>
      </c>
    </row>
    <row r="1291" spans="1:18" ht="16.5" hidden="1" customHeight="1" outlineLevel="4">
      <c r="A1291" s="427"/>
      <c r="B1291" s="429"/>
      <c r="C1291" s="138" t="s">
        <v>208</v>
      </c>
      <c r="D1291" s="138"/>
      <c r="E1291" s="319"/>
      <c r="F1291" s="357">
        <f>SUM(F1292:F1347)</f>
        <v>0</v>
      </c>
      <c r="G1291" s="319">
        <f t="shared" ref="G1291:I1291" si="664">SUM(G1292:G1347)</f>
        <v>0</v>
      </c>
      <c r="H1291" s="351">
        <f t="shared" ref="H1291" si="665">SUM(H1292:H1347)</f>
        <v>0</v>
      </c>
      <c r="I1291" s="319">
        <f t="shared" si="664"/>
        <v>0</v>
      </c>
      <c r="J1291" s="314">
        <f t="shared" si="652"/>
        <v>0</v>
      </c>
      <c r="K1291" s="319">
        <f>SUM(K1292:K1347)</f>
        <v>2945104.8</v>
      </c>
      <c r="L1291" s="357">
        <f t="shared" ref="L1291" si="666">SUM(L1292:L1347)</f>
        <v>0</v>
      </c>
      <c r="M1291" s="319">
        <f t="shared" ref="M1291:O1291" si="667">SUM(M1292:M1347)</f>
        <v>0</v>
      </c>
      <c r="N1291" s="319">
        <f t="shared" si="667"/>
        <v>0</v>
      </c>
      <c r="O1291" s="319">
        <f t="shared" si="667"/>
        <v>0</v>
      </c>
      <c r="P1291" s="87">
        <f t="shared" si="630"/>
        <v>2945104.8</v>
      </c>
      <c r="Q1291" s="66">
        <f t="shared" si="663"/>
        <v>2945104.8</v>
      </c>
      <c r="R1291" s="196">
        <v>0</v>
      </c>
    </row>
    <row r="1292" spans="1:18" ht="16.5" hidden="1" customHeight="1" outlineLevel="4">
      <c r="A1292" s="427"/>
      <c r="B1292" s="429"/>
      <c r="C1292" s="139" t="s">
        <v>16</v>
      </c>
      <c r="D1292" s="139"/>
      <c r="E1292" s="113"/>
      <c r="F1292" s="359">
        <v>0</v>
      </c>
      <c r="G1292" s="320">
        <v>0</v>
      </c>
      <c r="H1292" s="349">
        <v>0</v>
      </c>
      <c r="I1292" s="320">
        <v>0</v>
      </c>
      <c r="J1292" s="314">
        <f t="shared" si="652"/>
        <v>0</v>
      </c>
      <c r="K1292" s="320">
        <v>2796</v>
      </c>
      <c r="L1292" s="359">
        <v>0</v>
      </c>
      <c r="M1292" s="320">
        <v>0</v>
      </c>
      <c r="N1292" s="320">
        <v>0</v>
      </c>
      <c r="O1292" s="320">
        <v>0</v>
      </c>
      <c r="P1292" s="87">
        <f t="shared" si="630"/>
        <v>2796</v>
      </c>
      <c r="Q1292" s="66">
        <f t="shared" si="663"/>
        <v>2796</v>
      </c>
      <c r="R1292" s="196">
        <v>0</v>
      </c>
    </row>
    <row r="1293" spans="1:18" ht="16.5" hidden="1" customHeight="1" outlineLevel="4">
      <c r="A1293" s="427"/>
      <c r="B1293" s="429"/>
      <c r="C1293" s="139" t="s">
        <v>17</v>
      </c>
      <c r="D1293" s="139"/>
      <c r="E1293" s="113"/>
      <c r="F1293" s="359">
        <v>0</v>
      </c>
      <c r="G1293" s="320">
        <v>0</v>
      </c>
      <c r="H1293" s="349">
        <v>0</v>
      </c>
      <c r="I1293" s="320">
        <v>0</v>
      </c>
      <c r="J1293" s="314">
        <f t="shared" si="652"/>
        <v>0</v>
      </c>
      <c r="K1293" s="320">
        <v>3156</v>
      </c>
      <c r="L1293" s="359">
        <v>0</v>
      </c>
      <c r="M1293" s="320">
        <v>0</v>
      </c>
      <c r="N1293" s="320">
        <v>0</v>
      </c>
      <c r="O1293" s="320">
        <v>0</v>
      </c>
      <c r="P1293" s="87">
        <f t="shared" si="630"/>
        <v>3156</v>
      </c>
      <c r="Q1293" s="66">
        <f t="shared" si="663"/>
        <v>3156</v>
      </c>
      <c r="R1293" s="196">
        <v>0</v>
      </c>
    </row>
    <row r="1294" spans="1:18" ht="16.5" hidden="1" customHeight="1" outlineLevel="4">
      <c r="A1294" s="427"/>
      <c r="B1294" s="429"/>
      <c r="C1294" s="139" t="s">
        <v>209</v>
      </c>
      <c r="D1294" s="139"/>
      <c r="E1294" s="320"/>
      <c r="F1294" s="359">
        <v>0</v>
      </c>
      <c r="G1294" s="320">
        <v>0</v>
      </c>
      <c r="H1294" s="349">
        <v>0</v>
      </c>
      <c r="I1294" s="320">
        <v>0</v>
      </c>
      <c r="J1294" s="314">
        <f t="shared" si="652"/>
        <v>0</v>
      </c>
      <c r="K1294" s="320">
        <v>2808</v>
      </c>
      <c r="L1294" s="359">
        <v>0</v>
      </c>
      <c r="M1294" s="320">
        <v>0</v>
      </c>
      <c r="N1294" s="320">
        <v>0</v>
      </c>
      <c r="O1294" s="320">
        <v>0</v>
      </c>
      <c r="P1294" s="87">
        <f t="shared" si="630"/>
        <v>2808</v>
      </c>
      <c r="Q1294" s="66">
        <f t="shared" si="663"/>
        <v>2808</v>
      </c>
      <c r="R1294" s="196">
        <v>0</v>
      </c>
    </row>
    <row r="1295" spans="1:18" ht="16.5" hidden="1" customHeight="1" outlineLevel="4">
      <c r="A1295" s="427"/>
      <c r="B1295" s="429"/>
      <c r="C1295" s="139" t="s">
        <v>210</v>
      </c>
      <c r="D1295" s="139"/>
      <c r="E1295" s="320"/>
      <c r="F1295" s="359">
        <v>0</v>
      </c>
      <c r="G1295" s="320">
        <v>0</v>
      </c>
      <c r="H1295" s="349">
        <v>0</v>
      </c>
      <c r="I1295" s="320">
        <v>0</v>
      </c>
      <c r="J1295" s="314">
        <f t="shared" si="652"/>
        <v>0</v>
      </c>
      <c r="K1295" s="320">
        <v>2808</v>
      </c>
      <c r="L1295" s="359">
        <v>0</v>
      </c>
      <c r="M1295" s="320">
        <v>0</v>
      </c>
      <c r="N1295" s="320">
        <v>0</v>
      </c>
      <c r="O1295" s="320">
        <v>0</v>
      </c>
      <c r="P1295" s="87">
        <f t="shared" si="630"/>
        <v>2808</v>
      </c>
      <c r="Q1295" s="66">
        <f t="shared" si="663"/>
        <v>2808</v>
      </c>
      <c r="R1295" s="196">
        <v>0</v>
      </c>
    </row>
    <row r="1296" spans="1:18" ht="16.5" hidden="1" customHeight="1" outlineLevel="4">
      <c r="A1296" s="427"/>
      <c r="B1296" s="429"/>
      <c r="C1296" s="139" t="s">
        <v>211</v>
      </c>
      <c r="D1296" s="139"/>
      <c r="E1296" s="320"/>
      <c r="F1296" s="359">
        <v>0</v>
      </c>
      <c r="G1296" s="320">
        <v>0</v>
      </c>
      <c r="H1296" s="349">
        <v>0</v>
      </c>
      <c r="I1296" s="320">
        <v>0</v>
      </c>
      <c r="J1296" s="314">
        <f t="shared" si="652"/>
        <v>0</v>
      </c>
      <c r="K1296" s="320">
        <v>2808</v>
      </c>
      <c r="L1296" s="359">
        <v>0</v>
      </c>
      <c r="M1296" s="320">
        <v>0</v>
      </c>
      <c r="N1296" s="320">
        <v>0</v>
      </c>
      <c r="O1296" s="320">
        <v>0</v>
      </c>
      <c r="P1296" s="87">
        <f t="shared" si="630"/>
        <v>2808</v>
      </c>
      <c r="Q1296" s="66">
        <f t="shared" si="663"/>
        <v>2808</v>
      </c>
      <c r="R1296" s="196">
        <v>0</v>
      </c>
    </row>
    <row r="1297" spans="1:18" ht="16.5" hidden="1" customHeight="1" outlineLevel="4">
      <c r="A1297" s="427"/>
      <c r="B1297" s="429"/>
      <c r="C1297" s="139" t="s">
        <v>212</v>
      </c>
      <c r="D1297" s="139"/>
      <c r="E1297" s="320"/>
      <c r="F1297" s="359">
        <v>0</v>
      </c>
      <c r="G1297" s="320">
        <v>0</v>
      </c>
      <c r="H1297" s="349">
        <v>0</v>
      </c>
      <c r="I1297" s="320">
        <v>0</v>
      </c>
      <c r="J1297" s="314">
        <f t="shared" si="652"/>
        <v>0</v>
      </c>
      <c r="K1297" s="320">
        <v>2952</v>
      </c>
      <c r="L1297" s="359">
        <v>0</v>
      </c>
      <c r="M1297" s="320">
        <v>0</v>
      </c>
      <c r="N1297" s="320">
        <v>0</v>
      </c>
      <c r="O1297" s="320">
        <v>0</v>
      </c>
      <c r="P1297" s="87">
        <f t="shared" si="630"/>
        <v>2952</v>
      </c>
      <c r="Q1297" s="66">
        <f t="shared" si="663"/>
        <v>2952</v>
      </c>
      <c r="R1297" s="196">
        <v>0</v>
      </c>
    </row>
    <row r="1298" spans="1:18" ht="16.5" hidden="1" customHeight="1" outlineLevel="4">
      <c r="A1298" s="427"/>
      <c r="B1298" s="429"/>
      <c r="C1298" s="139" t="s">
        <v>213</v>
      </c>
      <c r="D1298" s="139"/>
      <c r="E1298" s="113"/>
      <c r="F1298" s="359">
        <v>0</v>
      </c>
      <c r="G1298" s="320">
        <v>0</v>
      </c>
      <c r="H1298" s="349">
        <v>0</v>
      </c>
      <c r="I1298" s="320">
        <v>0</v>
      </c>
      <c r="J1298" s="314">
        <f t="shared" si="652"/>
        <v>0</v>
      </c>
      <c r="K1298" s="320">
        <v>208680</v>
      </c>
      <c r="L1298" s="359">
        <v>0</v>
      </c>
      <c r="M1298" s="320">
        <v>0</v>
      </c>
      <c r="N1298" s="320">
        <v>0</v>
      </c>
      <c r="O1298" s="320">
        <v>0</v>
      </c>
      <c r="P1298" s="87">
        <f t="shared" si="630"/>
        <v>208680</v>
      </c>
      <c r="Q1298" s="66">
        <f t="shared" si="663"/>
        <v>208680</v>
      </c>
      <c r="R1298" s="196">
        <v>0</v>
      </c>
    </row>
    <row r="1299" spans="1:18" ht="16.5" hidden="1" customHeight="1" outlineLevel="4">
      <c r="A1299" s="427"/>
      <c r="B1299" s="429"/>
      <c r="C1299" s="139" t="s">
        <v>214</v>
      </c>
      <c r="D1299" s="139"/>
      <c r="E1299" s="113"/>
      <c r="F1299" s="359">
        <v>0</v>
      </c>
      <c r="G1299" s="320">
        <v>0</v>
      </c>
      <c r="H1299" s="349">
        <v>0</v>
      </c>
      <c r="I1299" s="320">
        <v>0</v>
      </c>
      <c r="J1299" s="314">
        <f t="shared" si="652"/>
        <v>0</v>
      </c>
      <c r="K1299" s="320">
        <v>41292</v>
      </c>
      <c r="L1299" s="359">
        <v>0</v>
      </c>
      <c r="M1299" s="320">
        <v>0</v>
      </c>
      <c r="N1299" s="320">
        <v>0</v>
      </c>
      <c r="O1299" s="320">
        <v>0</v>
      </c>
      <c r="P1299" s="87">
        <f t="shared" si="630"/>
        <v>41292</v>
      </c>
      <c r="Q1299" s="66">
        <f t="shared" si="663"/>
        <v>41292</v>
      </c>
      <c r="R1299" s="196">
        <v>0</v>
      </c>
    </row>
    <row r="1300" spans="1:18" ht="16.5" hidden="1" customHeight="1" outlineLevel="4">
      <c r="A1300" s="427"/>
      <c r="B1300" s="429"/>
      <c r="C1300" s="139" t="s">
        <v>215</v>
      </c>
      <c r="D1300" s="139"/>
      <c r="E1300" s="113"/>
      <c r="F1300" s="359">
        <v>0</v>
      </c>
      <c r="G1300" s="320">
        <v>0</v>
      </c>
      <c r="H1300" s="349">
        <v>0</v>
      </c>
      <c r="I1300" s="320">
        <v>0</v>
      </c>
      <c r="J1300" s="314">
        <f t="shared" si="652"/>
        <v>0</v>
      </c>
      <c r="K1300" s="320">
        <v>43944</v>
      </c>
      <c r="L1300" s="359">
        <v>0</v>
      </c>
      <c r="M1300" s="320">
        <v>0</v>
      </c>
      <c r="N1300" s="320">
        <v>0</v>
      </c>
      <c r="O1300" s="320">
        <v>0</v>
      </c>
      <c r="P1300" s="87">
        <f t="shared" si="630"/>
        <v>43944</v>
      </c>
      <c r="Q1300" s="66">
        <f t="shared" si="663"/>
        <v>43944</v>
      </c>
      <c r="R1300" s="196">
        <v>0</v>
      </c>
    </row>
    <row r="1301" spans="1:18" ht="16.5" hidden="1" customHeight="1" outlineLevel="4">
      <c r="A1301" s="427"/>
      <c r="B1301" s="429"/>
      <c r="C1301" s="139" t="s">
        <v>216</v>
      </c>
      <c r="D1301" s="139"/>
      <c r="E1301" s="113"/>
      <c r="F1301" s="359">
        <v>0</v>
      </c>
      <c r="G1301" s="320">
        <v>0</v>
      </c>
      <c r="H1301" s="349">
        <v>0</v>
      </c>
      <c r="I1301" s="320">
        <v>0</v>
      </c>
      <c r="J1301" s="314">
        <f t="shared" si="652"/>
        <v>0</v>
      </c>
      <c r="K1301" s="320">
        <v>35928</v>
      </c>
      <c r="L1301" s="359">
        <v>0</v>
      </c>
      <c r="M1301" s="320">
        <v>0</v>
      </c>
      <c r="N1301" s="320">
        <v>0</v>
      </c>
      <c r="O1301" s="320">
        <v>0</v>
      </c>
      <c r="P1301" s="87">
        <f t="shared" si="630"/>
        <v>35928</v>
      </c>
      <c r="Q1301" s="66">
        <f t="shared" si="663"/>
        <v>35928</v>
      </c>
      <c r="R1301" s="196">
        <v>0</v>
      </c>
    </row>
    <row r="1302" spans="1:18" ht="16.5" hidden="1" customHeight="1" outlineLevel="4">
      <c r="A1302" s="427"/>
      <c r="B1302" s="429"/>
      <c r="C1302" s="139" t="s">
        <v>217</v>
      </c>
      <c r="D1302" s="139"/>
      <c r="E1302" s="113"/>
      <c r="F1302" s="359">
        <v>0</v>
      </c>
      <c r="G1302" s="320">
        <v>0</v>
      </c>
      <c r="H1302" s="349">
        <v>0</v>
      </c>
      <c r="I1302" s="320">
        <v>0</v>
      </c>
      <c r="J1302" s="314">
        <f t="shared" si="652"/>
        <v>0</v>
      </c>
      <c r="K1302" s="320">
        <v>140340</v>
      </c>
      <c r="L1302" s="359">
        <v>0</v>
      </c>
      <c r="M1302" s="320">
        <v>0</v>
      </c>
      <c r="N1302" s="320">
        <v>0</v>
      </c>
      <c r="O1302" s="320">
        <v>0</v>
      </c>
      <c r="P1302" s="87">
        <f t="shared" si="630"/>
        <v>140340</v>
      </c>
      <c r="Q1302" s="66">
        <f t="shared" si="663"/>
        <v>140340</v>
      </c>
      <c r="R1302" s="196">
        <v>0</v>
      </c>
    </row>
    <row r="1303" spans="1:18" ht="16.5" hidden="1" customHeight="1" outlineLevel="4">
      <c r="A1303" s="427"/>
      <c r="B1303" s="429"/>
      <c r="C1303" s="139" t="s">
        <v>218</v>
      </c>
      <c r="D1303" s="139"/>
      <c r="E1303" s="113"/>
      <c r="F1303" s="359">
        <v>0</v>
      </c>
      <c r="G1303" s="320">
        <v>0</v>
      </c>
      <c r="H1303" s="349">
        <v>0</v>
      </c>
      <c r="I1303" s="320">
        <v>0</v>
      </c>
      <c r="J1303" s="314">
        <f t="shared" si="652"/>
        <v>0</v>
      </c>
      <c r="K1303" s="320">
        <v>35340</v>
      </c>
      <c r="L1303" s="359">
        <v>0</v>
      </c>
      <c r="M1303" s="320">
        <v>0</v>
      </c>
      <c r="N1303" s="320">
        <v>0</v>
      </c>
      <c r="O1303" s="320">
        <v>0</v>
      </c>
      <c r="P1303" s="87">
        <f t="shared" si="630"/>
        <v>35340</v>
      </c>
      <c r="Q1303" s="66">
        <f t="shared" si="663"/>
        <v>35340</v>
      </c>
      <c r="R1303" s="196">
        <v>0</v>
      </c>
    </row>
    <row r="1304" spans="1:18" ht="16.5" hidden="1" customHeight="1" outlineLevel="4">
      <c r="A1304" s="427"/>
      <c r="B1304" s="429"/>
      <c r="C1304" s="139" t="s">
        <v>219</v>
      </c>
      <c r="D1304" s="139"/>
      <c r="E1304" s="113"/>
      <c r="F1304" s="359">
        <v>0</v>
      </c>
      <c r="G1304" s="320">
        <v>0</v>
      </c>
      <c r="H1304" s="349">
        <v>0</v>
      </c>
      <c r="I1304" s="320">
        <v>0</v>
      </c>
      <c r="J1304" s="314">
        <f t="shared" si="652"/>
        <v>0</v>
      </c>
      <c r="K1304" s="320">
        <v>34776</v>
      </c>
      <c r="L1304" s="359">
        <v>0</v>
      </c>
      <c r="M1304" s="320">
        <v>0</v>
      </c>
      <c r="N1304" s="320">
        <v>0</v>
      </c>
      <c r="O1304" s="320">
        <v>0</v>
      </c>
      <c r="P1304" s="87">
        <f t="shared" si="630"/>
        <v>34776</v>
      </c>
      <c r="Q1304" s="66">
        <f t="shared" si="663"/>
        <v>34776</v>
      </c>
      <c r="R1304" s="196">
        <v>0</v>
      </c>
    </row>
    <row r="1305" spans="1:18" ht="16.5" hidden="1" customHeight="1" outlineLevel="4">
      <c r="A1305" s="427"/>
      <c r="B1305" s="429"/>
      <c r="C1305" s="139" t="s">
        <v>215</v>
      </c>
      <c r="D1305" s="139"/>
      <c r="E1305" s="113"/>
      <c r="F1305" s="359">
        <v>0</v>
      </c>
      <c r="G1305" s="320">
        <v>0</v>
      </c>
      <c r="H1305" s="349">
        <v>0</v>
      </c>
      <c r="I1305" s="320">
        <v>0</v>
      </c>
      <c r="J1305" s="314">
        <f t="shared" si="652"/>
        <v>0</v>
      </c>
      <c r="K1305" s="320">
        <v>42948</v>
      </c>
      <c r="L1305" s="359">
        <v>0</v>
      </c>
      <c r="M1305" s="320">
        <v>0</v>
      </c>
      <c r="N1305" s="320">
        <v>0</v>
      </c>
      <c r="O1305" s="320">
        <v>0</v>
      </c>
      <c r="P1305" s="87">
        <f t="shared" si="630"/>
        <v>42948</v>
      </c>
      <c r="Q1305" s="66">
        <f t="shared" si="663"/>
        <v>42948</v>
      </c>
      <c r="R1305" s="196">
        <v>0</v>
      </c>
    </row>
    <row r="1306" spans="1:18" ht="16.5" hidden="1" customHeight="1" outlineLevel="4">
      <c r="A1306" s="427"/>
      <c r="B1306" s="429"/>
      <c r="C1306" s="139" t="s">
        <v>220</v>
      </c>
      <c r="D1306" s="139"/>
      <c r="E1306" s="113"/>
      <c r="F1306" s="359">
        <v>0</v>
      </c>
      <c r="G1306" s="320">
        <v>0</v>
      </c>
      <c r="H1306" s="349">
        <v>0</v>
      </c>
      <c r="I1306" s="320">
        <v>0</v>
      </c>
      <c r="J1306" s="314">
        <f t="shared" si="652"/>
        <v>0</v>
      </c>
      <c r="K1306" s="320">
        <v>39681.599999999999</v>
      </c>
      <c r="L1306" s="359">
        <v>0</v>
      </c>
      <c r="M1306" s="320">
        <v>0</v>
      </c>
      <c r="N1306" s="320">
        <v>0</v>
      </c>
      <c r="O1306" s="320">
        <v>0</v>
      </c>
      <c r="P1306" s="87">
        <f t="shared" si="630"/>
        <v>39681.599999999999</v>
      </c>
      <c r="Q1306" s="66">
        <f t="shared" si="663"/>
        <v>39681.599999999999</v>
      </c>
      <c r="R1306" s="196">
        <v>0</v>
      </c>
    </row>
    <row r="1307" spans="1:18" ht="16.5" hidden="1" customHeight="1" outlineLevel="4">
      <c r="A1307" s="427"/>
      <c r="B1307" s="429"/>
      <c r="C1307" s="139" t="s">
        <v>215</v>
      </c>
      <c r="D1307" s="139"/>
      <c r="E1307" s="113"/>
      <c r="F1307" s="359">
        <v>0</v>
      </c>
      <c r="G1307" s="320">
        <v>0</v>
      </c>
      <c r="H1307" s="349">
        <v>0</v>
      </c>
      <c r="I1307" s="320">
        <v>0</v>
      </c>
      <c r="J1307" s="314">
        <f t="shared" si="652"/>
        <v>0</v>
      </c>
      <c r="K1307" s="320">
        <v>62328</v>
      </c>
      <c r="L1307" s="359">
        <v>0</v>
      </c>
      <c r="M1307" s="320">
        <v>0</v>
      </c>
      <c r="N1307" s="320">
        <v>0</v>
      </c>
      <c r="O1307" s="320">
        <v>0</v>
      </c>
      <c r="P1307" s="87">
        <f t="shared" si="630"/>
        <v>62328</v>
      </c>
      <c r="Q1307" s="66">
        <f t="shared" si="663"/>
        <v>62328</v>
      </c>
      <c r="R1307" s="196">
        <v>0</v>
      </c>
    </row>
    <row r="1308" spans="1:18" ht="16.5" hidden="1" customHeight="1" outlineLevel="4">
      <c r="A1308" s="427"/>
      <c r="B1308" s="429"/>
      <c r="C1308" s="139" t="s">
        <v>221</v>
      </c>
      <c r="D1308" s="139"/>
      <c r="E1308" s="320"/>
      <c r="F1308" s="359">
        <v>0</v>
      </c>
      <c r="G1308" s="320">
        <v>0</v>
      </c>
      <c r="H1308" s="349">
        <v>0</v>
      </c>
      <c r="I1308" s="320">
        <v>0</v>
      </c>
      <c r="J1308" s="314">
        <f t="shared" si="652"/>
        <v>0</v>
      </c>
      <c r="K1308" s="320">
        <v>33408</v>
      </c>
      <c r="L1308" s="359">
        <v>0</v>
      </c>
      <c r="M1308" s="320">
        <v>0</v>
      </c>
      <c r="N1308" s="320">
        <v>0</v>
      </c>
      <c r="O1308" s="320">
        <v>0</v>
      </c>
      <c r="P1308" s="87">
        <f t="shared" si="630"/>
        <v>33408</v>
      </c>
      <c r="Q1308" s="66">
        <f t="shared" si="663"/>
        <v>33408</v>
      </c>
      <c r="R1308" s="196">
        <v>0</v>
      </c>
    </row>
    <row r="1309" spans="1:18" ht="16.5" hidden="1" customHeight="1" outlineLevel="4">
      <c r="A1309" s="427"/>
      <c r="B1309" s="429"/>
      <c r="C1309" s="139" t="s">
        <v>222</v>
      </c>
      <c r="D1309" s="139"/>
      <c r="E1309" s="113"/>
      <c r="F1309" s="359">
        <v>0</v>
      </c>
      <c r="G1309" s="320">
        <v>0</v>
      </c>
      <c r="H1309" s="349">
        <v>0</v>
      </c>
      <c r="I1309" s="320">
        <v>0</v>
      </c>
      <c r="J1309" s="314">
        <f t="shared" si="652"/>
        <v>0</v>
      </c>
      <c r="K1309" s="320">
        <v>262488</v>
      </c>
      <c r="L1309" s="359">
        <v>0</v>
      </c>
      <c r="M1309" s="320">
        <v>0</v>
      </c>
      <c r="N1309" s="320">
        <v>0</v>
      </c>
      <c r="O1309" s="320">
        <v>0</v>
      </c>
      <c r="P1309" s="87">
        <f t="shared" si="630"/>
        <v>262488</v>
      </c>
      <c r="Q1309" s="66">
        <f t="shared" si="663"/>
        <v>262488</v>
      </c>
      <c r="R1309" s="196">
        <v>0</v>
      </c>
    </row>
    <row r="1310" spans="1:18" ht="16.5" hidden="1" customHeight="1" outlineLevel="4">
      <c r="A1310" s="427"/>
      <c r="B1310" s="429"/>
      <c r="C1310" s="139" t="s">
        <v>223</v>
      </c>
      <c r="D1310" s="139"/>
      <c r="E1310" s="113"/>
      <c r="F1310" s="359">
        <v>0</v>
      </c>
      <c r="G1310" s="320">
        <v>0</v>
      </c>
      <c r="H1310" s="349">
        <v>0</v>
      </c>
      <c r="I1310" s="320">
        <v>0</v>
      </c>
      <c r="J1310" s="314">
        <f t="shared" si="652"/>
        <v>0</v>
      </c>
      <c r="K1310" s="320">
        <v>16548</v>
      </c>
      <c r="L1310" s="359">
        <v>0</v>
      </c>
      <c r="M1310" s="320">
        <v>0</v>
      </c>
      <c r="N1310" s="320">
        <v>0</v>
      </c>
      <c r="O1310" s="320">
        <v>0</v>
      </c>
      <c r="P1310" s="87">
        <f t="shared" si="630"/>
        <v>16548</v>
      </c>
      <c r="Q1310" s="66">
        <f t="shared" si="663"/>
        <v>16548</v>
      </c>
      <c r="R1310" s="196">
        <v>0</v>
      </c>
    </row>
    <row r="1311" spans="1:18" ht="16.5" hidden="1" customHeight="1" outlineLevel="4">
      <c r="A1311" s="427"/>
      <c r="B1311" s="429"/>
      <c r="C1311" s="139" t="s">
        <v>224</v>
      </c>
      <c r="D1311" s="139"/>
      <c r="E1311" s="113"/>
      <c r="F1311" s="359">
        <v>0</v>
      </c>
      <c r="G1311" s="320">
        <v>0</v>
      </c>
      <c r="H1311" s="349">
        <v>0</v>
      </c>
      <c r="I1311" s="320">
        <v>0</v>
      </c>
      <c r="J1311" s="314">
        <f t="shared" si="652"/>
        <v>0</v>
      </c>
      <c r="K1311" s="320">
        <v>27252</v>
      </c>
      <c r="L1311" s="359">
        <v>0</v>
      </c>
      <c r="M1311" s="320">
        <v>0</v>
      </c>
      <c r="N1311" s="320">
        <v>0</v>
      </c>
      <c r="O1311" s="320">
        <v>0</v>
      </c>
      <c r="P1311" s="87">
        <f t="shared" si="630"/>
        <v>27252</v>
      </c>
      <c r="Q1311" s="66">
        <f t="shared" si="663"/>
        <v>27252</v>
      </c>
      <c r="R1311" s="196">
        <v>0</v>
      </c>
    </row>
    <row r="1312" spans="1:18" ht="16.5" hidden="1" customHeight="1" outlineLevel="4">
      <c r="A1312" s="427"/>
      <c r="B1312" s="429"/>
      <c r="C1312" s="139" t="s">
        <v>215</v>
      </c>
      <c r="D1312" s="139"/>
      <c r="E1312" s="113"/>
      <c r="F1312" s="359">
        <v>0</v>
      </c>
      <c r="G1312" s="320">
        <v>0</v>
      </c>
      <c r="H1312" s="349">
        <v>0</v>
      </c>
      <c r="I1312" s="320">
        <v>0</v>
      </c>
      <c r="J1312" s="314">
        <f t="shared" si="652"/>
        <v>0</v>
      </c>
      <c r="K1312" s="320">
        <v>43944</v>
      </c>
      <c r="L1312" s="359">
        <v>0</v>
      </c>
      <c r="M1312" s="320">
        <v>0</v>
      </c>
      <c r="N1312" s="320">
        <v>0</v>
      </c>
      <c r="O1312" s="320">
        <v>0</v>
      </c>
      <c r="P1312" s="87">
        <f t="shared" si="630"/>
        <v>43944</v>
      </c>
      <c r="Q1312" s="66">
        <f t="shared" si="663"/>
        <v>43944</v>
      </c>
      <c r="R1312" s="196">
        <v>0</v>
      </c>
    </row>
    <row r="1313" spans="1:18" ht="16.5" hidden="1" customHeight="1" outlineLevel="4">
      <c r="A1313" s="427"/>
      <c r="B1313" s="429"/>
      <c r="C1313" s="139" t="s">
        <v>225</v>
      </c>
      <c r="D1313" s="139"/>
      <c r="E1313" s="113"/>
      <c r="F1313" s="359">
        <v>0</v>
      </c>
      <c r="G1313" s="320">
        <v>0</v>
      </c>
      <c r="H1313" s="349">
        <v>0</v>
      </c>
      <c r="I1313" s="320">
        <v>0</v>
      </c>
      <c r="J1313" s="314">
        <f t="shared" si="652"/>
        <v>0</v>
      </c>
      <c r="K1313" s="320">
        <v>7740</v>
      </c>
      <c r="L1313" s="359">
        <v>0</v>
      </c>
      <c r="M1313" s="320">
        <v>0</v>
      </c>
      <c r="N1313" s="320">
        <v>0</v>
      </c>
      <c r="O1313" s="320">
        <v>0</v>
      </c>
      <c r="P1313" s="87">
        <f t="shared" si="630"/>
        <v>7740</v>
      </c>
      <c r="Q1313" s="66">
        <f t="shared" si="663"/>
        <v>7740</v>
      </c>
      <c r="R1313" s="196">
        <v>0</v>
      </c>
    </row>
    <row r="1314" spans="1:18" ht="16.5" hidden="1" customHeight="1" outlineLevel="4">
      <c r="A1314" s="427"/>
      <c r="B1314" s="429"/>
      <c r="C1314" s="139" t="s">
        <v>16</v>
      </c>
      <c r="D1314" s="139"/>
      <c r="E1314" s="320"/>
      <c r="F1314" s="359">
        <v>0</v>
      </c>
      <c r="G1314" s="320">
        <v>0</v>
      </c>
      <c r="H1314" s="349">
        <v>0</v>
      </c>
      <c r="I1314" s="320">
        <v>0</v>
      </c>
      <c r="J1314" s="314">
        <f t="shared" si="652"/>
        <v>0</v>
      </c>
      <c r="K1314" s="320">
        <v>0</v>
      </c>
      <c r="L1314" s="359">
        <v>0</v>
      </c>
      <c r="M1314" s="320">
        <v>0</v>
      </c>
      <c r="N1314" s="320">
        <v>0</v>
      </c>
      <c r="O1314" s="320">
        <v>0</v>
      </c>
      <c r="P1314" s="87">
        <f t="shared" si="630"/>
        <v>0</v>
      </c>
      <c r="Q1314" s="66">
        <f t="shared" si="663"/>
        <v>0</v>
      </c>
      <c r="R1314" s="196">
        <v>0</v>
      </c>
    </row>
    <row r="1315" spans="1:18" ht="16.5" hidden="1" customHeight="1" outlineLevel="4">
      <c r="A1315" s="427"/>
      <c r="B1315" s="429"/>
      <c r="C1315" s="139" t="s">
        <v>226</v>
      </c>
      <c r="D1315" s="139"/>
      <c r="E1315" s="113"/>
      <c r="F1315" s="359">
        <v>0</v>
      </c>
      <c r="G1315" s="320">
        <v>0</v>
      </c>
      <c r="H1315" s="349">
        <v>0</v>
      </c>
      <c r="I1315" s="320">
        <v>0</v>
      </c>
      <c r="J1315" s="314">
        <f t="shared" si="652"/>
        <v>0</v>
      </c>
      <c r="K1315" s="320">
        <v>43608</v>
      </c>
      <c r="L1315" s="359">
        <v>0</v>
      </c>
      <c r="M1315" s="320">
        <v>0</v>
      </c>
      <c r="N1315" s="320">
        <v>0</v>
      </c>
      <c r="O1315" s="320">
        <v>0</v>
      </c>
      <c r="P1315" s="87">
        <f t="shared" si="630"/>
        <v>43608</v>
      </c>
      <c r="Q1315" s="66">
        <f t="shared" si="663"/>
        <v>43608</v>
      </c>
      <c r="R1315" s="196">
        <v>0</v>
      </c>
    </row>
    <row r="1316" spans="1:18" ht="16.5" hidden="1" customHeight="1" outlineLevel="4">
      <c r="A1316" s="427"/>
      <c r="B1316" s="429"/>
      <c r="C1316" s="139" t="s">
        <v>227</v>
      </c>
      <c r="D1316" s="139"/>
      <c r="E1316" s="320"/>
      <c r="F1316" s="359">
        <v>0</v>
      </c>
      <c r="G1316" s="320">
        <v>0</v>
      </c>
      <c r="H1316" s="349">
        <v>0</v>
      </c>
      <c r="I1316" s="320">
        <v>0</v>
      </c>
      <c r="J1316" s="314">
        <f t="shared" si="652"/>
        <v>0</v>
      </c>
      <c r="K1316" s="320">
        <v>0</v>
      </c>
      <c r="L1316" s="359">
        <v>0</v>
      </c>
      <c r="M1316" s="320">
        <v>0</v>
      </c>
      <c r="N1316" s="320">
        <v>0</v>
      </c>
      <c r="O1316" s="320">
        <v>0</v>
      </c>
      <c r="P1316" s="87">
        <f t="shared" si="630"/>
        <v>0</v>
      </c>
      <c r="Q1316" s="66">
        <f t="shared" si="663"/>
        <v>0</v>
      </c>
      <c r="R1316" s="196">
        <v>0</v>
      </c>
    </row>
    <row r="1317" spans="1:18" ht="16.5" hidden="1" customHeight="1" outlineLevel="4">
      <c r="A1317" s="427"/>
      <c r="B1317" s="429"/>
      <c r="C1317" s="139" t="s">
        <v>228</v>
      </c>
      <c r="D1317" s="139"/>
      <c r="E1317" s="113"/>
      <c r="F1317" s="359">
        <v>0</v>
      </c>
      <c r="G1317" s="320">
        <v>0</v>
      </c>
      <c r="H1317" s="349">
        <v>0</v>
      </c>
      <c r="I1317" s="320">
        <v>0</v>
      </c>
      <c r="J1317" s="314">
        <f t="shared" si="652"/>
        <v>0</v>
      </c>
      <c r="K1317" s="320">
        <v>50400</v>
      </c>
      <c r="L1317" s="359">
        <v>0</v>
      </c>
      <c r="M1317" s="320">
        <v>0</v>
      </c>
      <c r="N1317" s="320">
        <v>0</v>
      </c>
      <c r="O1317" s="320">
        <v>0</v>
      </c>
      <c r="P1317" s="87">
        <f t="shared" si="630"/>
        <v>50400</v>
      </c>
      <c r="Q1317" s="66">
        <f t="shared" si="663"/>
        <v>50400</v>
      </c>
      <c r="R1317" s="196">
        <v>0</v>
      </c>
    </row>
    <row r="1318" spans="1:18" ht="16.5" hidden="1" customHeight="1" outlineLevel="4">
      <c r="A1318" s="427"/>
      <c r="B1318" s="429"/>
      <c r="C1318" s="139" t="s">
        <v>229</v>
      </c>
      <c r="D1318" s="139"/>
      <c r="E1318" s="113"/>
      <c r="F1318" s="359">
        <v>0</v>
      </c>
      <c r="G1318" s="320">
        <v>0</v>
      </c>
      <c r="H1318" s="349">
        <v>0</v>
      </c>
      <c r="I1318" s="320">
        <v>0</v>
      </c>
      <c r="J1318" s="314">
        <f t="shared" si="652"/>
        <v>0</v>
      </c>
      <c r="K1318" s="320">
        <v>40140</v>
      </c>
      <c r="L1318" s="359">
        <v>0</v>
      </c>
      <c r="M1318" s="320">
        <v>0</v>
      </c>
      <c r="N1318" s="320">
        <v>0</v>
      </c>
      <c r="O1318" s="320">
        <v>0</v>
      </c>
      <c r="P1318" s="87">
        <f t="shared" ref="P1318:P1381" si="668">K1318+L1318+M1318+N1318+O1318</f>
        <v>40140</v>
      </c>
      <c r="Q1318" s="66">
        <f t="shared" si="663"/>
        <v>40140</v>
      </c>
      <c r="R1318" s="196">
        <v>0</v>
      </c>
    </row>
    <row r="1319" spans="1:18" ht="16.5" hidden="1" customHeight="1" outlineLevel="4">
      <c r="A1319" s="427"/>
      <c r="B1319" s="429"/>
      <c r="C1319" s="139" t="s">
        <v>230</v>
      </c>
      <c r="D1319" s="139"/>
      <c r="E1319" s="113"/>
      <c r="F1319" s="359">
        <v>0</v>
      </c>
      <c r="G1319" s="320">
        <v>0</v>
      </c>
      <c r="H1319" s="349">
        <v>0</v>
      </c>
      <c r="I1319" s="320">
        <v>0</v>
      </c>
      <c r="J1319" s="314">
        <f t="shared" si="652"/>
        <v>0</v>
      </c>
      <c r="K1319" s="320">
        <v>21487.200000000001</v>
      </c>
      <c r="L1319" s="359">
        <v>0</v>
      </c>
      <c r="M1319" s="320">
        <v>0</v>
      </c>
      <c r="N1319" s="320">
        <v>0</v>
      </c>
      <c r="O1319" s="320">
        <v>0</v>
      </c>
      <c r="P1319" s="87">
        <f t="shared" si="668"/>
        <v>21487.200000000001</v>
      </c>
      <c r="Q1319" s="66">
        <f t="shared" si="663"/>
        <v>21487.200000000001</v>
      </c>
      <c r="R1319" s="196">
        <v>0</v>
      </c>
    </row>
    <row r="1320" spans="1:18" ht="16.5" hidden="1" customHeight="1" outlineLevel="4">
      <c r="A1320" s="427"/>
      <c r="B1320" s="429"/>
      <c r="C1320" s="139" t="s">
        <v>231</v>
      </c>
      <c r="D1320" s="139"/>
      <c r="E1320" s="113"/>
      <c r="F1320" s="359">
        <v>0</v>
      </c>
      <c r="G1320" s="320">
        <v>0</v>
      </c>
      <c r="H1320" s="349">
        <v>0</v>
      </c>
      <c r="I1320" s="320">
        <v>0</v>
      </c>
      <c r="J1320" s="314">
        <f t="shared" si="652"/>
        <v>0</v>
      </c>
      <c r="K1320" s="320">
        <v>30564</v>
      </c>
      <c r="L1320" s="359">
        <v>0</v>
      </c>
      <c r="M1320" s="320">
        <v>0</v>
      </c>
      <c r="N1320" s="320">
        <v>0</v>
      </c>
      <c r="O1320" s="320">
        <v>0</v>
      </c>
      <c r="P1320" s="87">
        <f t="shared" si="668"/>
        <v>30564</v>
      </c>
      <c r="Q1320" s="66">
        <f t="shared" si="663"/>
        <v>30564</v>
      </c>
      <c r="R1320" s="196">
        <v>0</v>
      </c>
    </row>
    <row r="1321" spans="1:18" ht="16.5" hidden="1" customHeight="1" outlineLevel="4">
      <c r="A1321" s="427"/>
      <c r="B1321" s="429"/>
      <c r="C1321" s="139" t="s">
        <v>232</v>
      </c>
      <c r="D1321" s="139"/>
      <c r="E1321" s="113"/>
      <c r="F1321" s="359">
        <v>0</v>
      </c>
      <c r="G1321" s="320">
        <v>0</v>
      </c>
      <c r="H1321" s="349">
        <v>0</v>
      </c>
      <c r="I1321" s="320">
        <v>0</v>
      </c>
      <c r="J1321" s="314">
        <f t="shared" si="652"/>
        <v>0</v>
      </c>
      <c r="K1321" s="320">
        <v>24756</v>
      </c>
      <c r="L1321" s="359">
        <v>0</v>
      </c>
      <c r="M1321" s="320">
        <v>0</v>
      </c>
      <c r="N1321" s="320">
        <v>0</v>
      </c>
      <c r="O1321" s="320">
        <v>0</v>
      </c>
      <c r="P1321" s="87">
        <f t="shared" si="668"/>
        <v>24756</v>
      </c>
      <c r="Q1321" s="66">
        <f t="shared" si="663"/>
        <v>24756</v>
      </c>
      <c r="R1321" s="196">
        <v>0</v>
      </c>
    </row>
    <row r="1322" spans="1:18" ht="16.5" hidden="1" customHeight="1" outlineLevel="4">
      <c r="A1322" s="427"/>
      <c r="B1322" s="429"/>
      <c r="C1322" s="139" t="s">
        <v>233</v>
      </c>
      <c r="D1322" s="139"/>
      <c r="E1322" s="113"/>
      <c r="F1322" s="359">
        <v>0</v>
      </c>
      <c r="G1322" s="320">
        <v>0</v>
      </c>
      <c r="H1322" s="349">
        <v>0</v>
      </c>
      <c r="I1322" s="320">
        <v>0</v>
      </c>
      <c r="J1322" s="314">
        <f t="shared" si="652"/>
        <v>0</v>
      </c>
      <c r="K1322" s="320">
        <v>9564</v>
      </c>
      <c r="L1322" s="359">
        <v>0</v>
      </c>
      <c r="M1322" s="320">
        <v>0</v>
      </c>
      <c r="N1322" s="320">
        <v>0</v>
      </c>
      <c r="O1322" s="320">
        <v>0</v>
      </c>
      <c r="P1322" s="87">
        <f t="shared" si="668"/>
        <v>9564</v>
      </c>
      <c r="Q1322" s="66">
        <f t="shared" si="663"/>
        <v>9564</v>
      </c>
      <c r="R1322" s="196">
        <v>0</v>
      </c>
    </row>
    <row r="1323" spans="1:18" ht="16.5" hidden="1" customHeight="1" outlineLevel="4">
      <c r="A1323" s="427"/>
      <c r="B1323" s="429"/>
      <c r="C1323" s="139" t="s">
        <v>234</v>
      </c>
      <c r="D1323" s="139"/>
      <c r="E1323" s="113"/>
      <c r="F1323" s="359">
        <v>0</v>
      </c>
      <c r="G1323" s="320">
        <v>0</v>
      </c>
      <c r="H1323" s="349">
        <v>0</v>
      </c>
      <c r="I1323" s="320">
        <v>0</v>
      </c>
      <c r="J1323" s="314">
        <f t="shared" si="652"/>
        <v>0</v>
      </c>
      <c r="K1323" s="320">
        <v>181500</v>
      </c>
      <c r="L1323" s="359">
        <v>0</v>
      </c>
      <c r="M1323" s="320">
        <v>0</v>
      </c>
      <c r="N1323" s="320">
        <v>0</v>
      </c>
      <c r="O1323" s="320">
        <v>0</v>
      </c>
      <c r="P1323" s="87">
        <f t="shared" si="668"/>
        <v>181500</v>
      </c>
      <c r="Q1323" s="66">
        <f t="shared" si="663"/>
        <v>181500</v>
      </c>
      <c r="R1323" s="196">
        <v>0</v>
      </c>
    </row>
    <row r="1324" spans="1:18" ht="16.5" hidden="1" customHeight="1" outlineLevel="4">
      <c r="A1324" s="427"/>
      <c r="B1324" s="429"/>
      <c r="C1324" s="139" t="s">
        <v>235</v>
      </c>
      <c r="D1324" s="139"/>
      <c r="E1324" s="320"/>
      <c r="F1324" s="359">
        <v>0</v>
      </c>
      <c r="G1324" s="320">
        <v>0</v>
      </c>
      <c r="H1324" s="349">
        <v>0</v>
      </c>
      <c r="I1324" s="320">
        <v>0</v>
      </c>
      <c r="J1324" s="314">
        <f t="shared" si="652"/>
        <v>0</v>
      </c>
      <c r="K1324" s="320">
        <v>16548</v>
      </c>
      <c r="L1324" s="359">
        <v>0</v>
      </c>
      <c r="M1324" s="320">
        <v>0</v>
      </c>
      <c r="N1324" s="320">
        <v>0</v>
      </c>
      <c r="O1324" s="320">
        <v>0</v>
      </c>
      <c r="P1324" s="87">
        <f t="shared" si="668"/>
        <v>16548</v>
      </c>
      <c r="Q1324" s="66">
        <f t="shared" si="663"/>
        <v>16548</v>
      </c>
      <c r="R1324" s="196">
        <v>0</v>
      </c>
    </row>
    <row r="1325" spans="1:18" ht="16.5" hidden="1" customHeight="1" outlineLevel="4">
      <c r="A1325" s="427"/>
      <c r="B1325" s="429"/>
      <c r="C1325" s="139" t="s">
        <v>236</v>
      </c>
      <c r="D1325" s="139"/>
      <c r="E1325" s="113"/>
      <c r="F1325" s="359">
        <v>0</v>
      </c>
      <c r="G1325" s="320">
        <v>0</v>
      </c>
      <c r="H1325" s="349">
        <v>0</v>
      </c>
      <c r="I1325" s="320">
        <v>0</v>
      </c>
      <c r="J1325" s="314">
        <f t="shared" si="652"/>
        <v>0</v>
      </c>
      <c r="K1325" s="320">
        <v>43104</v>
      </c>
      <c r="L1325" s="359">
        <v>0</v>
      </c>
      <c r="M1325" s="320">
        <v>0</v>
      </c>
      <c r="N1325" s="320">
        <v>0</v>
      </c>
      <c r="O1325" s="320">
        <v>0</v>
      </c>
      <c r="P1325" s="87">
        <f t="shared" si="668"/>
        <v>43104</v>
      </c>
      <c r="Q1325" s="66">
        <f t="shared" si="663"/>
        <v>43104</v>
      </c>
      <c r="R1325" s="196">
        <v>0</v>
      </c>
    </row>
    <row r="1326" spans="1:18" ht="16.5" hidden="1" customHeight="1" outlineLevel="4">
      <c r="A1326" s="427"/>
      <c r="B1326" s="429"/>
      <c r="C1326" s="139" t="s">
        <v>237</v>
      </c>
      <c r="D1326" s="139"/>
      <c r="E1326" s="113"/>
      <c r="F1326" s="359">
        <v>0</v>
      </c>
      <c r="G1326" s="320">
        <v>0</v>
      </c>
      <c r="H1326" s="349">
        <v>0</v>
      </c>
      <c r="I1326" s="320">
        <v>0</v>
      </c>
      <c r="J1326" s="314">
        <f t="shared" si="652"/>
        <v>0</v>
      </c>
      <c r="K1326" s="320">
        <v>35136</v>
      </c>
      <c r="L1326" s="359">
        <v>0</v>
      </c>
      <c r="M1326" s="320">
        <v>0</v>
      </c>
      <c r="N1326" s="320">
        <v>0</v>
      </c>
      <c r="O1326" s="320">
        <v>0</v>
      </c>
      <c r="P1326" s="87">
        <f t="shared" si="668"/>
        <v>35136</v>
      </c>
      <c r="Q1326" s="66">
        <f t="shared" si="663"/>
        <v>35136</v>
      </c>
      <c r="R1326" s="196">
        <v>0</v>
      </c>
    </row>
    <row r="1327" spans="1:18" ht="16.5" hidden="1" customHeight="1" outlineLevel="4">
      <c r="A1327" s="427"/>
      <c r="B1327" s="429"/>
      <c r="C1327" s="139" t="s">
        <v>238</v>
      </c>
      <c r="D1327" s="139"/>
      <c r="E1327" s="113"/>
      <c r="F1327" s="359">
        <v>0</v>
      </c>
      <c r="G1327" s="320">
        <v>0</v>
      </c>
      <c r="H1327" s="349">
        <v>0</v>
      </c>
      <c r="I1327" s="320">
        <v>0</v>
      </c>
      <c r="J1327" s="314">
        <f t="shared" si="652"/>
        <v>0</v>
      </c>
      <c r="K1327" s="320">
        <v>14964</v>
      </c>
      <c r="L1327" s="359">
        <v>0</v>
      </c>
      <c r="M1327" s="320">
        <v>0</v>
      </c>
      <c r="N1327" s="320">
        <v>0</v>
      </c>
      <c r="O1327" s="320">
        <v>0</v>
      </c>
      <c r="P1327" s="87">
        <f t="shared" si="668"/>
        <v>14964</v>
      </c>
      <c r="Q1327" s="66">
        <f t="shared" si="663"/>
        <v>14964</v>
      </c>
      <c r="R1327" s="196">
        <v>0</v>
      </c>
    </row>
    <row r="1328" spans="1:18" ht="16.5" hidden="1" customHeight="1" outlineLevel="4">
      <c r="A1328" s="427"/>
      <c r="B1328" s="429"/>
      <c r="C1328" s="139" t="s">
        <v>227</v>
      </c>
      <c r="D1328" s="139"/>
      <c r="E1328" s="113"/>
      <c r="F1328" s="359">
        <v>0</v>
      </c>
      <c r="G1328" s="320">
        <v>0</v>
      </c>
      <c r="H1328" s="349">
        <v>0</v>
      </c>
      <c r="I1328" s="320">
        <v>0</v>
      </c>
      <c r="J1328" s="314">
        <f t="shared" si="652"/>
        <v>0</v>
      </c>
      <c r="K1328" s="320">
        <v>7740</v>
      </c>
      <c r="L1328" s="359">
        <v>0</v>
      </c>
      <c r="M1328" s="320">
        <v>0</v>
      </c>
      <c r="N1328" s="320">
        <v>0</v>
      </c>
      <c r="O1328" s="320">
        <v>0</v>
      </c>
      <c r="P1328" s="87">
        <f t="shared" si="668"/>
        <v>7740</v>
      </c>
      <c r="Q1328" s="66">
        <f t="shared" si="663"/>
        <v>7740</v>
      </c>
      <c r="R1328" s="196">
        <v>0</v>
      </c>
    </row>
    <row r="1329" spans="1:18" ht="16.5" hidden="1" customHeight="1" outlineLevel="4">
      <c r="A1329" s="427"/>
      <c r="B1329" s="429"/>
      <c r="C1329" s="139" t="s">
        <v>239</v>
      </c>
      <c r="D1329" s="139"/>
      <c r="E1329" s="320"/>
      <c r="F1329" s="359">
        <v>0</v>
      </c>
      <c r="G1329" s="320">
        <v>0</v>
      </c>
      <c r="H1329" s="349">
        <v>0</v>
      </c>
      <c r="I1329" s="320">
        <v>0</v>
      </c>
      <c r="J1329" s="314">
        <f t="shared" si="652"/>
        <v>0</v>
      </c>
      <c r="K1329" s="320">
        <v>67356</v>
      </c>
      <c r="L1329" s="359">
        <v>0</v>
      </c>
      <c r="M1329" s="320">
        <v>0</v>
      </c>
      <c r="N1329" s="320">
        <v>0</v>
      </c>
      <c r="O1329" s="320">
        <v>0</v>
      </c>
      <c r="P1329" s="87">
        <f t="shared" si="668"/>
        <v>67356</v>
      </c>
      <c r="Q1329" s="66">
        <f t="shared" si="663"/>
        <v>67356</v>
      </c>
      <c r="R1329" s="196">
        <v>0</v>
      </c>
    </row>
    <row r="1330" spans="1:18" ht="16.5" hidden="1" customHeight="1" outlineLevel="4">
      <c r="A1330" s="427"/>
      <c r="B1330" s="429"/>
      <c r="C1330" s="139" t="s">
        <v>240</v>
      </c>
      <c r="D1330" s="139"/>
      <c r="E1330" s="113"/>
      <c r="F1330" s="359">
        <v>0</v>
      </c>
      <c r="G1330" s="320">
        <v>0</v>
      </c>
      <c r="H1330" s="349">
        <v>0</v>
      </c>
      <c r="I1330" s="320">
        <v>0</v>
      </c>
      <c r="J1330" s="314">
        <f t="shared" si="652"/>
        <v>0</v>
      </c>
      <c r="K1330" s="320">
        <v>154596</v>
      </c>
      <c r="L1330" s="359">
        <v>0</v>
      </c>
      <c r="M1330" s="320">
        <v>0</v>
      </c>
      <c r="N1330" s="320">
        <v>0</v>
      </c>
      <c r="O1330" s="320">
        <v>0</v>
      </c>
      <c r="P1330" s="87">
        <f t="shared" si="668"/>
        <v>154596</v>
      </c>
      <c r="Q1330" s="66">
        <f t="shared" si="663"/>
        <v>154596</v>
      </c>
      <c r="R1330" s="196">
        <v>0</v>
      </c>
    </row>
    <row r="1331" spans="1:18" ht="16.5" hidden="1" customHeight="1" outlineLevel="4">
      <c r="A1331" s="427"/>
      <c r="B1331" s="429"/>
      <c r="C1331" s="139" t="s">
        <v>238</v>
      </c>
      <c r="D1331" s="139"/>
      <c r="E1331" s="113"/>
      <c r="F1331" s="359">
        <v>0</v>
      </c>
      <c r="G1331" s="320">
        <v>0</v>
      </c>
      <c r="H1331" s="349">
        <v>0</v>
      </c>
      <c r="I1331" s="320">
        <v>0</v>
      </c>
      <c r="J1331" s="314">
        <f t="shared" si="652"/>
        <v>0</v>
      </c>
      <c r="K1331" s="320">
        <v>43188</v>
      </c>
      <c r="L1331" s="359">
        <v>0</v>
      </c>
      <c r="M1331" s="320">
        <v>0</v>
      </c>
      <c r="N1331" s="320">
        <v>0</v>
      </c>
      <c r="O1331" s="320">
        <v>0</v>
      </c>
      <c r="P1331" s="87">
        <f t="shared" si="668"/>
        <v>43188</v>
      </c>
      <c r="Q1331" s="66">
        <f t="shared" si="663"/>
        <v>43188</v>
      </c>
      <c r="R1331" s="196">
        <v>0</v>
      </c>
    </row>
    <row r="1332" spans="1:18" ht="16.5" hidden="1" customHeight="1" outlineLevel="4">
      <c r="A1332" s="427"/>
      <c r="B1332" s="429"/>
      <c r="C1332" s="139" t="s">
        <v>241</v>
      </c>
      <c r="D1332" s="139"/>
      <c r="E1332" s="113"/>
      <c r="F1332" s="359">
        <v>0</v>
      </c>
      <c r="G1332" s="320">
        <v>0</v>
      </c>
      <c r="H1332" s="349">
        <v>0</v>
      </c>
      <c r="I1332" s="320">
        <v>0</v>
      </c>
      <c r="J1332" s="314">
        <f t="shared" si="652"/>
        <v>0</v>
      </c>
      <c r="K1332" s="320">
        <v>27552</v>
      </c>
      <c r="L1332" s="359">
        <v>0</v>
      </c>
      <c r="M1332" s="320">
        <v>0</v>
      </c>
      <c r="N1332" s="320">
        <v>0</v>
      </c>
      <c r="O1332" s="320">
        <v>0</v>
      </c>
      <c r="P1332" s="87">
        <f t="shared" si="668"/>
        <v>27552</v>
      </c>
      <c r="Q1332" s="66">
        <f t="shared" si="663"/>
        <v>27552</v>
      </c>
      <c r="R1332" s="196">
        <v>0</v>
      </c>
    </row>
    <row r="1333" spans="1:18" ht="16.5" hidden="1" customHeight="1" outlineLevel="4">
      <c r="A1333" s="427"/>
      <c r="B1333" s="429"/>
      <c r="C1333" s="139" t="s">
        <v>242</v>
      </c>
      <c r="D1333" s="139"/>
      <c r="E1333" s="113"/>
      <c r="F1333" s="359">
        <v>0</v>
      </c>
      <c r="G1333" s="320">
        <v>0</v>
      </c>
      <c r="H1333" s="349">
        <v>0</v>
      </c>
      <c r="I1333" s="320">
        <v>0</v>
      </c>
      <c r="J1333" s="314">
        <f t="shared" si="652"/>
        <v>0</v>
      </c>
      <c r="K1333" s="320">
        <v>14892</v>
      </c>
      <c r="L1333" s="359">
        <v>0</v>
      </c>
      <c r="M1333" s="320">
        <v>0</v>
      </c>
      <c r="N1333" s="320">
        <v>0</v>
      </c>
      <c r="O1333" s="320">
        <v>0</v>
      </c>
      <c r="P1333" s="87">
        <f t="shared" si="668"/>
        <v>14892</v>
      </c>
      <c r="Q1333" s="66">
        <f t="shared" si="663"/>
        <v>14892</v>
      </c>
      <c r="R1333" s="196">
        <v>0</v>
      </c>
    </row>
    <row r="1334" spans="1:18" ht="16.5" hidden="1" customHeight="1" outlineLevel="4">
      <c r="A1334" s="427"/>
      <c r="B1334" s="429"/>
      <c r="C1334" s="139" t="s">
        <v>243</v>
      </c>
      <c r="D1334" s="139"/>
      <c r="E1334" s="113"/>
      <c r="F1334" s="359">
        <v>0</v>
      </c>
      <c r="G1334" s="320">
        <v>0</v>
      </c>
      <c r="H1334" s="349">
        <v>0</v>
      </c>
      <c r="I1334" s="320">
        <v>0</v>
      </c>
      <c r="J1334" s="314">
        <f t="shared" si="652"/>
        <v>0</v>
      </c>
      <c r="K1334" s="320">
        <v>54576</v>
      </c>
      <c r="L1334" s="359">
        <v>0</v>
      </c>
      <c r="M1334" s="320">
        <v>0</v>
      </c>
      <c r="N1334" s="320">
        <v>0</v>
      </c>
      <c r="O1334" s="320">
        <v>0</v>
      </c>
      <c r="P1334" s="87">
        <f t="shared" si="668"/>
        <v>54576</v>
      </c>
      <c r="Q1334" s="66">
        <f t="shared" si="663"/>
        <v>54576</v>
      </c>
      <c r="R1334" s="196">
        <v>0</v>
      </c>
    </row>
    <row r="1335" spans="1:18" ht="16.5" hidden="1" customHeight="1" outlineLevel="4">
      <c r="A1335" s="427"/>
      <c r="B1335" s="429"/>
      <c r="C1335" s="139" t="s">
        <v>244</v>
      </c>
      <c r="D1335" s="139"/>
      <c r="E1335" s="320"/>
      <c r="F1335" s="359">
        <v>0</v>
      </c>
      <c r="G1335" s="320">
        <v>0</v>
      </c>
      <c r="H1335" s="349">
        <v>0</v>
      </c>
      <c r="I1335" s="320">
        <v>0</v>
      </c>
      <c r="J1335" s="314">
        <f t="shared" si="652"/>
        <v>0</v>
      </c>
      <c r="K1335" s="320">
        <v>0</v>
      </c>
      <c r="L1335" s="359">
        <v>0</v>
      </c>
      <c r="M1335" s="320">
        <v>0</v>
      </c>
      <c r="N1335" s="320">
        <v>0</v>
      </c>
      <c r="O1335" s="320">
        <v>0</v>
      </c>
      <c r="P1335" s="87">
        <f t="shared" si="668"/>
        <v>0</v>
      </c>
      <c r="Q1335" s="66">
        <f t="shared" si="663"/>
        <v>0</v>
      </c>
      <c r="R1335" s="196">
        <v>0</v>
      </c>
    </row>
    <row r="1336" spans="1:18" ht="16.5" hidden="1" customHeight="1" outlineLevel="4">
      <c r="A1336" s="427"/>
      <c r="B1336" s="429"/>
      <c r="C1336" s="139" t="s">
        <v>245</v>
      </c>
      <c r="D1336" s="139"/>
      <c r="E1336" s="320"/>
      <c r="F1336" s="359">
        <v>0</v>
      </c>
      <c r="G1336" s="320">
        <v>0</v>
      </c>
      <c r="H1336" s="349">
        <v>0</v>
      </c>
      <c r="I1336" s="320">
        <v>0</v>
      </c>
      <c r="J1336" s="314">
        <f t="shared" si="652"/>
        <v>0</v>
      </c>
      <c r="K1336" s="320">
        <v>41160</v>
      </c>
      <c r="L1336" s="359">
        <v>0</v>
      </c>
      <c r="M1336" s="320">
        <v>0</v>
      </c>
      <c r="N1336" s="320">
        <v>0</v>
      </c>
      <c r="O1336" s="320">
        <v>0</v>
      </c>
      <c r="P1336" s="87">
        <f t="shared" si="668"/>
        <v>41160</v>
      </c>
      <c r="Q1336" s="66">
        <f t="shared" si="663"/>
        <v>41160</v>
      </c>
      <c r="R1336" s="196">
        <v>0</v>
      </c>
    </row>
    <row r="1337" spans="1:18" ht="16.5" hidden="1" customHeight="1" outlineLevel="4">
      <c r="A1337" s="427"/>
      <c r="B1337" s="429"/>
      <c r="C1337" s="139" t="s">
        <v>17</v>
      </c>
      <c r="D1337" s="139"/>
      <c r="E1337" s="320"/>
      <c r="F1337" s="359">
        <v>0</v>
      </c>
      <c r="G1337" s="320">
        <v>0</v>
      </c>
      <c r="H1337" s="349">
        <v>0</v>
      </c>
      <c r="I1337" s="320">
        <v>0</v>
      </c>
      <c r="J1337" s="314">
        <f t="shared" si="652"/>
        <v>0</v>
      </c>
      <c r="K1337" s="320">
        <v>27624</v>
      </c>
      <c r="L1337" s="359">
        <v>0</v>
      </c>
      <c r="M1337" s="320">
        <v>0</v>
      </c>
      <c r="N1337" s="320">
        <v>0</v>
      </c>
      <c r="O1337" s="320">
        <v>0</v>
      </c>
      <c r="P1337" s="87">
        <f t="shared" si="668"/>
        <v>27624</v>
      </c>
      <c r="Q1337" s="66">
        <f t="shared" si="663"/>
        <v>27624</v>
      </c>
      <c r="R1337" s="196">
        <v>0</v>
      </c>
    </row>
    <row r="1338" spans="1:18" ht="16.5" hidden="1" customHeight="1" outlineLevel="4">
      <c r="A1338" s="427"/>
      <c r="B1338" s="429"/>
      <c r="C1338" s="139" t="s">
        <v>246</v>
      </c>
      <c r="D1338" s="139"/>
      <c r="E1338" s="113"/>
      <c r="F1338" s="359">
        <v>0</v>
      </c>
      <c r="G1338" s="320">
        <v>0</v>
      </c>
      <c r="H1338" s="349">
        <v>0</v>
      </c>
      <c r="I1338" s="320">
        <v>0</v>
      </c>
      <c r="J1338" s="314">
        <f t="shared" si="652"/>
        <v>0</v>
      </c>
      <c r="K1338" s="320">
        <v>43164</v>
      </c>
      <c r="L1338" s="359">
        <v>0</v>
      </c>
      <c r="M1338" s="320">
        <v>0</v>
      </c>
      <c r="N1338" s="320">
        <v>0</v>
      </c>
      <c r="O1338" s="320">
        <v>0</v>
      </c>
      <c r="P1338" s="87">
        <f t="shared" si="668"/>
        <v>43164</v>
      </c>
      <c r="Q1338" s="66">
        <f t="shared" si="663"/>
        <v>43164</v>
      </c>
      <c r="R1338" s="196">
        <v>0</v>
      </c>
    </row>
    <row r="1339" spans="1:18" ht="16.5" hidden="1" customHeight="1" outlineLevel="4">
      <c r="A1339" s="427"/>
      <c r="B1339" s="429"/>
      <c r="C1339" s="139" t="s">
        <v>247</v>
      </c>
      <c r="D1339" s="139"/>
      <c r="E1339" s="320"/>
      <c r="F1339" s="359">
        <v>0</v>
      </c>
      <c r="G1339" s="320">
        <v>0</v>
      </c>
      <c r="H1339" s="349">
        <v>0</v>
      </c>
      <c r="I1339" s="320">
        <v>0</v>
      </c>
      <c r="J1339" s="314">
        <f t="shared" si="652"/>
        <v>0</v>
      </c>
      <c r="K1339" s="320">
        <v>6924</v>
      </c>
      <c r="L1339" s="359">
        <v>0</v>
      </c>
      <c r="M1339" s="320">
        <v>0</v>
      </c>
      <c r="N1339" s="320">
        <v>0</v>
      </c>
      <c r="O1339" s="320">
        <v>0</v>
      </c>
      <c r="P1339" s="87">
        <f t="shared" si="668"/>
        <v>6924</v>
      </c>
      <c r="Q1339" s="66">
        <f t="shared" si="663"/>
        <v>6924</v>
      </c>
      <c r="R1339" s="196">
        <v>0</v>
      </c>
    </row>
    <row r="1340" spans="1:18" ht="16.5" hidden="1" customHeight="1" outlineLevel="4">
      <c r="A1340" s="427"/>
      <c r="B1340" s="429"/>
      <c r="C1340" s="139" t="s">
        <v>248</v>
      </c>
      <c r="D1340" s="139"/>
      <c r="E1340" s="113"/>
      <c r="F1340" s="359">
        <v>0</v>
      </c>
      <c r="G1340" s="320">
        <v>0</v>
      </c>
      <c r="H1340" s="349">
        <v>0</v>
      </c>
      <c r="I1340" s="320">
        <v>0</v>
      </c>
      <c r="J1340" s="314">
        <f t="shared" si="652"/>
        <v>0</v>
      </c>
      <c r="K1340" s="320">
        <v>16836</v>
      </c>
      <c r="L1340" s="359">
        <v>0</v>
      </c>
      <c r="M1340" s="320">
        <v>0</v>
      </c>
      <c r="N1340" s="320">
        <v>0</v>
      </c>
      <c r="O1340" s="320">
        <v>0</v>
      </c>
      <c r="P1340" s="87">
        <f t="shared" si="668"/>
        <v>16836</v>
      </c>
      <c r="Q1340" s="66">
        <f t="shared" si="663"/>
        <v>16836</v>
      </c>
      <c r="R1340" s="196">
        <v>0</v>
      </c>
    </row>
    <row r="1341" spans="1:18" ht="16.5" hidden="1" customHeight="1" outlineLevel="4">
      <c r="A1341" s="427"/>
      <c r="B1341" s="429"/>
      <c r="C1341" s="139" t="s">
        <v>249</v>
      </c>
      <c r="D1341" s="139"/>
      <c r="E1341" s="113"/>
      <c r="F1341" s="359">
        <v>0</v>
      </c>
      <c r="G1341" s="320">
        <v>0</v>
      </c>
      <c r="H1341" s="349">
        <v>0</v>
      </c>
      <c r="I1341" s="320">
        <v>0</v>
      </c>
      <c r="J1341" s="314">
        <f t="shared" si="652"/>
        <v>0</v>
      </c>
      <c r="K1341" s="320">
        <v>12756</v>
      </c>
      <c r="L1341" s="359">
        <v>0</v>
      </c>
      <c r="M1341" s="320">
        <v>0</v>
      </c>
      <c r="N1341" s="320">
        <v>0</v>
      </c>
      <c r="O1341" s="320">
        <v>0</v>
      </c>
      <c r="P1341" s="87">
        <f t="shared" si="668"/>
        <v>12756</v>
      </c>
      <c r="Q1341" s="66">
        <f t="shared" si="663"/>
        <v>12756</v>
      </c>
      <c r="R1341" s="196">
        <v>0</v>
      </c>
    </row>
    <row r="1342" spans="1:18" ht="16.5" hidden="1" customHeight="1" outlineLevel="4">
      <c r="A1342" s="427"/>
      <c r="B1342" s="429"/>
      <c r="C1342" s="139" t="s">
        <v>250</v>
      </c>
      <c r="D1342" s="139"/>
      <c r="E1342" s="320"/>
      <c r="F1342" s="359">
        <v>0</v>
      </c>
      <c r="G1342" s="320">
        <v>0</v>
      </c>
      <c r="H1342" s="349">
        <v>0</v>
      </c>
      <c r="I1342" s="320">
        <v>0</v>
      </c>
      <c r="J1342" s="314">
        <f t="shared" si="652"/>
        <v>0</v>
      </c>
      <c r="K1342" s="320">
        <v>41724</v>
      </c>
      <c r="L1342" s="359">
        <v>0</v>
      </c>
      <c r="M1342" s="320">
        <v>0</v>
      </c>
      <c r="N1342" s="320">
        <v>0</v>
      </c>
      <c r="O1342" s="320">
        <v>0</v>
      </c>
      <c r="P1342" s="87">
        <f t="shared" si="668"/>
        <v>41724</v>
      </c>
      <c r="Q1342" s="66">
        <f t="shared" si="663"/>
        <v>41724</v>
      </c>
      <c r="R1342" s="196">
        <v>0</v>
      </c>
    </row>
    <row r="1343" spans="1:18" ht="16.5" hidden="1" customHeight="1" outlineLevel="4">
      <c r="A1343" s="427"/>
      <c r="B1343" s="429"/>
      <c r="C1343" s="139" t="s">
        <v>251</v>
      </c>
      <c r="D1343" s="139"/>
      <c r="E1343" s="113"/>
      <c r="F1343" s="359">
        <v>0</v>
      </c>
      <c r="G1343" s="320">
        <v>0</v>
      </c>
      <c r="H1343" s="349">
        <v>0</v>
      </c>
      <c r="I1343" s="320">
        <v>0</v>
      </c>
      <c r="J1343" s="314">
        <f t="shared" si="652"/>
        <v>0</v>
      </c>
      <c r="K1343" s="320">
        <v>53832</v>
      </c>
      <c r="L1343" s="359">
        <v>0</v>
      </c>
      <c r="M1343" s="320">
        <v>0</v>
      </c>
      <c r="N1343" s="320">
        <v>0</v>
      </c>
      <c r="O1343" s="320">
        <v>0</v>
      </c>
      <c r="P1343" s="87">
        <f t="shared" si="668"/>
        <v>53832</v>
      </c>
      <c r="Q1343" s="66">
        <f t="shared" si="663"/>
        <v>53832</v>
      </c>
      <c r="R1343" s="196">
        <v>0</v>
      </c>
    </row>
    <row r="1344" spans="1:18" ht="16.5" hidden="1" customHeight="1" outlineLevel="4">
      <c r="A1344" s="427"/>
      <c r="B1344" s="429"/>
      <c r="C1344" s="139" t="s">
        <v>252</v>
      </c>
      <c r="D1344" s="139"/>
      <c r="E1344" s="113"/>
      <c r="F1344" s="359">
        <v>0</v>
      </c>
      <c r="G1344" s="320">
        <v>0</v>
      </c>
      <c r="H1344" s="349">
        <v>0</v>
      </c>
      <c r="I1344" s="320">
        <v>0</v>
      </c>
      <c r="J1344" s="314">
        <f t="shared" si="652"/>
        <v>0</v>
      </c>
      <c r="K1344" s="320">
        <v>327096</v>
      </c>
      <c r="L1344" s="359">
        <v>0</v>
      </c>
      <c r="M1344" s="320">
        <v>0</v>
      </c>
      <c r="N1344" s="320">
        <v>0</v>
      </c>
      <c r="O1344" s="320">
        <v>0</v>
      </c>
      <c r="P1344" s="87">
        <f t="shared" si="668"/>
        <v>327096</v>
      </c>
      <c r="Q1344" s="66">
        <f t="shared" si="663"/>
        <v>327096</v>
      </c>
      <c r="R1344" s="196">
        <v>0</v>
      </c>
    </row>
    <row r="1345" spans="1:18" ht="16.5" hidden="1" customHeight="1" outlineLevel="4">
      <c r="A1345" s="427"/>
      <c r="B1345" s="429"/>
      <c r="C1345" s="139" t="s">
        <v>253</v>
      </c>
      <c r="D1345" s="139"/>
      <c r="E1345" s="113"/>
      <c r="F1345" s="359">
        <v>0</v>
      </c>
      <c r="G1345" s="320">
        <v>0</v>
      </c>
      <c r="H1345" s="349">
        <v>0</v>
      </c>
      <c r="I1345" s="320">
        <v>0</v>
      </c>
      <c r="J1345" s="314">
        <f t="shared" ref="J1345:J1408" si="669">I1345+H1345+G1345+F1345+E1345+D1345</f>
        <v>0</v>
      </c>
      <c r="K1345" s="320">
        <v>381600</v>
      </c>
      <c r="L1345" s="359">
        <v>0</v>
      </c>
      <c r="M1345" s="320">
        <v>0</v>
      </c>
      <c r="N1345" s="320">
        <v>0</v>
      </c>
      <c r="O1345" s="320">
        <v>0</v>
      </c>
      <c r="P1345" s="87">
        <f t="shared" si="668"/>
        <v>381600</v>
      </c>
      <c r="Q1345" s="66">
        <f t="shared" si="663"/>
        <v>381600</v>
      </c>
      <c r="R1345" s="196">
        <v>0</v>
      </c>
    </row>
    <row r="1346" spans="1:18" ht="16.5" hidden="1" customHeight="1" outlineLevel="4">
      <c r="A1346" s="427"/>
      <c r="B1346" s="429"/>
      <c r="C1346" s="139" t="s">
        <v>254</v>
      </c>
      <c r="D1346" s="139"/>
      <c r="E1346" s="113"/>
      <c r="F1346" s="359">
        <v>0</v>
      </c>
      <c r="G1346" s="320">
        <v>0</v>
      </c>
      <c r="H1346" s="349">
        <v>0</v>
      </c>
      <c r="I1346" s="320">
        <v>0</v>
      </c>
      <c r="J1346" s="314">
        <f t="shared" si="669"/>
        <v>0</v>
      </c>
      <c r="K1346" s="320">
        <v>7992</v>
      </c>
      <c r="L1346" s="359">
        <v>0</v>
      </c>
      <c r="M1346" s="320">
        <v>0</v>
      </c>
      <c r="N1346" s="320">
        <v>0</v>
      </c>
      <c r="O1346" s="320">
        <v>0</v>
      </c>
      <c r="P1346" s="87">
        <f t="shared" si="668"/>
        <v>7992</v>
      </c>
      <c r="Q1346" s="66">
        <f t="shared" si="663"/>
        <v>7992</v>
      </c>
      <c r="R1346" s="196">
        <v>0</v>
      </c>
    </row>
    <row r="1347" spans="1:18" ht="16.5" hidden="1" customHeight="1" outlineLevel="4">
      <c r="A1347" s="427"/>
      <c r="B1347" s="429"/>
      <c r="C1347" s="139" t="s">
        <v>254</v>
      </c>
      <c r="D1347" s="139"/>
      <c r="E1347" s="113"/>
      <c r="F1347" s="359">
        <v>0</v>
      </c>
      <c r="G1347" s="320">
        <v>0</v>
      </c>
      <c r="H1347" s="349">
        <v>0</v>
      </c>
      <c r="I1347" s="320">
        <v>0</v>
      </c>
      <c r="J1347" s="314">
        <f t="shared" si="669"/>
        <v>0</v>
      </c>
      <c r="K1347" s="320">
        <v>8760</v>
      </c>
      <c r="L1347" s="359">
        <v>0</v>
      </c>
      <c r="M1347" s="320">
        <v>0</v>
      </c>
      <c r="N1347" s="320">
        <v>0</v>
      </c>
      <c r="O1347" s="320">
        <v>0</v>
      </c>
      <c r="P1347" s="87">
        <f t="shared" si="668"/>
        <v>8760</v>
      </c>
      <c r="Q1347" s="66">
        <f t="shared" si="663"/>
        <v>8760</v>
      </c>
      <c r="R1347" s="196">
        <v>0</v>
      </c>
    </row>
    <row r="1348" spans="1:18" ht="16.5" hidden="1" customHeight="1" outlineLevel="4">
      <c r="A1348" s="427"/>
      <c r="B1348" s="429"/>
      <c r="C1348" s="138" t="s">
        <v>257</v>
      </c>
      <c r="D1348" s="138"/>
      <c r="E1348" s="319"/>
      <c r="F1348" s="357">
        <f t="shared" ref="F1348:I1348" si="670">SUM(F1349:F1351)</f>
        <v>0</v>
      </c>
      <c r="G1348" s="319">
        <f t="shared" si="670"/>
        <v>0</v>
      </c>
      <c r="H1348" s="351">
        <f t="shared" ref="H1348" si="671">SUM(H1349:H1351)</f>
        <v>0</v>
      </c>
      <c r="I1348" s="319">
        <f t="shared" si="670"/>
        <v>0</v>
      </c>
      <c r="J1348" s="314">
        <f t="shared" si="669"/>
        <v>0</v>
      </c>
      <c r="K1348" s="319">
        <f>SUM(K1349:K1351)</f>
        <v>300624</v>
      </c>
      <c r="L1348" s="357">
        <f t="shared" ref="L1348" si="672">SUM(L1349:L1351)</f>
        <v>0</v>
      </c>
      <c r="M1348" s="319">
        <f t="shared" ref="M1348:O1348" si="673">SUM(M1349:M1351)</f>
        <v>0</v>
      </c>
      <c r="N1348" s="319">
        <f t="shared" si="673"/>
        <v>0</v>
      </c>
      <c r="O1348" s="319">
        <f t="shared" si="673"/>
        <v>0</v>
      </c>
      <c r="P1348" s="87">
        <f t="shared" si="668"/>
        <v>300624</v>
      </c>
      <c r="Q1348" s="66">
        <f t="shared" si="663"/>
        <v>300624</v>
      </c>
      <c r="R1348" s="196">
        <v>0</v>
      </c>
    </row>
    <row r="1349" spans="1:18" ht="16.5" hidden="1" customHeight="1" outlineLevel="4">
      <c r="A1349" s="427"/>
      <c r="B1349" s="429"/>
      <c r="C1349" s="140" t="s">
        <v>255</v>
      </c>
      <c r="D1349" s="140"/>
      <c r="E1349" s="113"/>
      <c r="F1349" s="359">
        <v>0</v>
      </c>
      <c r="G1349" s="320">
        <v>0</v>
      </c>
      <c r="H1349" s="349">
        <v>0</v>
      </c>
      <c r="I1349" s="320">
        <v>0</v>
      </c>
      <c r="J1349" s="314">
        <f t="shared" si="669"/>
        <v>0</v>
      </c>
      <c r="K1349" s="320">
        <v>34752</v>
      </c>
      <c r="L1349" s="359">
        <v>0</v>
      </c>
      <c r="M1349" s="320">
        <v>0</v>
      </c>
      <c r="N1349" s="320">
        <v>0</v>
      </c>
      <c r="O1349" s="320">
        <v>0</v>
      </c>
      <c r="P1349" s="87">
        <f t="shared" si="668"/>
        <v>34752</v>
      </c>
      <c r="Q1349" s="66">
        <f t="shared" si="663"/>
        <v>34752</v>
      </c>
      <c r="R1349" s="196">
        <v>0</v>
      </c>
    </row>
    <row r="1350" spans="1:18" ht="16.5" hidden="1" customHeight="1" outlineLevel="4">
      <c r="A1350" s="427"/>
      <c r="B1350" s="429"/>
      <c r="C1350" s="140" t="s">
        <v>256</v>
      </c>
      <c r="D1350" s="140"/>
      <c r="E1350" s="113"/>
      <c r="F1350" s="359">
        <v>0</v>
      </c>
      <c r="G1350" s="320">
        <v>0</v>
      </c>
      <c r="H1350" s="349">
        <v>0</v>
      </c>
      <c r="I1350" s="320">
        <v>0</v>
      </c>
      <c r="J1350" s="314">
        <f t="shared" si="669"/>
        <v>0</v>
      </c>
      <c r="K1350" s="320">
        <v>145980</v>
      </c>
      <c r="L1350" s="359">
        <v>0</v>
      </c>
      <c r="M1350" s="320">
        <v>0</v>
      </c>
      <c r="N1350" s="320">
        <v>0</v>
      </c>
      <c r="O1350" s="320">
        <v>0</v>
      </c>
      <c r="P1350" s="87">
        <f t="shared" si="668"/>
        <v>145980</v>
      </c>
      <c r="Q1350" s="66">
        <f t="shared" si="663"/>
        <v>145980</v>
      </c>
      <c r="R1350" s="196">
        <v>0</v>
      </c>
    </row>
    <row r="1351" spans="1:18" ht="16.5" hidden="1" customHeight="1" outlineLevel="4">
      <c r="A1351" s="427"/>
      <c r="B1351" s="429"/>
      <c r="C1351" s="140" t="s">
        <v>219</v>
      </c>
      <c r="D1351" s="140"/>
      <c r="E1351" s="113"/>
      <c r="F1351" s="359">
        <v>0</v>
      </c>
      <c r="G1351" s="320">
        <v>0</v>
      </c>
      <c r="H1351" s="349">
        <v>0</v>
      </c>
      <c r="I1351" s="320">
        <v>0</v>
      </c>
      <c r="J1351" s="314">
        <f t="shared" si="669"/>
        <v>0</v>
      </c>
      <c r="K1351" s="320">
        <v>119892</v>
      </c>
      <c r="L1351" s="359">
        <v>0</v>
      </c>
      <c r="M1351" s="320">
        <v>0</v>
      </c>
      <c r="N1351" s="320">
        <v>0</v>
      </c>
      <c r="O1351" s="320">
        <v>0</v>
      </c>
      <c r="P1351" s="87">
        <f t="shared" si="668"/>
        <v>119892</v>
      </c>
      <c r="Q1351" s="66">
        <f t="shared" si="663"/>
        <v>119892</v>
      </c>
      <c r="R1351" s="196">
        <v>0</v>
      </c>
    </row>
    <row r="1352" spans="1:18" ht="16.5" hidden="1" customHeight="1" outlineLevel="4">
      <c r="A1352" s="427"/>
      <c r="B1352" s="429"/>
      <c r="C1352" s="138" t="s">
        <v>258</v>
      </c>
      <c r="D1352" s="138"/>
      <c r="E1352" s="319"/>
      <c r="F1352" s="357">
        <f t="shared" ref="F1352:I1352" si="674">SUM(F1353:F1355)</f>
        <v>0</v>
      </c>
      <c r="G1352" s="319">
        <f t="shared" si="674"/>
        <v>0</v>
      </c>
      <c r="H1352" s="351">
        <f t="shared" ref="H1352" si="675">SUM(H1353:H1355)</f>
        <v>0</v>
      </c>
      <c r="I1352" s="319">
        <f t="shared" si="674"/>
        <v>0</v>
      </c>
      <c r="J1352" s="314">
        <f t="shared" si="669"/>
        <v>0</v>
      </c>
      <c r="K1352" s="319">
        <f>SUM(K1353:K1355)</f>
        <v>79080</v>
      </c>
      <c r="L1352" s="357">
        <f t="shared" ref="L1352" si="676">SUM(L1353:L1355)</f>
        <v>0</v>
      </c>
      <c r="M1352" s="319">
        <f t="shared" ref="M1352:O1352" si="677">SUM(M1353:M1355)</f>
        <v>0</v>
      </c>
      <c r="N1352" s="319">
        <f t="shared" si="677"/>
        <v>0</v>
      </c>
      <c r="O1352" s="319">
        <f t="shared" si="677"/>
        <v>0</v>
      </c>
      <c r="P1352" s="87">
        <f t="shared" si="668"/>
        <v>79080</v>
      </c>
      <c r="Q1352" s="66">
        <f t="shared" si="663"/>
        <v>79080</v>
      </c>
      <c r="R1352" s="196">
        <v>0</v>
      </c>
    </row>
    <row r="1353" spans="1:18" ht="16.5" hidden="1" customHeight="1" outlineLevel="4">
      <c r="A1353" s="427"/>
      <c r="B1353" s="429"/>
      <c r="C1353" s="140" t="s">
        <v>213</v>
      </c>
      <c r="D1353" s="140"/>
      <c r="E1353" s="113"/>
      <c r="F1353" s="359">
        <v>0</v>
      </c>
      <c r="G1353" s="320">
        <v>0</v>
      </c>
      <c r="H1353" s="349">
        <v>0</v>
      </c>
      <c r="I1353" s="320">
        <v>0</v>
      </c>
      <c r="J1353" s="314">
        <f t="shared" si="669"/>
        <v>0</v>
      </c>
      <c r="K1353" s="320">
        <v>48552</v>
      </c>
      <c r="L1353" s="359">
        <v>0</v>
      </c>
      <c r="M1353" s="320">
        <v>0</v>
      </c>
      <c r="N1353" s="320">
        <v>0</v>
      </c>
      <c r="O1353" s="320">
        <v>0</v>
      </c>
      <c r="P1353" s="87">
        <f t="shared" si="668"/>
        <v>48552</v>
      </c>
      <c r="Q1353" s="66">
        <f t="shared" si="663"/>
        <v>48552</v>
      </c>
      <c r="R1353" s="196">
        <v>0</v>
      </c>
    </row>
    <row r="1354" spans="1:18" ht="16.5" hidden="1" customHeight="1" outlineLevel="4">
      <c r="A1354" s="427"/>
      <c r="B1354" s="429"/>
      <c r="C1354" s="140" t="s">
        <v>259</v>
      </c>
      <c r="D1354" s="140"/>
      <c r="E1354" s="113"/>
      <c r="F1354" s="359">
        <v>0</v>
      </c>
      <c r="G1354" s="320">
        <v>0</v>
      </c>
      <c r="H1354" s="349">
        <v>0</v>
      </c>
      <c r="I1354" s="320">
        <v>0</v>
      </c>
      <c r="J1354" s="314">
        <f t="shared" si="669"/>
        <v>0</v>
      </c>
      <c r="K1354" s="320">
        <v>9012</v>
      </c>
      <c r="L1354" s="359">
        <v>0</v>
      </c>
      <c r="M1354" s="320">
        <v>0</v>
      </c>
      <c r="N1354" s="320">
        <v>0</v>
      </c>
      <c r="O1354" s="320">
        <v>0</v>
      </c>
      <c r="P1354" s="87">
        <f t="shared" si="668"/>
        <v>9012</v>
      </c>
      <c r="Q1354" s="66">
        <f t="shared" ref="Q1354:Q1417" si="678">J1354+P1354</f>
        <v>9012</v>
      </c>
      <c r="R1354" s="196">
        <v>0</v>
      </c>
    </row>
    <row r="1355" spans="1:18" ht="16.5" hidden="1" customHeight="1" outlineLevel="4">
      <c r="A1355" s="427"/>
      <c r="B1355" s="429"/>
      <c r="C1355" s="140" t="s">
        <v>260</v>
      </c>
      <c r="D1355" s="140"/>
      <c r="E1355" s="113"/>
      <c r="F1355" s="359">
        <v>0</v>
      </c>
      <c r="G1355" s="320">
        <v>0</v>
      </c>
      <c r="H1355" s="349">
        <v>0</v>
      </c>
      <c r="I1355" s="320">
        <v>0</v>
      </c>
      <c r="J1355" s="314">
        <f t="shared" si="669"/>
        <v>0</v>
      </c>
      <c r="K1355" s="320">
        <v>21516</v>
      </c>
      <c r="L1355" s="359">
        <v>0</v>
      </c>
      <c r="M1355" s="320">
        <v>0</v>
      </c>
      <c r="N1355" s="320">
        <v>0</v>
      </c>
      <c r="O1355" s="320">
        <v>0</v>
      </c>
      <c r="P1355" s="87">
        <f t="shared" si="668"/>
        <v>21516</v>
      </c>
      <c r="Q1355" s="66">
        <f t="shared" si="678"/>
        <v>21516</v>
      </c>
      <c r="R1355" s="196">
        <v>0</v>
      </c>
    </row>
    <row r="1356" spans="1:18" ht="16.5" hidden="1" customHeight="1" outlineLevel="4">
      <c r="A1356" s="427"/>
      <c r="B1356" s="429"/>
      <c r="C1356" s="73" t="s">
        <v>263</v>
      </c>
      <c r="D1356" s="73"/>
      <c r="E1356" s="319"/>
      <c r="F1356" s="357">
        <f t="shared" ref="F1356:I1356" si="679">SUM(F1357:F1358)</f>
        <v>0</v>
      </c>
      <c r="G1356" s="319">
        <f t="shared" si="679"/>
        <v>0</v>
      </c>
      <c r="H1356" s="351">
        <f t="shared" ref="H1356" si="680">SUM(H1357:H1358)</f>
        <v>0</v>
      </c>
      <c r="I1356" s="319">
        <f t="shared" si="679"/>
        <v>0</v>
      </c>
      <c r="J1356" s="314">
        <f t="shared" si="669"/>
        <v>0</v>
      </c>
      <c r="K1356" s="319">
        <f>SUM(K1357:K1358)</f>
        <v>118728</v>
      </c>
      <c r="L1356" s="357">
        <f t="shared" ref="L1356" si="681">SUM(L1357:L1358)</f>
        <v>0</v>
      </c>
      <c r="M1356" s="319">
        <f t="shared" ref="M1356:O1356" si="682">SUM(M1357:M1358)</f>
        <v>0</v>
      </c>
      <c r="N1356" s="319">
        <f t="shared" si="682"/>
        <v>0</v>
      </c>
      <c r="O1356" s="319">
        <f t="shared" si="682"/>
        <v>0</v>
      </c>
      <c r="P1356" s="87">
        <f t="shared" si="668"/>
        <v>118728</v>
      </c>
      <c r="Q1356" s="66">
        <f t="shared" si="678"/>
        <v>118728</v>
      </c>
      <c r="R1356" s="196">
        <v>0</v>
      </c>
    </row>
    <row r="1357" spans="1:18" ht="16.5" hidden="1" customHeight="1" outlineLevel="4">
      <c r="A1357" s="427"/>
      <c r="B1357" s="429"/>
      <c r="C1357" s="140" t="s">
        <v>261</v>
      </c>
      <c r="D1357" s="140"/>
      <c r="E1357" s="113"/>
      <c r="F1357" s="359">
        <v>0</v>
      </c>
      <c r="G1357" s="320">
        <v>0</v>
      </c>
      <c r="H1357" s="349">
        <v>0</v>
      </c>
      <c r="I1357" s="320">
        <v>0</v>
      </c>
      <c r="J1357" s="314">
        <f t="shared" si="669"/>
        <v>0</v>
      </c>
      <c r="K1357" s="320">
        <v>24348</v>
      </c>
      <c r="L1357" s="359">
        <v>0</v>
      </c>
      <c r="M1357" s="320">
        <v>0</v>
      </c>
      <c r="N1357" s="320">
        <v>0</v>
      </c>
      <c r="O1357" s="320">
        <v>0</v>
      </c>
      <c r="P1357" s="87">
        <f t="shared" si="668"/>
        <v>24348</v>
      </c>
      <c r="Q1357" s="66">
        <f t="shared" si="678"/>
        <v>24348</v>
      </c>
      <c r="R1357" s="196">
        <v>0</v>
      </c>
    </row>
    <row r="1358" spans="1:18" ht="16.5" hidden="1" customHeight="1" outlineLevel="4">
      <c r="A1358" s="427"/>
      <c r="B1358" s="429"/>
      <c r="C1358" s="141" t="s">
        <v>262</v>
      </c>
      <c r="D1358" s="141"/>
      <c r="E1358" s="113"/>
      <c r="F1358" s="359">
        <v>0</v>
      </c>
      <c r="G1358" s="320">
        <v>0</v>
      </c>
      <c r="H1358" s="349">
        <v>0</v>
      </c>
      <c r="I1358" s="320">
        <v>0</v>
      </c>
      <c r="J1358" s="314">
        <f t="shared" si="669"/>
        <v>0</v>
      </c>
      <c r="K1358" s="320">
        <v>94380</v>
      </c>
      <c r="L1358" s="359">
        <v>0</v>
      </c>
      <c r="M1358" s="320">
        <v>0</v>
      </c>
      <c r="N1358" s="320">
        <v>0</v>
      </c>
      <c r="O1358" s="320">
        <v>0</v>
      </c>
      <c r="P1358" s="87">
        <f t="shared" si="668"/>
        <v>94380</v>
      </c>
      <c r="Q1358" s="66">
        <f t="shared" si="678"/>
        <v>94380</v>
      </c>
      <c r="R1358" s="196">
        <v>0</v>
      </c>
    </row>
    <row r="1359" spans="1:18" ht="16.5" hidden="1" customHeight="1" outlineLevel="4">
      <c r="A1359" s="427"/>
      <c r="B1359" s="429"/>
      <c r="C1359" s="138" t="s">
        <v>265</v>
      </c>
      <c r="D1359" s="138"/>
      <c r="E1359" s="319"/>
      <c r="F1359" s="357">
        <f t="shared" ref="F1359:I1359" si="683">F1360</f>
        <v>0</v>
      </c>
      <c r="G1359" s="319">
        <f t="shared" si="683"/>
        <v>0</v>
      </c>
      <c r="H1359" s="351">
        <f t="shared" si="683"/>
        <v>0</v>
      </c>
      <c r="I1359" s="319">
        <f t="shared" si="683"/>
        <v>0</v>
      </c>
      <c r="J1359" s="314">
        <f t="shared" si="669"/>
        <v>0</v>
      </c>
      <c r="K1359" s="319">
        <f>K1360</f>
        <v>84541</v>
      </c>
      <c r="L1359" s="357">
        <f t="shared" ref="L1359" si="684">L1360</f>
        <v>0</v>
      </c>
      <c r="M1359" s="319">
        <f t="shared" ref="M1359:O1359" si="685">M1360</f>
        <v>0</v>
      </c>
      <c r="N1359" s="319">
        <f t="shared" si="685"/>
        <v>0</v>
      </c>
      <c r="O1359" s="319">
        <f t="shared" si="685"/>
        <v>0</v>
      </c>
      <c r="P1359" s="87">
        <f t="shared" si="668"/>
        <v>84541</v>
      </c>
      <c r="Q1359" s="66">
        <f t="shared" si="678"/>
        <v>84541</v>
      </c>
      <c r="R1359" s="196">
        <v>0</v>
      </c>
    </row>
    <row r="1360" spans="1:18" ht="16.5" hidden="1" customHeight="1" outlineLevel="4">
      <c r="A1360" s="427"/>
      <c r="B1360" s="429"/>
      <c r="C1360" s="86" t="s">
        <v>264</v>
      </c>
      <c r="D1360" s="86"/>
      <c r="E1360" s="320"/>
      <c r="F1360" s="359">
        <v>0</v>
      </c>
      <c r="G1360" s="320">
        <v>0</v>
      </c>
      <c r="H1360" s="349">
        <v>0</v>
      </c>
      <c r="I1360" s="320">
        <v>0</v>
      </c>
      <c r="J1360" s="314">
        <f t="shared" si="669"/>
        <v>0</v>
      </c>
      <c r="K1360" s="320">
        <v>84541</v>
      </c>
      <c r="L1360" s="359">
        <v>0</v>
      </c>
      <c r="M1360" s="320">
        <v>0</v>
      </c>
      <c r="N1360" s="320">
        <v>0</v>
      </c>
      <c r="O1360" s="320">
        <v>0</v>
      </c>
      <c r="P1360" s="87">
        <f t="shared" si="668"/>
        <v>84541</v>
      </c>
      <c r="Q1360" s="66">
        <f t="shared" si="678"/>
        <v>84541</v>
      </c>
      <c r="R1360" s="196">
        <v>0</v>
      </c>
    </row>
    <row r="1361" spans="1:18" ht="16.5" hidden="1" customHeight="1" outlineLevel="4">
      <c r="A1361" s="427"/>
      <c r="B1361" s="429"/>
      <c r="C1361" s="138" t="s">
        <v>267</v>
      </c>
      <c r="D1361" s="138"/>
      <c r="E1361" s="319"/>
      <c r="F1361" s="357">
        <f t="shared" ref="F1361:I1361" si="686">SUM(F1362:F1363)</f>
        <v>0</v>
      </c>
      <c r="G1361" s="319">
        <f t="shared" si="686"/>
        <v>0</v>
      </c>
      <c r="H1361" s="351">
        <f t="shared" ref="H1361" si="687">SUM(H1362:H1363)</f>
        <v>0</v>
      </c>
      <c r="I1361" s="319">
        <f t="shared" si="686"/>
        <v>0</v>
      </c>
      <c r="J1361" s="314">
        <f t="shared" si="669"/>
        <v>0</v>
      </c>
      <c r="K1361" s="319">
        <f>SUM(K1362:K1363)</f>
        <v>119808</v>
      </c>
      <c r="L1361" s="357">
        <f t="shared" ref="L1361" si="688">SUM(L1362:L1363)</f>
        <v>0</v>
      </c>
      <c r="M1361" s="319">
        <f t="shared" ref="M1361:O1361" si="689">SUM(M1362:M1363)</f>
        <v>0</v>
      </c>
      <c r="N1361" s="319">
        <f t="shared" si="689"/>
        <v>0</v>
      </c>
      <c r="O1361" s="319">
        <f t="shared" si="689"/>
        <v>0</v>
      </c>
      <c r="P1361" s="87">
        <f t="shared" si="668"/>
        <v>119808</v>
      </c>
      <c r="Q1361" s="66">
        <f t="shared" si="678"/>
        <v>119808</v>
      </c>
      <c r="R1361" s="196">
        <v>0</v>
      </c>
    </row>
    <row r="1362" spans="1:18" ht="16.5" hidden="1" customHeight="1" outlineLevel="4">
      <c r="A1362" s="427"/>
      <c r="B1362" s="429"/>
      <c r="C1362" s="140" t="s">
        <v>17</v>
      </c>
      <c r="D1362" s="140"/>
      <c r="E1362" s="113"/>
      <c r="F1362" s="359">
        <v>0</v>
      </c>
      <c r="G1362" s="320">
        <v>0</v>
      </c>
      <c r="H1362" s="349">
        <v>0</v>
      </c>
      <c r="I1362" s="320">
        <v>0</v>
      </c>
      <c r="J1362" s="314">
        <f t="shared" si="669"/>
        <v>0</v>
      </c>
      <c r="K1362" s="320">
        <v>66600</v>
      </c>
      <c r="L1362" s="359">
        <v>0</v>
      </c>
      <c r="M1362" s="320">
        <v>0</v>
      </c>
      <c r="N1362" s="320">
        <v>0</v>
      </c>
      <c r="O1362" s="320">
        <v>0</v>
      </c>
      <c r="P1362" s="87">
        <f t="shared" si="668"/>
        <v>66600</v>
      </c>
      <c r="Q1362" s="66">
        <f t="shared" si="678"/>
        <v>66600</v>
      </c>
      <c r="R1362" s="196">
        <v>0</v>
      </c>
    </row>
    <row r="1363" spans="1:18" ht="16.5" hidden="1" customHeight="1" outlineLevel="4">
      <c r="A1363" s="427"/>
      <c r="B1363" s="429"/>
      <c r="C1363" s="142" t="s">
        <v>266</v>
      </c>
      <c r="D1363" s="142"/>
      <c r="E1363" s="113"/>
      <c r="F1363" s="359">
        <v>0</v>
      </c>
      <c r="G1363" s="320">
        <v>0</v>
      </c>
      <c r="H1363" s="349">
        <v>0</v>
      </c>
      <c r="I1363" s="320">
        <v>0</v>
      </c>
      <c r="J1363" s="314">
        <f t="shared" si="669"/>
        <v>0</v>
      </c>
      <c r="K1363" s="320">
        <v>53208</v>
      </c>
      <c r="L1363" s="359">
        <v>0</v>
      </c>
      <c r="M1363" s="320">
        <v>0</v>
      </c>
      <c r="N1363" s="320">
        <v>0</v>
      </c>
      <c r="O1363" s="320">
        <v>0</v>
      </c>
      <c r="P1363" s="87">
        <f t="shared" si="668"/>
        <v>53208</v>
      </c>
      <c r="Q1363" s="66">
        <f t="shared" si="678"/>
        <v>53208</v>
      </c>
      <c r="R1363" s="196">
        <v>0</v>
      </c>
    </row>
    <row r="1364" spans="1:18" ht="16.5" hidden="1" customHeight="1" outlineLevel="4">
      <c r="A1364" s="427"/>
      <c r="B1364" s="429"/>
      <c r="C1364" s="138" t="s">
        <v>270</v>
      </c>
      <c r="D1364" s="138"/>
      <c r="E1364" s="319"/>
      <c r="F1364" s="357">
        <f t="shared" ref="F1364:I1364" si="690">SUM(F1365:F1366)</f>
        <v>0</v>
      </c>
      <c r="G1364" s="319">
        <f t="shared" si="690"/>
        <v>0</v>
      </c>
      <c r="H1364" s="351">
        <f t="shared" ref="H1364" si="691">SUM(H1365:H1366)</f>
        <v>0</v>
      </c>
      <c r="I1364" s="319">
        <f t="shared" si="690"/>
        <v>0</v>
      </c>
      <c r="J1364" s="314">
        <f t="shared" si="669"/>
        <v>0</v>
      </c>
      <c r="K1364" s="319">
        <f>SUM(K1365:K1366)</f>
        <v>57468</v>
      </c>
      <c r="L1364" s="357">
        <f t="shared" ref="L1364" si="692">SUM(L1365:L1366)</f>
        <v>0</v>
      </c>
      <c r="M1364" s="319">
        <f t="shared" ref="M1364:O1364" si="693">SUM(M1365:M1366)</f>
        <v>0</v>
      </c>
      <c r="N1364" s="319">
        <f t="shared" si="693"/>
        <v>0</v>
      </c>
      <c r="O1364" s="319">
        <f t="shared" si="693"/>
        <v>0</v>
      </c>
      <c r="P1364" s="87">
        <f t="shared" si="668"/>
        <v>57468</v>
      </c>
      <c r="Q1364" s="66">
        <f t="shared" si="678"/>
        <v>57468</v>
      </c>
      <c r="R1364" s="196">
        <v>0</v>
      </c>
    </row>
    <row r="1365" spans="1:18" ht="16.5" hidden="1" customHeight="1" outlineLevel="4">
      <c r="A1365" s="427"/>
      <c r="B1365" s="429"/>
      <c r="C1365" s="140" t="s">
        <v>268</v>
      </c>
      <c r="D1365" s="140"/>
      <c r="E1365" s="113"/>
      <c r="F1365" s="359">
        <v>0</v>
      </c>
      <c r="G1365" s="320">
        <v>0</v>
      </c>
      <c r="H1365" s="349">
        <v>0</v>
      </c>
      <c r="I1365" s="320">
        <v>0</v>
      </c>
      <c r="J1365" s="314">
        <f t="shared" si="669"/>
        <v>0</v>
      </c>
      <c r="K1365" s="320">
        <v>34200</v>
      </c>
      <c r="L1365" s="359">
        <v>0</v>
      </c>
      <c r="M1365" s="320">
        <v>0</v>
      </c>
      <c r="N1365" s="320">
        <v>0</v>
      </c>
      <c r="O1365" s="320">
        <v>0</v>
      </c>
      <c r="P1365" s="87">
        <f t="shared" si="668"/>
        <v>34200</v>
      </c>
      <c r="Q1365" s="66">
        <f t="shared" si="678"/>
        <v>34200</v>
      </c>
      <c r="R1365" s="196">
        <v>0</v>
      </c>
    </row>
    <row r="1366" spans="1:18" ht="16.5" hidden="1" customHeight="1" outlineLevel="4">
      <c r="A1366" s="427"/>
      <c r="B1366" s="429"/>
      <c r="C1366" s="140" t="s">
        <v>269</v>
      </c>
      <c r="D1366" s="140"/>
      <c r="E1366" s="113"/>
      <c r="F1366" s="359">
        <v>0</v>
      </c>
      <c r="G1366" s="320">
        <v>0</v>
      </c>
      <c r="H1366" s="349">
        <v>0</v>
      </c>
      <c r="I1366" s="320">
        <v>0</v>
      </c>
      <c r="J1366" s="314">
        <f t="shared" si="669"/>
        <v>0</v>
      </c>
      <c r="K1366" s="320">
        <v>23268</v>
      </c>
      <c r="L1366" s="359">
        <v>0</v>
      </c>
      <c r="M1366" s="320">
        <v>0</v>
      </c>
      <c r="N1366" s="320">
        <v>0</v>
      </c>
      <c r="O1366" s="320">
        <v>0</v>
      </c>
      <c r="P1366" s="87">
        <f t="shared" si="668"/>
        <v>23268</v>
      </c>
      <c r="Q1366" s="66">
        <f t="shared" si="678"/>
        <v>23268</v>
      </c>
      <c r="R1366" s="196">
        <v>0</v>
      </c>
    </row>
    <row r="1367" spans="1:18" ht="16.5" hidden="1" customHeight="1" outlineLevel="4">
      <c r="A1367" s="427"/>
      <c r="B1367" s="429"/>
      <c r="C1367" s="138" t="s">
        <v>273</v>
      </c>
      <c r="D1367" s="138"/>
      <c r="E1367" s="319"/>
      <c r="F1367" s="357">
        <f t="shared" ref="F1367:I1367" si="694">SUM(F1368:F1369)</f>
        <v>0</v>
      </c>
      <c r="G1367" s="319">
        <f t="shared" si="694"/>
        <v>0</v>
      </c>
      <c r="H1367" s="351">
        <f t="shared" ref="H1367" si="695">SUM(H1368:H1369)</f>
        <v>0</v>
      </c>
      <c r="I1367" s="319">
        <f t="shared" si="694"/>
        <v>0</v>
      </c>
      <c r="J1367" s="314">
        <f t="shared" si="669"/>
        <v>0</v>
      </c>
      <c r="K1367" s="319">
        <f t="shared" ref="K1367:O1367" si="696">SUM(K1368:K1369)</f>
        <v>52332</v>
      </c>
      <c r="L1367" s="357">
        <f t="shared" si="696"/>
        <v>0</v>
      </c>
      <c r="M1367" s="319">
        <f t="shared" si="696"/>
        <v>0</v>
      </c>
      <c r="N1367" s="319">
        <f t="shared" si="696"/>
        <v>0</v>
      </c>
      <c r="O1367" s="319">
        <f t="shared" si="696"/>
        <v>0</v>
      </c>
      <c r="P1367" s="87">
        <f t="shared" si="668"/>
        <v>52332</v>
      </c>
      <c r="Q1367" s="66">
        <f t="shared" si="678"/>
        <v>52332</v>
      </c>
      <c r="R1367" s="196">
        <v>0</v>
      </c>
    </row>
    <row r="1368" spans="1:18" ht="16.5" hidden="1" customHeight="1" outlineLevel="4">
      <c r="A1368" s="427"/>
      <c r="B1368" s="429"/>
      <c r="C1368" s="97" t="s">
        <v>271</v>
      </c>
      <c r="D1368" s="97"/>
      <c r="E1368" s="320"/>
      <c r="F1368" s="359">
        <v>0</v>
      </c>
      <c r="G1368" s="320">
        <v>0</v>
      </c>
      <c r="H1368" s="349">
        <v>0</v>
      </c>
      <c r="I1368" s="320">
        <v>0</v>
      </c>
      <c r="J1368" s="314">
        <f t="shared" si="669"/>
        <v>0</v>
      </c>
      <c r="K1368" s="320">
        <v>21516</v>
      </c>
      <c r="L1368" s="359">
        <v>0</v>
      </c>
      <c r="M1368" s="320">
        <v>0</v>
      </c>
      <c r="N1368" s="320">
        <v>0</v>
      </c>
      <c r="O1368" s="320">
        <v>0</v>
      </c>
      <c r="P1368" s="87">
        <f t="shared" si="668"/>
        <v>21516</v>
      </c>
      <c r="Q1368" s="66">
        <f t="shared" si="678"/>
        <v>21516</v>
      </c>
      <c r="R1368" s="196">
        <v>0</v>
      </c>
    </row>
    <row r="1369" spans="1:18" ht="16.5" hidden="1" customHeight="1" outlineLevel="4">
      <c r="A1369" s="427"/>
      <c r="B1369" s="429"/>
      <c r="C1369" s="97" t="s">
        <v>272</v>
      </c>
      <c r="D1369" s="97"/>
      <c r="E1369" s="320"/>
      <c r="F1369" s="359">
        <v>0</v>
      </c>
      <c r="G1369" s="320">
        <v>0</v>
      </c>
      <c r="H1369" s="349">
        <v>0</v>
      </c>
      <c r="I1369" s="320">
        <v>0</v>
      </c>
      <c r="J1369" s="314">
        <f t="shared" si="669"/>
        <v>0</v>
      </c>
      <c r="K1369" s="320">
        <v>30816</v>
      </c>
      <c r="L1369" s="359">
        <v>0</v>
      </c>
      <c r="M1369" s="320">
        <v>0</v>
      </c>
      <c r="N1369" s="320">
        <v>0</v>
      </c>
      <c r="O1369" s="320">
        <v>0</v>
      </c>
      <c r="P1369" s="87">
        <f t="shared" si="668"/>
        <v>30816</v>
      </c>
      <c r="Q1369" s="66">
        <f t="shared" si="678"/>
        <v>30816</v>
      </c>
      <c r="R1369" s="196">
        <v>0</v>
      </c>
    </row>
    <row r="1370" spans="1:18" ht="16.5" hidden="1" customHeight="1" outlineLevel="4">
      <c r="A1370" s="427"/>
      <c r="B1370" s="429"/>
      <c r="C1370" s="138" t="s">
        <v>274</v>
      </c>
      <c r="D1370" s="138"/>
      <c r="E1370" s="319"/>
      <c r="F1370" s="357">
        <f t="shared" ref="F1370:I1370" si="697">F1371</f>
        <v>0</v>
      </c>
      <c r="G1370" s="319">
        <f t="shared" si="697"/>
        <v>0</v>
      </c>
      <c r="H1370" s="351">
        <f t="shared" si="697"/>
        <v>0</v>
      </c>
      <c r="I1370" s="319">
        <f t="shared" si="697"/>
        <v>0</v>
      </c>
      <c r="J1370" s="314">
        <f t="shared" si="669"/>
        <v>0</v>
      </c>
      <c r="K1370" s="319">
        <f>K1371</f>
        <v>0</v>
      </c>
      <c r="L1370" s="357">
        <f t="shared" ref="L1370" si="698">L1371</f>
        <v>0</v>
      </c>
      <c r="M1370" s="319">
        <f t="shared" ref="M1370:N1370" si="699">M1371</f>
        <v>0</v>
      </c>
      <c r="N1370" s="319">
        <f t="shared" si="699"/>
        <v>0</v>
      </c>
      <c r="O1370" s="319">
        <f>O1371</f>
        <v>0</v>
      </c>
      <c r="P1370" s="87">
        <f t="shared" si="668"/>
        <v>0</v>
      </c>
      <c r="Q1370" s="66">
        <f t="shared" si="678"/>
        <v>0</v>
      </c>
      <c r="R1370" s="196">
        <v>0</v>
      </c>
    </row>
    <row r="1371" spans="1:18" ht="16.5" hidden="1" customHeight="1" outlineLevel="4">
      <c r="A1371" s="427"/>
      <c r="B1371" s="429"/>
      <c r="C1371" s="139" t="s">
        <v>275</v>
      </c>
      <c r="D1371" s="139"/>
      <c r="E1371" s="320"/>
      <c r="F1371" s="359">
        <v>0</v>
      </c>
      <c r="G1371" s="320">
        <v>0</v>
      </c>
      <c r="H1371" s="349">
        <v>0</v>
      </c>
      <c r="I1371" s="320">
        <v>0</v>
      </c>
      <c r="J1371" s="314">
        <f t="shared" si="669"/>
        <v>0</v>
      </c>
      <c r="K1371" s="320">
        <v>0</v>
      </c>
      <c r="L1371" s="359">
        <v>0</v>
      </c>
      <c r="M1371" s="320">
        <v>0</v>
      </c>
      <c r="N1371" s="320">
        <v>0</v>
      </c>
      <c r="O1371" s="110"/>
      <c r="P1371" s="87">
        <f t="shared" si="668"/>
        <v>0</v>
      </c>
      <c r="Q1371" s="66">
        <f t="shared" si="678"/>
        <v>0</v>
      </c>
      <c r="R1371" s="196">
        <v>0</v>
      </c>
    </row>
    <row r="1372" spans="1:18" ht="28.5" hidden="1" customHeight="1" outlineLevel="3">
      <c r="A1372" s="427"/>
      <c r="B1372" s="429"/>
      <c r="C1372" s="75" t="s">
        <v>12</v>
      </c>
      <c r="D1372" s="27">
        <v>0</v>
      </c>
      <c r="E1372" s="20">
        <f>E1373+E1430+E1434+E1438+E1441+E1443+E1446+E1449+E1452</f>
        <v>2000</v>
      </c>
      <c r="F1372" s="20">
        <f>F1373+F1430+F1434+F1438+F1441+F1443+F1446+F1449+F1452</f>
        <v>0</v>
      </c>
      <c r="G1372" s="20">
        <f t="shared" ref="G1372:O1372" si="700">G1373+G1430+G1434+G1438+G1441+G1443+G1446+G1449+G1452</f>
        <v>0</v>
      </c>
      <c r="H1372" s="20">
        <f t="shared" ref="H1372" si="701">H1373+H1430+H1434+H1438+H1441+H1443+H1446+H1449+H1452</f>
        <v>0</v>
      </c>
      <c r="I1372" s="20">
        <f t="shared" si="700"/>
        <v>0</v>
      </c>
      <c r="J1372" s="314">
        <f t="shared" si="669"/>
        <v>2000</v>
      </c>
      <c r="K1372" s="20">
        <f t="shared" si="700"/>
        <v>0</v>
      </c>
      <c r="L1372" s="20">
        <f t="shared" si="700"/>
        <v>0</v>
      </c>
      <c r="M1372" s="20">
        <f t="shared" si="700"/>
        <v>0</v>
      </c>
      <c r="N1372" s="20">
        <f t="shared" si="700"/>
        <v>0</v>
      </c>
      <c r="O1372" s="20">
        <f t="shared" si="700"/>
        <v>0</v>
      </c>
      <c r="P1372" s="27">
        <f>O1372+N1372+M1372+L1372+K1372</f>
        <v>0</v>
      </c>
      <c r="Q1372" s="76">
        <f t="shared" si="678"/>
        <v>2000</v>
      </c>
      <c r="R1372" s="196">
        <v>0</v>
      </c>
    </row>
    <row r="1373" spans="1:18" ht="16.5" hidden="1" customHeight="1" outlineLevel="4">
      <c r="A1373" s="427"/>
      <c r="B1373" s="429"/>
      <c r="C1373" s="138" t="s">
        <v>208</v>
      </c>
      <c r="D1373" s="138"/>
      <c r="E1373" s="319">
        <f>SUM(E1374:E1429)</f>
        <v>2000</v>
      </c>
      <c r="F1373" s="357">
        <f>SUM(F1374:F1429)</f>
        <v>0</v>
      </c>
      <c r="G1373" s="319">
        <f t="shared" ref="G1373:O1373" si="702">SUM(G1374:G1429)</f>
        <v>0</v>
      </c>
      <c r="H1373" s="351">
        <f t="shared" ref="H1373" si="703">SUM(H1374:H1429)</f>
        <v>0</v>
      </c>
      <c r="I1373" s="319">
        <f t="shared" si="702"/>
        <v>0</v>
      </c>
      <c r="J1373" s="314">
        <f t="shared" si="669"/>
        <v>2000</v>
      </c>
      <c r="K1373" s="319">
        <f t="shared" si="702"/>
        <v>0</v>
      </c>
      <c r="L1373" s="357">
        <f>SUM(L1374:L1429)</f>
        <v>0</v>
      </c>
      <c r="M1373" s="319">
        <f t="shared" si="702"/>
        <v>0</v>
      </c>
      <c r="N1373" s="319">
        <f t="shared" si="702"/>
        <v>0</v>
      </c>
      <c r="O1373" s="319">
        <f t="shared" si="702"/>
        <v>0</v>
      </c>
      <c r="P1373" s="87">
        <f t="shared" si="668"/>
        <v>0</v>
      </c>
      <c r="Q1373" s="66">
        <f t="shared" si="678"/>
        <v>2000</v>
      </c>
      <c r="R1373" s="196">
        <v>0</v>
      </c>
    </row>
    <row r="1374" spans="1:18" ht="16.5" hidden="1" customHeight="1" outlineLevel="4">
      <c r="A1374" s="427"/>
      <c r="B1374" s="429"/>
      <c r="C1374" s="139" t="s">
        <v>16</v>
      </c>
      <c r="D1374" s="139"/>
      <c r="E1374" s="320">
        <v>0</v>
      </c>
      <c r="F1374" s="359">
        <v>0</v>
      </c>
      <c r="G1374" s="320">
        <v>0</v>
      </c>
      <c r="H1374" s="349">
        <v>0</v>
      </c>
      <c r="I1374" s="320">
        <v>0</v>
      </c>
      <c r="J1374" s="314">
        <f t="shared" si="669"/>
        <v>0</v>
      </c>
      <c r="K1374" s="320">
        <v>0</v>
      </c>
      <c r="L1374" s="359">
        <v>0</v>
      </c>
      <c r="M1374" s="320">
        <v>0</v>
      </c>
      <c r="N1374" s="320">
        <v>0</v>
      </c>
      <c r="O1374" s="320">
        <v>0</v>
      </c>
      <c r="P1374" s="87">
        <f t="shared" si="668"/>
        <v>0</v>
      </c>
      <c r="Q1374" s="66">
        <f t="shared" si="678"/>
        <v>0</v>
      </c>
      <c r="R1374" s="196">
        <v>0</v>
      </c>
    </row>
    <row r="1375" spans="1:18" ht="16.5" hidden="1" customHeight="1" outlineLevel="4">
      <c r="A1375" s="427"/>
      <c r="B1375" s="429"/>
      <c r="C1375" s="139" t="s">
        <v>17</v>
      </c>
      <c r="D1375" s="139"/>
      <c r="E1375" s="320">
        <v>0</v>
      </c>
      <c r="F1375" s="359">
        <v>0</v>
      </c>
      <c r="G1375" s="320">
        <v>0</v>
      </c>
      <c r="H1375" s="349">
        <v>0</v>
      </c>
      <c r="I1375" s="320">
        <v>0</v>
      </c>
      <c r="J1375" s="314">
        <f t="shared" si="669"/>
        <v>0</v>
      </c>
      <c r="K1375" s="320">
        <v>0</v>
      </c>
      <c r="L1375" s="359">
        <v>0</v>
      </c>
      <c r="M1375" s="320">
        <v>0</v>
      </c>
      <c r="N1375" s="320">
        <v>0</v>
      </c>
      <c r="O1375" s="320">
        <v>0</v>
      </c>
      <c r="P1375" s="87">
        <f t="shared" si="668"/>
        <v>0</v>
      </c>
      <c r="Q1375" s="66">
        <f t="shared" si="678"/>
        <v>0</v>
      </c>
      <c r="R1375" s="196">
        <v>0</v>
      </c>
    </row>
    <row r="1376" spans="1:18" ht="16.5" hidden="1" customHeight="1" outlineLevel="4">
      <c r="A1376" s="427"/>
      <c r="B1376" s="429"/>
      <c r="C1376" s="139" t="s">
        <v>209</v>
      </c>
      <c r="D1376" s="139"/>
      <c r="E1376" s="320">
        <v>0</v>
      </c>
      <c r="F1376" s="359">
        <v>0</v>
      </c>
      <c r="G1376" s="320">
        <v>0</v>
      </c>
      <c r="H1376" s="349">
        <v>0</v>
      </c>
      <c r="I1376" s="320">
        <v>0</v>
      </c>
      <c r="J1376" s="314">
        <f t="shared" si="669"/>
        <v>0</v>
      </c>
      <c r="K1376" s="320">
        <v>0</v>
      </c>
      <c r="L1376" s="359">
        <v>0</v>
      </c>
      <c r="M1376" s="320">
        <v>0</v>
      </c>
      <c r="N1376" s="320">
        <v>0</v>
      </c>
      <c r="O1376" s="320">
        <v>0</v>
      </c>
      <c r="P1376" s="87">
        <f t="shared" si="668"/>
        <v>0</v>
      </c>
      <c r="Q1376" s="66">
        <f t="shared" si="678"/>
        <v>0</v>
      </c>
      <c r="R1376" s="196">
        <v>0</v>
      </c>
    </row>
    <row r="1377" spans="1:18" ht="16.5" hidden="1" customHeight="1" outlineLevel="4">
      <c r="A1377" s="427"/>
      <c r="B1377" s="429"/>
      <c r="C1377" s="139" t="s">
        <v>210</v>
      </c>
      <c r="D1377" s="139"/>
      <c r="E1377" s="320">
        <v>0</v>
      </c>
      <c r="F1377" s="359">
        <v>0</v>
      </c>
      <c r="G1377" s="320">
        <v>0</v>
      </c>
      <c r="H1377" s="349">
        <v>0</v>
      </c>
      <c r="I1377" s="320">
        <v>0</v>
      </c>
      <c r="J1377" s="314">
        <f t="shared" si="669"/>
        <v>0</v>
      </c>
      <c r="K1377" s="320">
        <v>0</v>
      </c>
      <c r="L1377" s="359">
        <v>0</v>
      </c>
      <c r="M1377" s="320">
        <v>0</v>
      </c>
      <c r="N1377" s="320">
        <v>0</v>
      </c>
      <c r="O1377" s="320">
        <v>0</v>
      </c>
      <c r="P1377" s="87">
        <f t="shared" si="668"/>
        <v>0</v>
      </c>
      <c r="Q1377" s="66">
        <f t="shared" si="678"/>
        <v>0</v>
      </c>
      <c r="R1377" s="196">
        <v>0</v>
      </c>
    </row>
    <row r="1378" spans="1:18" ht="16.5" hidden="1" customHeight="1" outlineLevel="4">
      <c r="A1378" s="427"/>
      <c r="B1378" s="429"/>
      <c r="C1378" s="139" t="s">
        <v>211</v>
      </c>
      <c r="D1378" s="139"/>
      <c r="E1378" s="320">
        <v>0</v>
      </c>
      <c r="F1378" s="359">
        <v>0</v>
      </c>
      <c r="G1378" s="320">
        <v>0</v>
      </c>
      <c r="H1378" s="349">
        <v>0</v>
      </c>
      <c r="I1378" s="320">
        <v>0</v>
      </c>
      <c r="J1378" s="314">
        <f t="shared" si="669"/>
        <v>0</v>
      </c>
      <c r="K1378" s="320">
        <v>0</v>
      </c>
      <c r="L1378" s="359">
        <v>0</v>
      </c>
      <c r="M1378" s="320">
        <v>0</v>
      </c>
      <c r="N1378" s="320">
        <v>0</v>
      </c>
      <c r="O1378" s="320">
        <v>0</v>
      </c>
      <c r="P1378" s="87">
        <f t="shared" si="668"/>
        <v>0</v>
      </c>
      <c r="Q1378" s="66">
        <f t="shared" si="678"/>
        <v>0</v>
      </c>
      <c r="R1378" s="196">
        <v>0</v>
      </c>
    </row>
    <row r="1379" spans="1:18" ht="16.5" hidden="1" customHeight="1" outlineLevel="4">
      <c r="A1379" s="427"/>
      <c r="B1379" s="429"/>
      <c r="C1379" s="139" t="s">
        <v>212</v>
      </c>
      <c r="D1379" s="139"/>
      <c r="E1379" s="320">
        <v>0</v>
      </c>
      <c r="F1379" s="359">
        <v>0</v>
      </c>
      <c r="G1379" s="320">
        <v>0</v>
      </c>
      <c r="H1379" s="349">
        <v>0</v>
      </c>
      <c r="I1379" s="320">
        <v>0</v>
      </c>
      <c r="J1379" s="314">
        <f t="shared" si="669"/>
        <v>0</v>
      </c>
      <c r="K1379" s="320">
        <v>0</v>
      </c>
      <c r="L1379" s="359">
        <v>0</v>
      </c>
      <c r="M1379" s="320">
        <v>0</v>
      </c>
      <c r="N1379" s="320">
        <v>0</v>
      </c>
      <c r="O1379" s="320">
        <v>0</v>
      </c>
      <c r="P1379" s="87">
        <f t="shared" si="668"/>
        <v>0</v>
      </c>
      <c r="Q1379" s="66">
        <f t="shared" si="678"/>
        <v>0</v>
      </c>
      <c r="R1379" s="196">
        <v>0</v>
      </c>
    </row>
    <row r="1380" spans="1:18" ht="16.5" hidden="1" customHeight="1" outlineLevel="4">
      <c r="A1380" s="427"/>
      <c r="B1380" s="429"/>
      <c r="C1380" s="139" t="s">
        <v>213</v>
      </c>
      <c r="D1380" s="139"/>
      <c r="E1380" s="320">
        <v>0</v>
      </c>
      <c r="F1380" s="359">
        <v>0</v>
      </c>
      <c r="G1380" s="320">
        <v>0</v>
      </c>
      <c r="H1380" s="349">
        <v>0</v>
      </c>
      <c r="I1380" s="320">
        <v>0</v>
      </c>
      <c r="J1380" s="314">
        <f t="shared" si="669"/>
        <v>0</v>
      </c>
      <c r="K1380" s="320">
        <v>0</v>
      </c>
      <c r="L1380" s="359">
        <v>0</v>
      </c>
      <c r="M1380" s="320">
        <v>0</v>
      </c>
      <c r="N1380" s="320">
        <v>0</v>
      </c>
      <c r="O1380" s="320">
        <v>0</v>
      </c>
      <c r="P1380" s="87">
        <f t="shared" si="668"/>
        <v>0</v>
      </c>
      <c r="Q1380" s="66">
        <f t="shared" si="678"/>
        <v>0</v>
      </c>
      <c r="R1380" s="196">
        <v>0</v>
      </c>
    </row>
    <row r="1381" spans="1:18" ht="16.5" hidden="1" customHeight="1" outlineLevel="4">
      <c r="A1381" s="427"/>
      <c r="B1381" s="429"/>
      <c r="C1381" s="139" t="s">
        <v>214</v>
      </c>
      <c r="D1381" s="139"/>
      <c r="E1381" s="320">
        <v>0</v>
      </c>
      <c r="F1381" s="359">
        <v>0</v>
      </c>
      <c r="G1381" s="320">
        <v>0</v>
      </c>
      <c r="H1381" s="349">
        <v>0</v>
      </c>
      <c r="I1381" s="320">
        <v>0</v>
      </c>
      <c r="J1381" s="314">
        <f t="shared" si="669"/>
        <v>0</v>
      </c>
      <c r="K1381" s="320">
        <v>0</v>
      </c>
      <c r="L1381" s="359">
        <v>0</v>
      </c>
      <c r="M1381" s="320">
        <v>0</v>
      </c>
      <c r="N1381" s="320">
        <v>0</v>
      </c>
      <c r="O1381" s="320">
        <v>0</v>
      </c>
      <c r="P1381" s="87">
        <f t="shared" si="668"/>
        <v>0</v>
      </c>
      <c r="Q1381" s="66">
        <f t="shared" si="678"/>
        <v>0</v>
      </c>
      <c r="R1381" s="196">
        <v>0</v>
      </c>
    </row>
    <row r="1382" spans="1:18" ht="16.5" hidden="1" customHeight="1" outlineLevel="4">
      <c r="A1382" s="427"/>
      <c r="B1382" s="429"/>
      <c r="C1382" s="139" t="s">
        <v>215</v>
      </c>
      <c r="D1382" s="139"/>
      <c r="E1382" s="320">
        <v>0</v>
      </c>
      <c r="F1382" s="359">
        <v>0</v>
      </c>
      <c r="G1382" s="320">
        <v>0</v>
      </c>
      <c r="H1382" s="349">
        <v>0</v>
      </c>
      <c r="I1382" s="320">
        <v>0</v>
      </c>
      <c r="J1382" s="314">
        <f t="shared" si="669"/>
        <v>0</v>
      </c>
      <c r="K1382" s="320">
        <v>0</v>
      </c>
      <c r="L1382" s="359">
        <v>0</v>
      </c>
      <c r="M1382" s="320">
        <v>0</v>
      </c>
      <c r="N1382" s="320">
        <v>0</v>
      </c>
      <c r="O1382" s="320">
        <v>0</v>
      </c>
      <c r="P1382" s="87">
        <f t="shared" ref="P1382:P1445" si="704">K1382+L1382+M1382+N1382+O1382</f>
        <v>0</v>
      </c>
      <c r="Q1382" s="66">
        <f t="shared" si="678"/>
        <v>0</v>
      </c>
      <c r="R1382" s="196">
        <v>0</v>
      </c>
    </row>
    <row r="1383" spans="1:18" ht="16.5" hidden="1" customHeight="1" outlineLevel="4">
      <c r="A1383" s="427"/>
      <c r="B1383" s="429"/>
      <c r="C1383" s="139" t="s">
        <v>216</v>
      </c>
      <c r="D1383" s="139"/>
      <c r="E1383" s="320">
        <v>0</v>
      </c>
      <c r="F1383" s="359">
        <v>0</v>
      </c>
      <c r="G1383" s="320">
        <v>0</v>
      </c>
      <c r="H1383" s="349">
        <v>0</v>
      </c>
      <c r="I1383" s="320">
        <v>0</v>
      </c>
      <c r="J1383" s="314">
        <f t="shared" si="669"/>
        <v>0</v>
      </c>
      <c r="K1383" s="320">
        <v>0</v>
      </c>
      <c r="L1383" s="359">
        <v>0</v>
      </c>
      <c r="M1383" s="320">
        <v>0</v>
      </c>
      <c r="N1383" s="320">
        <v>0</v>
      </c>
      <c r="O1383" s="320">
        <v>0</v>
      </c>
      <c r="P1383" s="87">
        <f t="shared" si="704"/>
        <v>0</v>
      </c>
      <c r="Q1383" s="66">
        <f t="shared" si="678"/>
        <v>0</v>
      </c>
      <c r="R1383" s="196">
        <v>0</v>
      </c>
    </row>
    <row r="1384" spans="1:18" ht="16.5" hidden="1" customHeight="1" outlineLevel="4">
      <c r="A1384" s="427"/>
      <c r="B1384" s="429"/>
      <c r="C1384" s="139" t="s">
        <v>217</v>
      </c>
      <c r="D1384" s="139"/>
      <c r="E1384" s="320">
        <v>0</v>
      </c>
      <c r="F1384" s="359">
        <v>0</v>
      </c>
      <c r="G1384" s="320">
        <v>0</v>
      </c>
      <c r="H1384" s="349">
        <v>0</v>
      </c>
      <c r="I1384" s="320">
        <v>0</v>
      </c>
      <c r="J1384" s="314">
        <f t="shared" si="669"/>
        <v>0</v>
      </c>
      <c r="K1384" s="320">
        <v>0</v>
      </c>
      <c r="L1384" s="359">
        <v>0</v>
      </c>
      <c r="M1384" s="320">
        <v>0</v>
      </c>
      <c r="N1384" s="320">
        <v>0</v>
      </c>
      <c r="O1384" s="320">
        <v>0</v>
      </c>
      <c r="P1384" s="87">
        <f t="shared" si="704"/>
        <v>0</v>
      </c>
      <c r="Q1384" s="66">
        <f t="shared" si="678"/>
        <v>0</v>
      </c>
      <c r="R1384" s="196">
        <v>0</v>
      </c>
    </row>
    <row r="1385" spans="1:18" ht="16.5" hidden="1" customHeight="1" outlineLevel="4">
      <c r="A1385" s="427"/>
      <c r="B1385" s="429"/>
      <c r="C1385" s="139" t="s">
        <v>218</v>
      </c>
      <c r="D1385" s="139"/>
      <c r="E1385" s="320">
        <v>0</v>
      </c>
      <c r="F1385" s="359">
        <v>0</v>
      </c>
      <c r="G1385" s="320">
        <v>0</v>
      </c>
      <c r="H1385" s="349">
        <v>0</v>
      </c>
      <c r="I1385" s="320">
        <v>0</v>
      </c>
      <c r="J1385" s="314">
        <f t="shared" si="669"/>
        <v>0</v>
      </c>
      <c r="K1385" s="320">
        <v>0</v>
      </c>
      <c r="L1385" s="359">
        <v>0</v>
      </c>
      <c r="M1385" s="320">
        <v>0</v>
      </c>
      <c r="N1385" s="320">
        <v>0</v>
      </c>
      <c r="O1385" s="320">
        <v>0</v>
      </c>
      <c r="P1385" s="87">
        <f t="shared" si="704"/>
        <v>0</v>
      </c>
      <c r="Q1385" s="66">
        <f t="shared" si="678"/>
        <v>0</v>
      </c>
      <c r="R1385" s="196">
        <v>0</v>
      </c>
    </row>
    <row r="1386" spans="1:18" ht="16.5" hidden="1" customHeight="1" outlineLevel="4">
      <c r="A1386" s="427"/>
      <c r="B1386" s="429"/>
      <c r="C1386" s="139" t="s">
        <v>219</v>
      </c>
      <c r="D1386" s="139"/>
      <c r="E1386" s="320">
        <v>0</v>
      </c>
      <c r="F1386" s="359">
        <v>0</v>
      </c>
      <c r="G1386" s="320">
        <v>0</v>
      </c>
      <c r="H1386" s="349">
        <v>0</v>
      </c>
      <c r="I1386" s="320">
        <v>0</v>
      </c>
      <c r="J1386" s="314">
        <f t="shared" si="669"/>
        <v>0</v>
      </c>
      <c r="K1386" s="320">
        <v>0</v>
      </c>
      <c r="L1386" s="359">
        <v>0</v>
      </c>
      <c r="M1386" s="320">
        <v>0</v>
      </c>
      <c r="N1386" s="320">
        <v>0</v>
      </c>
      <c r="O1386" s="320">
        <v>0</v>
      </c>
      <c r="P1386" s="87">
        <f t="shared" si="704"/>
        <v>0</v>
      </c>
      <c r="Q1386" s="66">
        <f t="shared" si="678"/>
        <v>0</v>
      </c>
      <c r="R1386" s="196">
        <v>0</v>
      </c>
    </row>
    <row r="1387" spans="1:18" ht="16.5" hidden="1" customHeight="1" outlineLevel="4">
      <c r="A1387" s="427"/>
      <c r="B1387" s="429"/>
      <c r="C1387" s="139" t="s">
        <v>215</v>
      </c>
      <c r="D1387" s="139"/>
      <c r="E1387" s="320">
        <v>0</v>
      </c>
      <c r="F1387" s="359">
        <v>0</v>
      </c>
      <c r="G1387" s="320">
        <v>0</v>
      </c>
      <c r="H1387" s="349">
        <v>0</v>
      </c>
      <c r="I1387" s="320">
        <v>0</v>
      </c>
      <c r="J1387" s="314">
        <f t="shared" si="669"/>
        <v>0</v>
      </c>
      <c r="K1387" s="320">
        <v>0</v>
      </c>
      <c r="L1387" s="359">
        <v>0</v>
      </c>
      <c r="M1387" s="320">
        <v>0</v>
      </c>
      <c r="N1387" s="320">
        <v>0</v>
      </c>
      <c r="O1387" s="320">
        <v>0</v>
      </c>
      <c r="P1387" s="87">
        <f t="shared" si="704"/>
        <v>0</v>
      </c>
      <c r="Q1387" s="66">
        <f t="shared" si="678"/>
        <v>0</v>
      </c>
      <c r="R1387" s="196">
        <v>0</v>
      </c>
    </row>
    <row r="1388" spans="1:18" ht="16.5" hidden="1" customHeight="1" outlineLevel="4">
      <c r="A1388" s="427"/>
      <c r="B1388" s="429"/>
      <c r="C1388" s="139" t="s">
        <v>220</v>
      </c>
      <c r="D1388" s="139"/>
      <c r="E1388" s="320">
        <v>0</v>
      </c>
      <c r="F1388" s="359">
        <v>0</v>
      </c>
      <c r="G1388" s="320">
        <v>0</v>
      </c>
      <c r="H1388" s="349">
        <v>0</v>
      </c>
      <c r="I1388" s="320">
        <v>0</v>
      </c>
      <c r="J1388" s="314">
        <f t="shared" si="669"/>
        <v>0</v>
      </c>
      <c r="K1388" s="320">
        <v>0</v>
      </c>
      <c r="L1388" s="359">
        <v>0</v>
      </c>
      <c r="M1388" s="320">
        <v>0</v>
      </c>
      <c r="N1388" s="320">
        <v>0</v>
      </c>
      <c r="O1388" s="320">
        <v>0</v>
      </c>
      <c r="P1388" s="87">
        <f t="shared" si="704"/>
        <v>0</v>
      </c>
      <c r="Q1388" s="66">
        <f t="shared" si="678"/>
        <v>0</v>
      </c>
      <c r="R1388" s="196">
        <v>0</v>
      </c>
    </row>
    <row r="1389" spans="1:18" ht="16.5" hidden="1" customHeight="1" outlineLevel="4">
      <c r="A1389" s="427"/>
      <c r="B1389" s="429"/>
      <c r="C1389" s="139" t="s">
        <v>215</v>
      </c>
      <c r="D1389" s="139"/>
      <c r="E1389" s="320">
        <v>0</v>
      </c>
      <c r="F1389" s="359">
        <v>0</v>
      </c>
      <c r="G1389" s="320">
        <v>0</v>
      </c>
      <c r="H1389" s="349">
        <v>0</v>
      </c>
      <c r="I1389" s="320">
        <v>0</v>
      </c>
      <c r="J1389" s="314">
        <f t="shared" si="669"/>
        <v>0</v>
      </c>
      <c r="K1389" s="320">
        <v>0</v>
      </c>
      <c r="L1389" s="359">
        <v>0</v>
      </c>
      <c r="M1389" s="320">
        <v>0</v>
      </c>
      <c r="N1389" s="320">
        <v>0</v>
      </c>
      <c r="O1389" s="320">
        <v>0</v>
      </c>
      <c r="P1389" s="87">
        <f t="shared" si="704"/>
        <v>0</v>
      </c>
      <c r="Q1389" s="66">
        <f t="shared" si="678"/>
        <v>0</v>
      </c>
      <c r="R1389" s="196">
        <v>0</v>
      </c>
    </row>
    <row r="1390" spans="1:18" ht="16.5" hidden="1" customHeight="1" outlineLevel="4">
      <c r="A1390" s="427"/>
      <c r="B1390" s="429"/>
      <c r="C1390" s="139" t="s">
        <v>221</v>
      </c>
      <c r="D1390" s="139"/>
      <c r="E1390" s="320">
        <v>0</v>
      </c>
      <c r="F1390" s="359">
        <v>0</v>
      </c>
      <c r="G1390" s="320">
        <v>0</v>
      </c>
      <c r="H1390" s="349">
        <v>0</v>
      </c>
      <c r="I1390" s="320">
        <v>0</v>
      </c>
      <c r="J1390" s="314">
        <f t="shared" si="669"/>
        <v>0</v>
      </c>
      <c r="K1390" s="320">
        <v>0</v>
      </c>
      <c r="L1390" s="359">
        <v>0</v>
      </c>
      <c r="M1390" s="320">
        <v>0</v>
      </c>
      <c r="N1390" s="320">
        <v>0</v>
      </c>
      <c r="O1390" s="320">
        <v>0</v>
      </c>
      <c r="P1390" s="87">
        <f t="shared" si="704"/>
        <v>0</v>
      </c>
      <c r="Q1390" s="66">
        <f t="shared" si="678"/>
        <v>0</v>
      </c>
      <c r="R1390" s="196">
        <v>0</v>
      </c>
    </row>
    <row r="1391" spans="1:18" ht="16.5" hidden="1" customHeight="1" outlineLevel="4">
      <c r="A1391" s="427"/>
      <c r="B1391" s="429"/>
      <c r="C1391" s="139" t="s">
        <v>222</v>
      </c>
      <c r="D1391" s="139"/>
      <c r="E1391" s="320">
        <v>0</v>
      </c>
      <c r="F1391" s="359">
        <v>0</v>
      </c>
      <c r="G1391" s="320">
        <v>0</v>
      </c>
      <c r="H1391" s="349">
        <v>0</v>
      </c>
      <c r="I1391" s="320">
        <v>0</v>
      </c>
      <c r="J1391" s="314">
        <f t="shared" si="669"/>
        <v>0</v>
      </c>
      <c r="K1391" s="320">
        <v>0</v>
      </c>
      <c r="L1391" s="359">
        <v>0</v>
      </c>
      <c r="M1391" s="320">
        <v>0</v>
      </c>
      <c r="N1391" s="320">
        <v>0</v>
      </c>
      <c r="O1391" s="320">
        <v>0</v>
      </c>
      <c r="P1391" s="87">
        <f t="shared" si="704"/>
        <v>0</v>
      </c>
      <c r="Q1391" s="66">
        <f t="shared" si="678"/>
        <v>0</v>
      </c>
      <c r="R1391" s="196">
        <v>0</v>
      </c>
    </row>
    <row r="1392" spans="1:18" ht="16.5" hidden="1" customHeight="1" outlineLevel="4">
      <c r="A1392" s="427"/>
      <c r="B1392" s="429"/>
      <c r="C1392" s="139" t="s">
        <v>223</v>
      </c>
      <c r="D1392" s="139"/>
      <c r="E1392" s="320">
        <v>0</v>
      </c>
      <c r="F1392" s="359">
        <v>0</v>
      </c>
      <c r="G1392" s="320">
        <v>0</v>
      </c>
      <c r="H1392" s="349">
        <v>0</v>
      </c>
      <c r="I1392" s="320">
        <v>0</v>
      </c>
      <c r="J1392" s="314">
        <f t="shared" si="669"/>
        <v>0</v>
      </c>
      <c r="K1392" s="320">
        <v>0</v>
      </c>
      <c r="L1392" s="359">
        <v>0</v>
      </c>
      <c r="M1392" s="320">
        <v>0</v>
      </c>
      <c r="N1392" s="320">
        <v>0</v>
      </c>
      <c r="O1392" s="320">
        <v>0</v>
      </c>
      <c r="P1392" s="87">
        <f t="shared" si="704"/>
        <v>0</v>
      </c>
      <c r="Q1392" s="66">
        <f t="shared" si="678"/>
        <v>0</v>
      </c>
      <c r="R1392" s="196">
        <v>0</v>
      </c>
    </row>
    <row r="1393" spans="1:18" ht="16.5" hidden="1" customHeight="1" outlineLevel="4">
      <c r="A1393" s="427"/>
      <c r="B1393" s="429"/>
      <c r="C1393" s="139" t="s">
        <v>224</v>
      </c>
      <c r="D1393" s="139"/>
      <c r="E1393" s="320">
        <v>2000</v>
      </c>
      <c r="F1393" s="359">
        <v>0</v>
      </c>
      <c r="G1393" s="320">
        <v>0</v>
      </c>
      <c r="H1393" s="349">
        <v>0</v>
      </c>
      <c r="I1393" s="320">
        <v>0</v>
      </c>
      <c r="J1393" s="314">
        <f t="shared" si="669"/>
        <v>2000</v>
      </c>
      <c r="K1393" s="320">
        <v>0</v>
      </c>
      <c r="L1393" s="359">
        <v>0</v>
      </c>
      <c r="M1393" s="320">
        <v>0</v>
      </c>
      <c r="N1393" s="320">
        <v>0</v>
      </c>
      <c r="O1393" s="320">
        <v>0</v>
      </c>
      <c r="P1393" s="87">
        <f t="shared" si="704"/>
        <v>0</v>
      </c>
      <c r="Q1393" s="66">
        <f t="shared" si="678"/>
        <v>2000</v>
      </c>
      <c r="R1393" s="196">
        <v>0</v>
      </c>
    </row>
    <row r="1394" spans="1:18" ht="16.5" hidden="1" customHeight="1" outlineLevel="4">
      <c r="A1394" s="427"/>
      <c r="B1394" s="429"/>
      <c r="C1394" s="139" t="s">
        <v>215</v>
      </c>
      <c r="D1394" s="139"/>
      <c r="E1394" s="320">
        <v>0</v>
      </c>
      <c r="F1394" s="359">
        <v>0</v>
      </c>
      <c r="G1394" s="320">
        <v>0</v>
      </c>
      <c r="H1394" s="349">
        <v>0</v>
      </c>
      <c r="I1394" s="320">
        <v>0</v>
      </c>
      <c r="J1394" s="314">
        <f t="shared" si="669"/>
        <v>0</v>
      </c>
      <c r="K1394" s="320">
        <v>0</v>
      </c>
      <c r="L1394" s="359">
        <v>0</v>
      </c>
      <c r="M1394" s="320">
        <v>0</v>
      </c>
      <c r="N1394" s="320">
        <v>0</v>
      </c>
      <c r="O1394" s="320">
        <v>0</v>
      </c>
      <c r="P1394" s="87">
        <f t="shared" si="704"/>
        <v>0</v>
      </c>
      <c r="Q1394" s="66">
        <f t="shared" si="678"/>
        <v>0</v>
      </c>
      <c r="R1394" s="196">
        <v>0</v>
      </c>
    </row>
    <row r="1395" spans="1:18" ht="16.5" hidden="1" customHeight="1" outlineLevel="4">
      <c r="A1395" s="427"/>
      <c r="B1395" s="429"/>
      <c r="C1395" s="139" t="s">
        <v>225</v>
      </c>
      <c r="D1395" s="139"/>
      <c r="E1395" s="320">
        <v>0</v>
      </c>
      <c r="F1395" s="359">
        <v>0</v>
      </c>
      <c r="G1395" s="320">
        <v>0</v>
      </c>
      <c r="H1395" s="349">
        <v>0</v>
      </c>
      <c r="I1395" s="320">
        <v>0</v>
      </c>
      <c r="J1395" s="314">
        <f t="shared" si="669"/>
        <v>0</v>
      </c>
      <c r="K1395" s="320">
        <v>0</v>
      </c>
      <c r="L1395" s="359">
        <v>0</v>
      </c>
      <c r="M1395" s="320">
        <v>0</v>
      </c>
      <c r="N1395" s="320">
        <v>0</v>
      </c>
      <c r="O1395" s="320">
        <v>0</v>
      </c>
      <c r="P1395" s="87">
        <f t="shared" si="704"/>
        <v>0</v>
      </c>
      <c r="Q1395" s="66">
        <f t="shared" si="678"/>
        <v>0</v>
      </c>
      <c r="R1395" s="196">
        <v>0</v>
      </c>
    </row>
    <row r="1396" spans="1:18" ht="16.5" hidden="1" customHeight="1" outlineLevel="4">
      <c r="A1396" s="427"/>
      <c r="B1396" s="429"/>
      <c r="C1396" s="139" t="s">
        <v>16</v>
      </c>
      <c r="D1396" s="139"/>
      <c r="E1396" s="320">
        <v>0</v>
      </c>
      <c r="F1396" s="359">
        <v>0</v>
      </c>
      <c r="G1396" s="320">
        <v>0</v>
      </c>
      <c r="H1396" s="349">
        <v>0</v>
      </c>
      <c r="I1396" s="320">
        <v>0</v>
      </c>
      <c r="J1396" s="314">
        <f t="shared" si="669"/>
        <v>0</v>
      </c>
      <c r="K1396" s="320">
        <v>0</v>
      </c>
      <c r="L1396" s="359">
        <v>0</v>
      </c>
      <c r="M1396" s="320">
        <v>0</v>
      </c>
      <c r="N1396" s="320">
        <v>0</v>
      </c>
      <c r="O1396" s="320">
        <v>0</v>
      </c>
      <c r="P1396" s="87">
        <f t="shared" si="704"/>
        <v>0</v>
      </c>
      <c r="Q1396" s="66">
        <f t="shared" si="678"/>
        <v>0</v>
      </c>
      <c r="R1396" s="196">
        <v>0</v>
      </c>
    </row>
    <row r="1397" spans="1:18" ht="16.5" hidden="1" customHeight="1" outlineLevel="4">
      <c r="A1397" s="427"/>
      <c r="B1397" s="429"/>
      <c r="C1397" s="139" t="s">
        <v>226</v>
      </c>
      <c r="D1397" s="139"/>
      <c r="E1397" s="320">
        <v>0</v>
      </c>
      <c r="F1397" s="359">
        <v>0</v>
      </c>
      <c r="G1397" s="320">
        <v>0</v>
      </c>
      <c r="H1397" s="349">
        <v>0</v>
      </c>
      <c r="I1397" s="320">
        <v>0</v>
      </c>
      <c r="J1397" s="314">
        <f t="shared" si="669"/>
        <v>0</v>
      </c>
      <c r="K1397" s="320">
        <v>0</v>
      </c>
      <c r="L1397" s="359">
        <v>0</v>
      </c>
      <c r="M1397" s="320">
        <v>0</v>
      </c>
      <c r="N1397" s="320">
        <v>0</v>
      </c>
      <c r="O1397" s="320">
        <v>0</v>
      </c>
      <c r="P1397" s="87">
        <f t="shared" si="704"/>
        <v>0</v>
      </c>
      <c r="Q1397" s="66">
        <f t="shared" si="678"/>
        <v>0</v>
      </c>
      <c r="R1397" s="196">
        <v>0</v>
      </c>
    </row>
    <row r="1398" spans="1:18" ht="16.5" hidden="1" customHeight="1" outlineLevel="4">
      <c r="A1398" s="427"/>
      <c r="B1398" s="429"/>
      <c r="C1398" s="139" t="s">
        <v>227</v>
      </c>
      <c r="D1398" s="139"/>
      <c r="E1398" s="320">
        <v>0</v>
      </c>
      <c r="F1398" s="359">
        <v>0</v>
      </c>
      <c r="G1398" s="320">
        <v>0</v>
      </c>
      <c r="H1398" s="349">
        <v>0</v>
      </c>
      <c r="I1398" s="320">
        <v>0</v>
      </c>
      <c r="J1398" s="314">
        <f t="shared" si="669"/>
        <v>0</v>
      </c>
      <c r="K1398" s="320">
        <v>0</v>
      </c>
      <c r="L1398" s="359">
        <v>0</v>
      </c>
      <c r="M1398" s="320">
        <v>0</v>
      </c>
      <c r="N1398" s="320">
        <v>0</v>
      </c>
      <c r="O1398" s="320">
        <v>0</v>
      </c>
      <c r="P1398" s="87">
        <f t="shared" si="704"/>
        <v>0</v>
      </c>
      <c r="Q1398" s="66">
        <f t="shared" si="678"/>
        <v>0</v>
      </c>
      <c r="R1398" s="196">
        <v>0</v>
      </c>
    </row>
    <row r="1399" spans="1:18" ht="16.5" hidden="1" customHeight="1" outlineLevel="4">
      <c r="A1399" s="427"/>
      <c r="B1399" s="429"/>
      <c r="C1399" s="139" t="s">
        <v>228</v>
      </c>
      <c r="D1399" s="139"/>
      <c r="E1399" s="320">
        <v>0</v>
      </c>
      <c r="F1399" s="359">
        <v>0</v>
      </c>
      <c r="G1399" s="320">
        <v>0</v>
      </c>
      <c r="H1399" s="349">
        <v>0</v>
      </c>
      <c r="I1399" s="320">
        <v>0</v>
      </c>
      <c r="J1399" s="314">
        <f t="shared" si="669"/>
        <v>0</v>
      </c>
      <c r="K1399" s="320">
        <v>0</v>
      </c>
      <c r="L1399" s="359">
        <v>0</v>
      </c>
      <c r="M1399" s="320">
        <v>0</v>
      </c>
      <c r="N1399" s="320">
        <v>0</v>
      </c>
      <c r="O1399" s="320">
        <v>0</v>
      </c>
      <c r="P1399" s="87">
        <f t="shared" si="704"/>
        <v>0</v>
      </c>
      <c r="Q1399" s="66">
        <f t="shared" si="678"/>
        <v>0</v>
      </c>
      <c r="R1399" s="196">
        <v>0</v>
      </c>
    </row>
    <row r="1400" spans="1:18" ht="16.5" hidden="1" customHeight="1" outlineLevel="4">
      <c r="A1400" s="427"/>
      <c r="B1400" s="429"/>
      <c r="C1400" s="139" t="s">
        <v>229</v>
      </c>
      <c r="D1400" s="139"/>
      <c r="E1400" s="320">
        <v>0</v>
      </c>
      <c r="F1400" s="359">
        <v>0</v>
      </c>
      <c r="G1400" s="320">
        <v>0</v>
      </c>
      <c r="H1400" s="349">
        <v>0</v>
      </c>
      <c r="I1400" s="320">
        <v>0</v>
      </c>
      <c r="J1400" s="314">
        <f t="shared" si="669"/>
        <v>0</v>
      </c>
      <c r="K1400" s="320">
        <v>0</v>
      </c>
      <c r="L1400" s="359">
        <v>0</v>
      </c>
      <c r="M1400" s="320">
        <v>0</v>
      </c>
      <c r="N1400" s="320">
        <v>0</v>
      </c>
      <c r="O1400" s="320">
        <v>0</v>
      </c>
      <c r="P1400" s="87">
        <f t="shared" si="704"/>
        <v>0</v>
      </c>
      <c r="Q1400" s="66">
        <f t="shared" si="678"/>
        <v>0</v>
      </c>
      <c r="R1400" s="196">
        <v>0</v>
      </c>
    </row>
    <row r="1401" spans="1:18" ht="16.5" hidden="1" customHeight="1" outlineLevel="4">
      <c r="A1401" s="427"/>
      <c r="B1401" s="429"/>
      <c r="C1401" s="139" t="s">
        <v>230</v>
      </c>
      <c r="D1401" s="139"/>
      <c r="E1401" s="320">
        <v>0</v>
      </c>
      <c r="F1401" s="359">
        <v>0</v>
      </c>
      <c r="G1401" s="320">
        <v>0</v>
      </c>
      <c r="H1401" s="349">
        <v>0</v>
      </c>
      <c r="I1401" s="320">
        <v>0</v>
      </c>
      <c r="J1401" s="314">
        <f t="shared" si="669"/>
        <v>0</v>
      </c>
      <c r="K1401" s="320">
        <v>0</v>
      </c>
      <c r="L1401" s="359">
        <v>0</v>
      </c>
      <c r="M1401" s="320">
        <v>0</v>
      </c>
      <c r="N1401" s="320">
        <v>0</v>
      </c>
      <c r="O1401" s="320">
        <v>0</v>
      </c>
      <c r="P1401" s="87">
        <f t="shared" si="704"/>
        <v>0</v>
      </c>
      <c r="Q1401" s="66">
        <f t="shared" si="678"/>
        <v>0</v>
      </c>
      <c r="R1401" s="196">
        <v>0</v>
      </c>
    </row>
    <row r="1402" spans="1:18" ht="16.5" hidden="1" customHeight="1" outlineLevel="4">
      <c r="A1402" s="427"/>
      <c r="B1402" s="429"/>
      <c r="C1402" s="139" t="s">
        <v>231</v>
      </c>
      <c r="D1402" s="139"/>
      <c r="E1402" s="320">
        <v>0</v>
      </c>
      <c r="F1402" s="359">
        <v>0</v>
      </c>
      <c r="G1402" s="320">
        <v>0</v>
      </c>
      <c r="H1402" s="349">
        <v>0</v>
      </c>
      <c r="I1402" s="320">
        <v>0</v>
      </c>
      <c r="J1402" s="314">
        <f t="shared" si="669"/>
        <v>0</v>
      </c>
      <c r="K1402" s="320">
        <v>0</v>
      </c>
      <c r="L1402" s="359">
        <v>0</v>
      </c>
      <c r="M1402" s="320">
        <v>0</v>
      </c>
      <c r="N1402" s="320">
        <v>0</v>
      </c>
      <c r="O1402" s="320">
        <v>0</v>
      </c>
      <c r="P1402" s="87">
        <f t="shared" si="704"/>
        <v>0</v>
      </c>
      <c r="Q1402" s="66">
        <f t="shared" si="678"/>
        <v>0</v>
      </c>
      <c r="R1402" s="196">
        <v>0</v>
      </c>
    </row>
    <row r="1403" spans="1:18" ht="16.5" hidden="1" customHeight="1" outlineLevel="4">
      <c r="A1403" s="427"/>
      <c r="B1403" s="429"/>
      <c r="C1403" s="139" t="s">
        <v>232</v>
      </c>
      <c r="D1403" s="139"/>
      <c r="E1403" s="320">
        <v>0</v>
      </c>
      <c r="F1403" s="359">
        <v>0</v>
      </c>
      <c r="G1403" s="320">
        <v>0</v>
      </c>
      <c r="H1403" s="349">
        <v>0</v>
      </c>
      <c r="I1403" s="320">
        <v>0</v>
      </c>
      <c r="J1403" s="314">
        <f t="shared" si="669"/>
        <v>0</v>
      </c>
      <c r="K1403" s="320">
        <v>0</v>
      </c>
      <c r="L1403" s="359">
        <v>0</v>
      </c>
      <c r="M1403" s="320">
        <v>0</v>
      </c>
      <c r="N1403" s="320">
        <v>0</v>
      </c>
      <c r="O1403" s="320">
        <v>0</v>
      </c>
      <c r="P1403" s="87">
        <f t="shared" si="704"/>
        <v>0</v>
      </c>
      <c r="Q1403" s="66">
        <f t="shared" si="678"/>
        <v>0</v>
      </c>
      <c r="R1403" s="196">
        <v>0</v>
      </c>
    </row>
    <row r="1404" spans="1:18" ht="16.5" hidden="1" customHeight="1" outlineLevel="4">
      <c r="A1404" s="427"/>
      <c r="B1404" s="429"/>
      <c r="C1404" s="139" t="s">
        <v>233</v>
      </c>
      <c r="D1404" s="139"/>
      <c r="E1404" s="320">
        <v>0</v>
      </c>
      <c r="F1404" s="359">
        <v>0</v>
      </c>
      <c r="G1404" s="320">
        <v>0</v>
      </c>
      <c r="H1404" s="349">
        <v>0</v>
      </c>
      <c r="I1404" s="320">
        <v>0</v>
      </c>
      <c r="J1404" s="314">
        <f t="shared" si="669"/>
        <v>0</v>
      </c>
      <c r="K1404" s="320">
        <v>0</v>
      </c>
      <c r="L1404" s="359">
        <v>0</v>
      </c>
      <c r="M1404" s="320">
        <v>0</v>
      </c>
      <c r="N1404" s="320">
        <v>0</v>
      </c>
      <c r="O1404" s="320">
        <v>0</v>
      </c>
      <c r="P1404" s="87">
        <f t="shared" si="704"/>
        <v>0</v>
      </c>
      <c r="Q1404" s="66">
        <f t="shared" si="678"/>
        <v>0</v>
      </c>
      <c r="R1404" s="196">
        <v>0</v>
      </c>
    </row>
    <row r="1405" spans="1:18" ht="16.5" hidden="1" customHeight="1" outlineLevel="4">
      <c r="A1405" s="427"/>
      <c r="B1405" s="429"/>
      <c r="C1405" s="139" t="s">
        <v>234</v>
      </c>
      <c r="D1405" s="139"/>
      <c r="E1405" s="320">
        <v>0</v>
      </c>
      <c r="F1405" s="359">
        <v>0</v>
      </c>
      <c r="G1405" s="320">
        <v>0</v>
      </c>
      <c r="H1405" s="349">
        <v>0</v>
      </c>
      <c r="I1405" s="320">
        <v>0</v>
      </c>
      <c r="J1405" s="314">
        <f t="shared" si="669"/>
        <v>0</v>
      </c>
      <c r="K1405" s="320">
        <v>0</v>
      </c>
      <c r="L1405" s="359">
        <v>0</v>
      </c>
      <c r="M1405" s="320">
        <v>0</v>
      </c>
      <c r="N1405" s="320">
        <v>0</v>
      </c>
      <c r="O1405" s="320">
        <v>0</v>
      </c>
      <c r="P1405" s="87">
        <f t="shared" si="704"/>
        <v>0</v>
      </c>
      <c r="Q1405" s="66">
        <f t="shared" si="678"/>
        <v>0</v>
      </c>
      <c r="R1405" s="196">
        <v>0</v>
      </c>
    </row>
    <row r="1406" spans="1:18" ht="16.5" hidden="1" customHeight="1" outlineLevel="4">
      <c r="A1406" s="427"/>
      <c r="B1406" s="429"/>
      <c r="C1406" s="139" t="s">
        <v>235</v>
      </c>
      <c r="D1406" s="139"/>
      <c r="E1406" s="320">
        <v>0</v>
      </c>
      <c r="F1406" s="359">
        <v>0</v>
      </c>
      <c r="G1406" s="320">
        <v>0</v>
      </c>
      <c r="H1406" s="349">
        <v>0</v>
      </c>
      <c r="I1406" s="320">
        <v>0</v>
      </c>
      <c r="J1406" s="314">
        <f t="shared" si="669"/>
        <v>0</v>
      </c>
      <c r="K1406" s="320">
        <v>0</v>
      </c>
      <c r="L1406" s="359">
        <v>0</v>
      </c>
      <c r="M1406" s="320">
        <v>0</v>
      </c>
      <c r="N1406" s="320">
        <v>0</v>
      </c>
      <c r="O1406" s="320">
        <v>0</v>
      </c>
      <c r="P1406" s="87">
        <f t="shared" si="704"/>
        <v>0</v>
      </c>
      <c r="Q1406" s="66">
        <f t="shared" si="678"/>
        <v>0</v>
      </c>
      <c r="R1406" s="196">
        <v>0</v>
      </c>
    </row>
    <row r="1407" spans="1:18" ht="16.5" hidden="1" customHeight="1" outlineLevel="4">
      <c r="A1407" s="427"/>
      <c r="B1407" s="429"/>
      <c r="C1407" s="139" t="s">
        <v>236</v>
      </c>
      <c r="D1407" s="139"/>
      <c r="E1407" s="320">
        <v>0</v>
      </c>
      <c r="F1407" s="359">
        <v>0</v>
      </c>
      <c r="G1407" s="320">
        <v>0</v>
      </c>
      <c r="H1407" s="349">
        <v>0</v>
      </c>
      <c r="I1407" s="320">
        <v>0</v>
      </c>
      <c r="J1407" s="314">
        <f t="shared" si="669"/>
        <v>0</v>
      </c>
      <c r="K1407" s="320">
        <v>0</v>
      </c>
      <c r="L1407" s="359">
        <v>0</v>
      </c>
      <c r="M1407" s="320">
        <v>0</v>
      </c>
      <c r="N1407" s="320">
        <v>0</v>
      </c>
      <c r="O1407" s="320">
        <v>0</v>
      </c>
      <c r="P1407" s="87">
        <f t="shared" si="704"/>
        <v>0</v>
      </c>
      <c r="Q1407" s="66">
        <f t="shared" si="678"/>
        <v>0</v>
      </c>
      <c r="R1407" s="196">
        <v>0</v>
      </c>
    </row>
    <row r="1408" spans="1:18" ht="16.5" hidden="1" customHeight="1" outlineLevel="4">
      <c r="A1408" s="427"/>
      <c r="B1408" s="429"/>
      <c r="C1408" s="139" t="s">
        <v>237</v>
      </c>
      <c r="D1408" s="139"/>
      <c r="E1408" s="320">
        <v>0</v>
      </c>
      <c r="F1408" s="359">
        <v>0</v>
      </c>
      <c r="G1408" s="320">
        <v>0</v>
      </c>
      <c r="H1408" s="349">
        <v>0</v>
      </c>
      <c r="I1408" s="320">
        <v>0</v>
      </c>
      <c r="J1408" s="314">
        <f t="shared" si="669"/>
        <v>0</v>
      </c>
      <c r="K1408" s="320">
        <v>0</v>
      </c>
      <c r="L1408" s="359">
        <v>0</v>
      </c>
      <c r="M1408" s="320">
        <v>0</v>
      </c>
      <c r="N1408" s="320">
        <v>0</v>
      </c>
      <c r="O1408" s="320">
        <v>0</v>
      </c>
      <c r="P1408" s="87">
        <f t="shared" si="704"/>
        <v>0</v>
      </c>
      <c r="Q1408" s="66">
        <f t="shared" si="678"/>
        <v>0</v>
      </c>
      <c r="R1408" s="196">
        <v>0</v>
      </c>
    </row>
    <row r="1409" spans="1:18" ht="16.5" hidden="1" customHeight="1" outlineLevel="4">
      <c r="A1409" s="427"/>
      <c r="B1409" s="429"/>
      <c r="C1409" s="139" t="s">
        <v>238</v>
      </c>
      <c r="D1409" s="139"/>
      <c r="E1409" s="320">
        <v>0</v>
      </c>
      <c r="F1409" s="359">
        <v>0</v>
      </c>
      <c r="G1409" s="320">
        <v>0</v>
      </c>
      <c r="H1409" s="349">
        <v>0</v>
      </c>
      <c r="I1409" s="320">
        <v>0</v>
      </c>
      <c r="J1409" s="314">
        <f t="shared" ref="J1409:J1472" si="705">I1409+H1409+G1409+F1409+E1409+D1409</f>
        <v>0</v>
      </c>
      <c r="K1409" s="320">
        <v>0</v>
      </c>
      <c r="L1409" s="359">
        <v>0</v>
      </c>
      <c r="M1409" s="320">
        <v>0</v>
      </c>
      <c r="N1409" s="320">
        <v>0</v>
      </c>
      <c r="O1409" s="320">
        <v>0</v>
      </c>
      <c r="P1409" s="87">
        <f t="shared" si="704"/>
        <v>0</v>
      </c>
      <c r="Q1409" s="66">
        <f t="shared" si="678"/>
        <v>0</v>
      </c>
      <c r="R1409" s="196">
        <v>0</v>
      </c>
    </row>
    <row r="1410" spans="1:18" ht="16.5" hidden="1" customHeight="1" outlineLevel="4">
      <c r="A1410" s="427"/>
      <c r="B1410" s="429"/>
      <c r="C1410" s="139" t="s">
        <v>227</v>
      </c>
      <c r="D1410" s="139"/>
      <c r="E1410" s="320">
        <v>0</v>
      </c>
      <c r="F1410" s="359">
        <v>0</v>
      </c>
      <c r="G1410" s="320">
        <v>0</v>
      </c>
      <c r="H1410" s="349">
        <v>0</v>
      </c>
      <c r="I1410" s="320">
        <v>0</v>
      </c>
      <c r="J1410" s="314">
        <f t="shared" si="705"/>
        <v>0</v>
      </c>
      <c r="K1410" s="320">
        <v>0</v>
      </c>
      <c r="L1410" s="359">
        <v>0</v>
      </c>
      <c r="M1410" s="320">
        <v>0</v>
      </c>
      <c r="N1410" s="320">
        <v>0</v>
      </c>
      <c r="O1410" s="320">
        <v>0</v>
      </c>
      <c r="P1410" s="87">
        <f t="shared" si="704"/>
        <v>0</v>
      </c>
      <c r="Q1410" s="66">
        <f t="shared" si="678"/>
        <v>0</v>
      </c>
      <c r="R1410" s="196">
        <v>0</v>
      </c>
    </row>
    <row r="1411" spans="1:18" ht="16.5" hidden="1" customHeight="1" outlineLevel="4">
      <c r="A1411" s="427"/>
      <c r="B1411" s="429"/>
      <c r="C1411" s="139" t="s">
        <v>239</v>
      </c>
      <c r="D1411" s="139"/>
      <c r="E1411" s="320">
        <v>0</v>
      </c>
      <c r="F1411" s="359">
        <v>0</v>
      </c>
      <c r="G1411" s="320">
        <v>0</v>
      </c>
      <c r="H1411" s="349">
        <v>0</v>
      </c>
      <c r="I1411" s="320">
        <v>0</v>
      </c>
      <c r="J1411" s="314">
        <f t="shared" si="705"/>
        <v>0</v>
      </c>
      <c r="K1411" s="320">
        <v>0</v>
      </c>
      <c r="L1411" s="359">
        <v>0</v>
      </c>
      <c r="M1411" s="320">
        <v>0</v>
      </c>
      <c r="N1411" s="320">
        <v>0</v>
      </c>
      <c r="O1411" s="320">
        <v>0</v>
      </c>
      <c r="P1411" s="87">
        <f t="shared" si="704"/>
        <v>0</v>
      </c>
      <c r="Q1411" s="66">
        <f t="shared" si="678"/>
        <v>0</v>
      </c>
      <c r="R1411" s="196">
        <v>0</v>
      </c>
    </row>
    <row r="1412" spans="1:18" ht="16.5" hidden="1" customHeight="1" outlineLevel="4">
      <c r="A1412" s="427"/>
      <c r="B1412" s="429"/>
      <c r="C1412" s="139" t="s">
        <v>240</v>
      </c>
      <c r="D1412" s="139"/>
      <c r="E1412" s="320">
        <v>0</v>
      </c>
      <c r="F1412" s="359">
        <v>0</v>
      </c>
      <c r="G1412" s="320">
        <v>0</v>
      </c>
      <c r="H1412" s="349">
        <v>0</v>
      </c>
      <c r="I1412" s="320">
        <v>0</v>
      </c>
      <c r="J1412" s="314">
        <f t="shared" si="705"/>
        <v>0</v>
      </c>
      <c r="K1412" s="320">
        <v>0</v>
      </c>
      <c r="L1412" s="359">
        <v>0</v>
      </c>
      <c r="M1412" s="320">
        <v>0</v>
      </c>
      <c r="N1412" s="320">
        <v>0</v>
      </c>
      <c r="O1412" s="320">
        <v>0</v>
      </c>
      <c r="P1412" s="87">
        <f t="shared" si="704"/>
        <v>0</v>
      </c>
      <c r="Q1412" s="66">
        <f t="shared" si="678"/>
        <v>0</v>
      </c>
      <c r="R1412" s="196">
        <v>0</v>
      </c>
    </row>
    <row r="1413" spans="1:18" ht="16.5" hidden="1" customHeight="1" outlineLevel="4">
      <c r="A1413" s="427"/>
      <c r="B1413" s="429"/>
      <c r="C1413" s="139" t="s">
        <v>238</v>
      </c>
      <c r="D1413" s="139"/>
      <c r="E1413" s="320">
        <v>0</v>
      </c>
      <c r="F1413" s="359">
        <v>0</v>
      </c>
      <c r="G1413" s="320">
        <v>0</v>
      </c>
      <c r="H1413" s="349">
        <v>0</v>
      </c>
      <c r="I1413" s="320">
        <v>0</v>
      </c>
      <c r="J1413" s="314">
        <f t="shared" si="705"/>
        <v>0</v>
      </c>
      <c r="K1413" s="320">
        <v>0</v>
      </c>
      <c r="L1413" s="359">
        <v>0</v>
      </c>
      <c r="M1413" s="320">
        <v>0</v>
      </c>
      <c r="N1413" s="320">
        <v>0</v>
      </c>
      <c r="O1413" s="320">
        <v>0</v>
      </c>
      <c r="P1413" s="87">
        <f t="shared" si="704"/>
        <v>0</v>
      </c>
      <c r="Q1413" s="66">
        <f t="shared" si="678"/>
        <v>0</v>
      </c>
      <c r="R1413" s="196">
        <v>0</v>
      </c>
    </row>
    <row r="1414" spans="1:18" ht="16.5" hidden="1" customHeight="1" outlineLevel="4">
      <c r="A1414" s="427"/>
      <c r="B1414" s="429"/>
      <c r="C1414" s="139" t="s">
        <v>241</v>
      </c>
      <c r="D1414" s="139"/>
      <c r="E1414" s="320">
        <v>0</v>
      </c>
      <c r="F1414" s="359">
        <v>0</v>
      </c>
      <c r="G1414" s="320">
        <v>0</v>
      </c>
      <c r="H1414" s="349">
        <v>0</v>
      </c>
      <c r="I1414" s="320">
        <v>0</v>
      </c>
      <c r="J1414" s="314">
        <f t="shared" si="705"/>
        <v>0</v>
      </c>
      <c r="K1414" s="320">
        <v>0</v>
      </c>
      <c r="L1414" s="359">
        <v>0</v>
      </c>
      <c r="M1414" s="320">
        <v>0</v>
      </c>
      <c r="N1414" s="320">
        <v>0</v>
      </c>
      <c r="O1414" s="320">
        <v>0</v>
      </c>
      <c r="P1414" s="87">
        <f t="shared" si="704"/>
        <v>0</v>
      </c>
      <c r="Q1414" s="66">
        <f t="shared" si="678"/>
        <v>0</v>
      </c>
      <c r="R1414" s="196">
        <v>0</v>
      </c>
    </row>
    <row r="1415" spans="1:18" ht="16.5" hidden="1" customHeight="1" outlineLevel="4">
      <c r="A1415" s="427"/>
      <c r="B1415" s="429"/>
      <c r="C1415" s="139" t="s">
        <v>242</v>
      </c>
      <c r="D1415" s="139"/>
      <c r="E1415" s="320">
        <v>0</v>
      </c>
      <c r="F1415" s="359">
        <v>0</v>
      </c>
      <c r="G1415" s="320">
        <v>0</v>
      </c>
      <c r="H1415" s="349">
        <v>0</v>
      </c>
      <c r="I1415" s="320">
        <v>0</v>
      </c>
      <c r="J1415" s="314">
        <f t="shared" si="705"/>
        <v>0</v>
      </c>
      <c r="K1415" s="320">
        <v>0</v>
      </c>
      <c r="L1415" s="359">
        <v>0</v>
      </c>
      <c r="M1415" s="320">
        <v>0</v>
      </c>
      <c r="N1415" s="320">
        <v>0</v>
      </c>
      <c r="O1415" s="320">
        <v>0</v>
      </c>
      <c r="P1415" s="87">
        <f t="shared" si="704"/>
        <v>0</v>
      </c>
      <c r="Q1415" s="66">
        <f t="shared" si="678"/>
        <v>0</v>
      </c>
      <c r="R1415" s="196">
        <v>0</v>
      </c>
    </row>
    <row r="1416" spans="1:18" ht="16.5" hidden="1" customHeight="1" outlineLevel="4">
      <c r="A1416" s="427"/>
      <c r="B1416" s="429"/>
      <c r="C1416" s="139" t="s">
        <v>243</v>
      </c>
      <c r="D1416" s="139"/>
      <c r="E1416" s="320">
        <v>0</v>
      </c>
      <c r="F1416" s="359">
        <v>0</v>
      </c>
      <c r="G1416" s="320">
        <v>0</v>
      </c>
      <c r="H1416" s="349">
        <v>0</v>
      </c>
      <c r="I1416" s="320">
        <v>0</v>
      </c>
      <c r="J1416" s="314">
        <f t="shared" si="705"/>
        <v>0</v>
      </c>
      <c r="K1416" s="320">
        <v>0</v>
      </c>
      <c r="L1416" s="359">
        <v>0</v>
      </c>
      <c r="M1416" s="320">
        <v>0</v>
      </c>
      <c r="N1416" s="320">
        <v>0</v>
      </c>
      <c r="O1416" s="320">
        <v>0</v>
      </c>
      <c r="P1416" s="87">
        <f t="shared" si="704"/>
        <v>0</v>
      </c>
      <c r="Q1416" s="66">
        <f t="shared" si="678"/>
        <v>0</v>
      </c>
      <c r="R1416" s="196">
        <v>0</v>
      </c>
    </row>
    <row r="1417" spans="1:18" ht="16.5" hidden="1" customHeight="1" outlineLevel="4">
      <c r="A1417" s="427"/>
      <c r="B1417" s="429"/>
      <c r="C1417" s="139" t="s">
        <v>244</v>
      </c>
      <c r="D1417" s="139"/>
      <c r="E1417" s="320">
        <v>0</v>
      </c>
      <c r="F1417" s="359">
        <v>0</v>
      </c>
      <c r="G1417" s="320">
        <v>0</v>
      </c>
      <c r="H1417" s="349">
        <v>0</v>
      </c>
      <c r="I1417" s="320">
        <v>0</v>
      </c>
      <c r="J1417" s="314">
        <f t="shared" si="705"/>
        <v>0</v>
      </c>
      <c r="K1417" s="320">
        <v>0</v>
      </c>
      <c r="L1417" s="359">
        <v>0</v>
      </c>
      <c r="M1417" s="320">
        <v>0</v>
      </c>
      <c r="N1417" s="320">
        <v>0</v>
      </c>
      <c r="O1417" s="320">
        <v>0</v>
      </c>
      <c r="P1417" s="87">
        <f t="shared" si="704"/>
        <v>0</v>
      </c>
      <c r="Q1417" s="66">
        <f t="shared" si="678"/>
        <v>0</v>
      </c>
      <c r="R1417" s="196">
        <v>0</v>
      </c>
    </row>
    <row r="1418" spans="1:18" ht="16.5" hidden="1" customHeight="1" outlineLevel="4">
      <c r="A1418" s="427"/>
      <c r="B1418" s="429"/>
      <c r="C1418" s="139" t="s">
        <v>245</v>
      </c>
      <c r="D1418" s="139"/>
      <c r="E1418" s="320">
        <v>0</v>
      </c>
      <c r="F1418" s="359">
        <v>0</v>
      </c>
      <c r="G1418" s="320">
        <v>0</v>
      </c>
      <c r="H1418" s="349">
        <v>0</v>
      </c>
      <c r="I1418" s="320">
        <v>0</v>
      </c>
      <c r="J1418" s="314">
        <f t="shared" si="705"/>
        <v>0</v>
      </c>
      <c r="K1418" s="320">
        <v>0</v>
      </c>
      <c r="L1418" s="359">
        <v>0</v>
      </c>
      <c r="M1418" s="320">
        <v>0</v>
      </c>
      <c r="N1418" s="320">
        <v>0</v>
      </c>
      <c r="O1418" s="320">
        <v>0</v>
      </c>
      <c r="P1418" s="87">
        <f t="shared" si="704"/>
        <v>0</v>
      </c>
      <c r="Q1418" s="66">
        <f t="shared" ref="Q1418:Q1481" si="706">J1418+P1418</f>
        <v>0</v>
      </c>
      <c r="R1418" s="196">
        <v>0</v>
      </c>
    </row>
    <row r="1419" spans="1:18" ht="16.5" hidden="1" customHeight="1" outlineLevel="4">
      <c r="A1419" s="427"/>
      <c r="B1419" s="429"/>
      <c r="C1419" s="139" t="s">
        <v>17</v>
      </c>
      <c r="D1419" s="139"/>
      <c r="E1419" s="320">
        <v>0</v>
      </c>
      <c r="F1419" s="359">
        <v>0</v>
      </c>
      <c r="G1419" s="320">
        <v>0</v>
      </c>
      <c r="H1419" s="349">
        <v>0</v>
      </c>
      <c r="I1419" s="320">
        <v>0</v>
      </c>
      <c r="J1419" s="314">
        <f t="shared" si="705"/>
        <v>0</v>
      </c>
      <c r="K1419" s="320">
        <v>0</v>
      </c>
      <c r="L1419" s="359">
        <v>0</v>
      </c>
      <c r="M1419" s="320">
        <v>0</v>
      </c>
      <c r="N1419" s="320">
        <v>0</v>
      </c>
      <c r="O1419" s="320">
        <v>0</v>
      </c>
      <c r="P1419" s="87">
        <f t="shared" si="704"/>
        <v>0</v>
      </c>
      <c r="Q1419" s="66">
        <f t="shared" si="706"/>
        <v>0</v>
      </c>
      <c r="R1419" s="196">
        <v>0</v>
      </c>
    </row>
    <row r="1420" spans="1:18" ht="16.5" hidden="1" customHeight="1" outlineLevel="4">
      <c r="A1420" s="427"/>
      <c r="B1420" s="429"/>
      <c r="C1420" s="139" t="s">
        <v>246</v>
      </c>
      <c r="D1420" s="139"/>
      <c r="E1420" s="320">
        <v>0</v>
      </c>
      <c r="F1420" s="359">
        <v>0</v>
      </c>
      <c r="G1420" s="320">
        <v>0</v>
      </c>
      <c r="H1420" s="349">
        <v>0</v>
      </c>
      <c r="I1420" s="320">
        <v>0</v>
      </c>
      <c r="J1420" s="314">
        <f t="shared" si="705"/>
        <v>0</v>
      </c>
      <c r="K1420" s="320">
        <v>0</v>
      </c>
      <c r="L1420" s="359">
        <v>0</v>
      </c>
      <c r="M1420" s="320">
        <v>0</v>
      </c>
      <c r="N1420" s="320">
        <v>0</v>
      </c>
      <c r="O1420" s="320">
        <v>0</v>
      </c>
      <c r="P1420" s="87">
        <f t="shared" si="704"/>
        <v>0</v>
      </c>
      <c r="Q1420" s="66">
        <f t="shared" si="706"/>
        <v>0</v>
      </c>
      <c r="R1420" s="196">
        <v>0</v>
      </c>
    </row>
    <row r="1421" spans="1:18" ht="16.5" hidden="1" customHeight="1" outlineLevel="4">
      <c r="A1421" s="427"/>
      <c r="B1421" s="429"/>
      <c r="C1421" s="139" t="s">
        <v>247</v>
      </c>
      <c r="D1421" s="139"/>
      <c r="E1421" s="320">
        <v>0</v>
      </c>
      <c r="F1421" s="359">
        <v>0</v>
      </c>
      <c r="G1421" s="320">
        <v>0</v>
      </c>
      <c r="H1421" s="349">
        <v>0</v>
      </c>
      <c r="I1421" s="320">
        <v>0</v>
      </c>
      <c r="J1421" s="314">
        <f t="shared" si="705"/>
        <v>0</v>
      </c>
      <c r="K1421" s="320">
        <v>0</v>
      </c>
      <c r="L1421" s="359">
        <v>0</v>
      </c>
      <c r="M1421" s="320">
        <v>0</v>
      </c>
      <c r="N1421" s="320">
        <v>0</v>
      </c>
      <c r="O1421" s="320">
        <v>0</v>
      </c>
      <c r="P1421" s="87">
        <f t="shared" si="704"/>
        <v>0</v>
      </c>
      <c r="Q1421" s="66">
        <f t="shared" si="706"/>
        <v>0</v>
      </c>
      <c r="R1421" s="196">
        <v>0</v>
      </c>
    </row>
    <row r="1422" spans="1:18" ht="16.5" hidden="1" customHeight="1" outlineLevel="4">
      <c r="A1422" s="427"/>
      <c r="B1422" s="429"/>
      <c r="C1422" s="139" t="s">
        <v>248</v>
      </c>
      <c r="D1422" s="139"/>
      <c r="E1422" s="320">
        <v>0</v>
      </c>
      <c r="F1422" s="359">
        <v>0</v>
      </c>
      <c r="G1422" s="320">
        <v>0</v>
      </c>
      <c r="H1422" s="349">
        <v>0</v>
      </c>
      <c r="I1422" s="320">
        <v>0</v>
      </c>
      <c r="J1422" s="314">
        <f t="shared" si="705"/>
        <v>0</v>
      </c>
      <c r="K1422" s="320">
        <v>0</v>
      </c>
      <c r="L1422" s="359">
        <v>0</v>
      </c>
      <c r="M1422" s="320">
        <v>0</v>
      </c>
      <c r="N1422" s="320">
        <v>0</v>
      </c>
      <c r="O1422" s="320">
        <v>0</v>
      </c>
      <c r="P1422" s="87">
        <f t="shared" si="704"/>
        <v>0</v>
      </c>
      <c r="Q1422" s="66">
        <f t="shared" si="706"/>
        <v>0</v>
      </c>
      <c r="R1422" s="196">
        <v>0</v>
      </c>
    </row>
    <row r="1423" spans="1:18" ht="16.5" hidden="1" customHeight="1" outlineLevel="4">
      <c r="A1423" s="427"/>
      <c r="B1423" s="429"/>
      <c r="C1423" s="139" t="s">
        <v>249</v>
      </c>
      <c r="D1423" s="139"/>
      <c r="E1423" s="320">
        <v>0</v>
      </c>
      <c r="F1423" s="359">
        <v>0</v>
      </c>
      <c r="G1423" s="320">
        <v>0</v>
      </c>
      <c r="H1423" s="349">
        <v>0</v>
      </c>
      <c r="I1423" s="320">
        <v>0</v>
      </c>
      <c r="J1423" s="314">
        <f t="shared" si="705"/>
        <v>0</v>
      </c>
      <c r="K1423" s="320">
        <v>0</v>
      </c>
      <c r="L1423" s="359">
        <v>0</v>
      </c>
      <c r="M1423" s="320">
        <v>0</v>
      </c>
      <c r="N1423" s="320">
        <v>0</v>
      </c>
      <c r="O1423" s="320">
        <v>0</v>
      </c>
      <c r="P1423" s="87">
        <f t="shared" si="704"/>
        <v>0</v>
      </c>
      <c r="Q1423" s="66">
        <f t="shared" si="706"/>
        <v>0</v>
      </c>
      <c r="R1423" s="196">
        <v>0</v>
      </c>
    </row>
    <row r="1424" spans="1:18" ht="16.5" hidden="1" customHeight="1" outlineLevel="4">
      <c r="A1424" s="427"/>
      <c r="B1424" s="429"/>
      <c r="C1424" s="139" t="s">
        <v>250</v>
      </c>
      <c r="D1424" s="139"/>
      <c r="E1424" s="320">
        <v>0</v>
      </c>
      <c r="F1424" s="359">
        <v>0</v>
      </c>
      <c r="G1424" s="320">
        <v>0</v>
      </c>
      <c r="H1424" s="349">
        <v>0</v>
      </c>
      <c r="I1424" s="320">
        <v>0</v>
      </c>
      <c r="J1424" s="314">
        <f t="shared" si="705"/>
        <v>0</v>
      </c>
      <c r="K1424" s="320">
        <v>0</v>
      </c>
      <c r="L1424" s="359">
        <v>0</v>
      </c>
      <c r="M1424" s="320">
        <v>0</v>
      </c>
      <c r="N1424" s="320">
        <v>0</v>
      </c>
      <c r="O1424" s="320">
        <v>0</v>
      </c>
      <c r="P1424" s="87">
        <f t="shared" si="704"/>
        <v>0</v>
      </c>
      <c r="Q1424" s="66">
        <f t="shared" si="706"/>
        <v>0</v>
      </c>
      <c r="R1424" s="196">
        <v>0</v>
      </c>
    </row>
    <row r="1425" spans="1:18" ht="16.5" hidden="1" customHeight="1" outlineLevel="4">
      <c r="A1425" s="427"/>
      <c r="B1425" s="429"/>
      <c r="C1425" s="139" t="s">
        <v>251</v>
      </c>
      <c r="D1425" s="139"/>
      <c r="E1425" s="320">
        <v>0</v>
      </c>
      <c r="F1425" s="359">
        <v>0</v>
      </c>
      <c r="G1425" s="320">
        <v>0</v>
      </c>
      <c r="H1425" s="349">
        <v>0</v>
      </c>
      <c r="I1425" s="320">
        <v>0</v>
      </c>
      <c r="J1425" s="314">
        <f t="shared" si="705"/>
        <v>0</v>
      </c>
      <c r="K1425" s="320">
        <v>0</v>
      </c>
      <c r="L1425" s="359">
        <v>0</v>
      </c>
      <c r="M1425" s="320">
        <v>0</v>
      </c>
      <c r="N1425" s="320">
        <v>0</v>
      </c>
      <c r="O1425" s="320">
        <v>0</v>
      </c>
      <c r="P1425" s="87">
        <f t="shared" si="704"/>
        <v>0</v>
      </c>
      <c r="Q1425" s="66">
        <f t="shared" si="706"/>
        <v>0</v>
      </c>
      <c r="R1425" s="196">
        <v>0</v>
      </c>
    </row>
    <row r="1426" spans="1:18" ht="16.5" hidden="1" customHeight="1" outlineLevel="4">
      <c r="A1426" s="427"/>
      <c r="B1426" s="429"/>
      <c r="C1426" s="139" t="s">
        <v>252</v>
      </c>
      <c r="D1426" s="139"/>
      <c r="E1426" s="320">
        <v>0</v>
      </c>
      <c r="F1426" s="359">
        <v>0</v>
      </c>
      <c r="G1426" s="320">
        <v>0</v>
      </c>
      <c r="H1426" s="349">
        <v>0</v>
      </c>
      <c r="I1426" s="320">
        <v>0</v>
      </c>
      <c r="J1426" s="314">
        <f t="shared" si="705"/>
        <v>0</v>
      </c>
      <c r="K1426" s="320">
        <v>0</v>
      </c>
      <c r="L1426" s="359">
        <v>0</v>
      </c>
      <c r="M1426" s="320">
        <v>0</v>
      </c>
      <c r="N1426" s="320">
        <v>0</v>
      </c>
      <c r="O1426" s="320">
        <v>0</v>
      </c>
      <c r="P1426" s="87">
        <f t="shared" si="704"/>
        <v>0</v>
      </c>
      <c r="Q1426" s="66">
        <f t="shared" si="706"/>
        <v>0</v>
      </c>
      <c r="R1426" s="196">
        <v>0</v>
      </c>
    </row>
    <row r="1427" spans="1:18" ht="16.5" hidden="1" customHeight="1" outlineLevel="4">
      <c r="A1427" s="427"/>
      <c r="B1427" s="429"/>
      <c r="C1427" s="139" t="s">
        <v>253</v>
      </c>
      <c r="D1427" s="139"/>
      <c r="E1427" s="320">
        <v>0</v>
      </c>
      <c r="F1427" s="359">
        <v>0</v>
      </c>
      <c r="G1427" s="320">
        <v>0</v>
      </c>
      <c r="H1427" s="349">
        <v>0</v>
      </c>
      <c r="I1427" s="320">
        <v>0</v>
      </c>
      <c r="J1427" s="314">
        <f t="shared" si="705"/>
        <v>0</v>
      </c>
      <c r="K1427" s="320">
        <v>0</v>
      </c>
      <c r="L1427" s="359">
        <v>0</v>
      </c>
      <c r="M1427" s="320">
        <v>0</v>
      </c>
      <c r="N1427" s="320">
        <v>0</v>
      </c>
      <c r="O1427" s="320">
        <v>0</v>
      </c>
      <c r="P1427" s="87">
        <f t="shared" si="704"/>
        <v>0</v>
      </c>
      <c r="Q1427" s="66">
        <f t="shared" si="706"/>
        <v>0</v>
      </c>
      <c r="R1427" s="196">
        <v>0</v>
      </c>
    </row>
    <row r="1428" spans="1:18" ht="16.5" hidden="1" customHeight="1" outlineLevel="4">
      <c r="A1428" s="427"/>
      <c r="B1428" s="429"/>
      <c r="C1428" s="139" t="s">
        <v>254</v>
      </c>
      <c r="D1428" s="139"/>
      <c r="E1428" s="320">
        <v>0</v>
      </c>
      <c r="F1428" s="359">
        <v>0</v>
      </c>
      <c r="G1428" s="320">
        <v>0</v>
      </c>
      <c r="H1428" s="349">
        <v>0</v>
      </c>
      <c r="I1428" s="320">
        <v>0</v>
      </c>
      <c r="J1428" s="314">
        <f t="shared" si="705"/>
        <v>0</v>
      </c>
      <c r="K1428" s="320">
        <v>0</v>
      </c>
      <c r="L1428" s="359">
        <v>0</v>
      </c>
      <c r="M1428" s="320">
        <v>0</v>
      </c>
      <c r="N1428" s="320">
        <v>0</v>
      </c>
      <c r="O1428" s="320">
        <v>0</v>
      </c>
      <c r="P1428" s="87">
        <f t="shared" si="704"/>
        <v>0</v>
      </c>
      <c r="Q1428" s="66">
        <f t="shared" si="706"/>
        <v>0</v>
      </c>
      <c r="R1428" s="196">
        <v>0</v>
      </c>
    </row>
    <row r="1429" spans="1:18" ht="16.5" hidden="1" customHeight="1" outlineLevel="4">
      <c r="A1429" s="427"/>
      <c r="B1429" s="429"/>
      <c r="C1429" s="139" t="s">
        <v>254</v>
      </c>
      <c r="D1429" s="139"/>
      <c r="E1429" s="110"/>
      <c r="F1429" s="359">
        <v>0</v>
      </c>
      <c r="G1429" s="320">
        <v>0</v>
      </c>
      <c r="H1429" s="349">
        <v>0</v>
      </c>
      <c r="I1429" s="320">
        <v>0</v>
      </c>
      <c r="J1429" s="314">
        <f t="shared" si="705"/>
        <v>0</v>
      </c>
      <c r="K1429" s="320">
        <v>0</v>
      </c>
      <c r="L1429" s="359">
        <v>0</v>
      </c>
      <c r="M1429" s="320">
        <v>0</v>
      </c>
      <c r="N1429" s="320">
        <v>0</v>
      </c>
      <c r="O1429" s="320">
        <v>0</v>
      </c>
      <c r="P1429" s="87">
        <f t="shared" si="704"/>
        <v>0</v>
      </c>
      <c r="Q1429" s="66">
        <f t="shared" si="706"/>
        <v>0</v>
      </c>
      <c r="R1429" s="196">
        <v>0</v>
      </c>
    </row>
    <row r="1430" spans="1:18" ht="16.5" hidden="1" customHeight="1" outlineLevel="4">
      <c r="A1430" s="427"/>
      <c r="B1430" s="429"/>
      <c r="C1430" s="138" t="s">
        <v>257</v>
      </c>
      <c r="D1430" s="138"/>
      <c r="E1430" s="319">
        <f>SUM(E1431:E1433)</f>
        <v>0</v>
      </c>
      <c r="F1430" s="357">
        <f t="shared" ref="F1430:O1430" si="707">SUM(F1431:F1433)</f>
        <v>0</v>
      </c>
      <c r="G1430" s="319">
        <f t="shared" si="707"/>
        <v>0</v>
      </c>
      <c r="H1430" s="351">
        <f t="shared" ref="H1430" si="708">SUM(H1431:H1433)</f>
        <v>0</v>
      </c>
      <c r="I1430" s="319">
        <f t="shared" si="707"/>
        <v>0</v>
      </c>
      <c r="J1430" s="314">
        <f t="shared" si="705"/>
        <v>0</v>
      </c>
      <c r="K1430" s="319">
        <f t="shared" si="707"/>
        <v>0</v>
      </c>
      <c r="L1430" s="357">
        <f t="shared" si="707"/>
        <v>0</v>
      </c>
      <c r="M1430" s="319">
        <f t="shared" si="707"/>
        <v>0</v>
      </c>
      <c r="N1430" s="319">
        <f t="shared" si="707"/>
        <v>0</v>
      </c>
      <c r="O1430" s="319">
        <f t="shared" si="707"/>
        <v>0</v>
      </c>
      <c r="P1430" s="87">
        <f t="shared" si="704"/>
        <v>0</v>
      </c>
      <c r="Q1430" s="66">
        <f t="shared" si="706"/>
        <v>0</v>
      </c>
      <c r="R1430" s="196">
        <v>0</v>
      </c>
    </row>
    <row r="1431" spans="1:18" ht="16.5" hidden="1" customHeight="1" outlineLevel="4">
      <c r="A1431" s="427"/>
      <c r="B1431" s="429"/>
      <c r="C1431" s="140" t="s">
        <v>255</v>
      </c>
      <c r="D1431" s="140"/>
      <c r="E1431" s="320">
        <v>0</v>
      </c>
      <c r="F1431" s="359">
        <v>0</v>
      </c>
      <c r="G1431" s="320">
        <v>0</v>
      </c>
      <c r="H1431" s="349">
        <v>0</v>
      </c>
      <c r="I1431" s="320">
        <v>0</v>
      </c>
      <c r="J1431" s="314">
        <f t="shared" si="705"/>
        <v>0</v>
      </c>
      <c r="K1431" s="320">
        <v>0</v>
      </c>
      <c r="L1431" s="359">
        <v>0</v>
      </c>
      <c r="M1431" s="320">
        <v>0</v>
      </c>
      <c r="N1431" s="320">
        <v>0</v>
      </c>
      <c r="O1431" s="320">
        <v>0</v>
      </c>
      <c r="P1431" s="87">
        <f t="shared" si="704"/>
        <v>0</v>
      </c>
      <c r="Q1431" s="66">
        <f t="shared" si="706"/>
        <v>0</v>
      </c>
      <c r="R1431" s="196">
        <v>0</v>
      </c>
    </row>
    <row r="1432" spans="1:18" ht="16.5" hidden="1" customHeight="1" outlineLevel="4">
      <c r="A1432" s="427"/>
      <c r="B1432" s="429"/>
      <c r="C1432" s="140" t="s">
        <v>256</v>
      </c>
      <c r="D1432" s="140"/>
      <c r="E1432" s="320">
        <v>0</v>
      </c>
      <c r="F1432" s="359">
        <v>0</v>
      </c>
      <c r="G1432" s="320">
        <v>0</v>
      </c>
      <c r="H1432" s="349">
        <v>0</v>
      </c>
      <c r="I1432" s="320">
        <v>0</v>
      </c>
      <c r="J1432" s="314">
        <f t="shared" si="705"/>
        <v>0</v>
      </c>
      <c r="K1432" s="320">
        <v>0</v>
      </c>
      <c r="L1432" s="359">
        <v>0</v>
      </c>
      <c r="M1432" s="320">
        <v>0</v>
      </c>
      <c r="N1432" s="320">
        <v>0</v>
      </c>
      <c r="O1432" s="320">
        <v>0</v>
      </c>
      <c r="P1432" s="87">
        <f t="shared" si="704"/>
        <v>0</v>
      </c>
      <c r="Q1432" s="66">
        <f t="shared" si="706"/>
        <v>0</v>
      </c>
      <c r="R1432" s="196">
        <v>0</v>
      </c>
    </row>
    <row r="1433" spans="1:18" ht="16.5" hidden="1" customHeight="1" outlineLevel="4">
      <c r="A1433" s="427"/>
      <c r="B1433" s="429"/>
      <c r="C1433" s="140" t="s">
        <v>219</v>
      </c>
      <c r="D1433" s="140"/>
      <c r="E1433" s="320">
        <v>0</v>
      </c>
      <c r="F1433" s="359">
        <v>0</v>
      </c>
      <c r="G1433" s="320">
        <v>0</v>
      </c>
      <c r="H1433" s="349">
        <v>0</v>
      </c>
      <c r="I1433" s="320">
        <v>0</v>
      </c>
      <c r="J1433" s="314">
        <f t="shared" si="705"/>
        <v>0</v>
      </c>
      <c r="K1433" s="320">
        <v>0</v>
      </c>
      <c r="L1433" s="359">
        <v>0</v>
      </c>
      <c r="M1433" s="320">
        <v>0</v>
      </c>
      <c r="N1433" s="320">
        <v>0</v>
      </c>
      <c r="O1433" s="320">
        <v>0</v>
      </c>
      <c r="P1433" s="87">
        <f t="shared" si="704"/>
        <v>0</v>
      </c>
      <c r="Q1433" s="66">
        <f t="shared" si="706"/>
        <v>0</v>
      </c>
      <c r="R1433" s="196">
        <v>0</v>
      </c>
    </row>
    <row r="1434" spans="1:18" ht="16.5" hidden="1" customHeight="1" outlineLevel="4">
      <c r="A1434" s="427"/>
      <c r="B1434" s="429"/>
      <c r="C1434" s="138" t="s">
        <v>258</v>
      </c>
      <c r="D1434" s="138"/>
      <c r="E1434" s="319">
        <f>SUM(E1435:E1437)</f>
        <v>0</v>
      </c>
      <c r="F1434" s="357">
        <f t="shared" ref="F1434:O1434" si="709">SUM(F1435:F1437)</f>
        <v>0</v>
      </c>
      <c r="G1434" s="319">
        <f t="shared" si="709"/>
        <v>0</v>
      </c>
      <c r="H1434" s="351">
        <f t="shared" ref="H1434" si="710">SUM(H1435:H1437)</f>
        <v>0</v>
      </c>
      <c r="I1434" s="319">
        <f t="shared" si="709"/>
        <v>0</v>
      </c>
      <c r="J1434" s="314">
        <f t="shared" si="705"/>
        <v>0</v>
      </c>
      <c r="K1434" s="319">
        <f t="shared" si="709"/>
        <v>0</v>
      </c>
      <c r="L1434" s="357">
        <f t="shared" si="709"/>
        <v>0</v>
      </c>
      <c r="M1434" s="319">
        <f t="shared" si="709"/>
        <v>0</v>
      </c>
      <c r="N1434" s="319">
        <f t="shared" si="709"/>
        <v>0</v>
      </c>
      <c r="O1434" s="319">
        <f t="shared" si="709"/>
        <v>0</v>
      </c>
      <c r="P1434" s="87">
        <f t="shared" si="704"/>
        <v>0</v>
      </c>
      <c r="Q1434" s="66">
        <f t="shared" si="706"/>
        <v>0</v>
      </c>
      <c r="R1434" s="196">
        <v>0</v>
      </c>
    </row>
    <row r="1435" spans="1:18" ht="16.5" hidden="1" customHeight="1" outlineLevel="4">
      <c r="A1435" s="427"/>
      <c r="B1435" s="429"/>
      <c r="C1435" s="140" t="s">
        <v>213</v>
      </c>
      <c r="D1435" s="140"/>
      <c r="E1435" s="320">
        <v>0</v>
      </c>
      <c r="F1435" s="359">
        <v>0</v>
      </c>
      <c r="G1435" s="320">
        <v>0</v>
      </c>
      <c r="H1435" s="349">
        <v>0</v>
      </c>
      <c r="I1435" s="320">
        <v>0</v>
      </c>
      <c r="J1435" s="314">
        <f t="shared" si="705"/>
        <v>0</v>
      </c>
      <c r="K1435" s="320">
        <v>0</v>
      </c>
      <c r="L1435" s="359">
        <v>0</v>
      </c>
      <c r="M1435" s="320">
        <v>0</v>
      </c>
      <c r="N1435" s="320">
        <v>0</v>
      </c>
      <c r="O1435" s="320">
        <v>0</v>
      </c>
      <c r="P1435" s="87">
        <f t="shared" si="704"/>
        <v>0</v>
      </c>
      <c r="Q1435" s="66">
        <f t="shared" si="706"/>
        <v>0</v>
      </c>
      <c r="R1435" s="196">
        <v>0</v>
      </c>
    </row>
    <row r="1436" spans="1:18" ht="16.5" hidden="1" customHeight="1" outlineLevel="4">
      <c r="A1436" s="427"/>
      <c r="B1436" s="429"/>
      <c r="C1436" s="140" t="s">
        <v>259</v>
      </c>
      <c r="D1436" s="140"/>
      <c r="E1436" s="320">
        <v>0</v>
      </c>
      <c r="F1436" s="359">
        <v>0</v>
      </c>
      <c r="G1436" s="320">
        <v>0</v>
      </c>
      <c r="H1436" s="349">
        <v>0</v>
      </c>
      <c r="I1436" s="320">
        <v>0</v>
      </c>
      <c r="J1436" s="314">
        <f t="shared" si="705"/>
        <v>0</v>
      </c>
      <c r="K1436" s="320">
        <v>0</v>
      </c>
      <c r="L1436" s="359">
        <v>0</v>
      </c>
      <c r="M1436" s="320">
        <v>0</v>
      </c>
      <c r="N1436" s="320">
        <v>0</v>
      </c>
      <c r="O1436" s="320">
        <v>0</v>
      </c>
      <c r="P1436" s="87">
        <f t="shared" si="704"/>
        <v>0</v>
      </c>
      <c r="Q1436" s="66">
        <f t="shared" si="706"/>
        <v>0</v>
      </c>
      <c r="R1436" s="196">
        <v>0</v>
      </c>
    </row>
    <row r="1437" spans="1:18" ht="16.5" hidden="1" customHeight="1" outlineLevel="4">
      <c r="A1437" s="427"/>
      <c r="B1437" s="429"/>
      <c r="C1437" s="140" t="s">
        <v>260</v>
      </c>
      <c r="D1437" s="140"/>
      <c r="E1437" s="320">
        <v>0</v>
      </c>
      <c r="F1437" s="359">
        <v>0</v>
      </c>
      <c r="G1437" s="320">
        <v>0</v>
      </c>
      <c r="H1437" s="349">
        <v>0</v>
      </c>
      <c r="I1437" s="320">
        <v>0</v>
      </c>
      <c r="J1437" s="314">
        <f t="shared" si="705"/>
        <v>0</v>
      </c>
      <c r="K1437" s="320">
        <v>0</v>
      </c>
      <c r="L1437" s="359">
        <v>0</v>
      </c>
      <c r="M1437" s="320">
        <v>0</v>
      </c>
      <c r="N1437" s="320">
        <v>0</v>
      </c>
      <c r="O1437" s="320">
        <v>0</v>
      </c>
      <c r="P1437" s="87">
        <f t="shared" si="704"/>
        <v>0</v>
      </c>
      <c r="Q1437" s="66">
        <f t="shared" si="706"/>
        <v>0</v>
      </c>
      <c r="R1437" s="196">
        <v>0</v>
      </c>
    </row>
    <row r="1438" spans="1:18" ht="16.5" hidden="1" customHeight="1" outlineLevel="4">
      <c r="A1438" s="427"/>
      <c r="B1438" s="429"/>
      <c r="C1438" s="73" t="s">
        <v>263</v>
      </c>
      <c r="D1438" s="73"/>
      <c r="E1438" s="319">
        <f>SUM(E1439:E1440)</f>
        <v>0</v>
      </c>
      <c r="F1438" s="357">
        <f t="shared" ref="F1438:O1438" si="711">SUM(F1439:F1440)</f>
        <v>0</v>
      </c>
      <c r="G1438" s="319">
        <f t="shared" si="711"/>
        <v>0</v>
      </c>
      <c r="H1438" s="351">
        <f t="shared" ref="H1438" si="712">SUM(H1439:H1440)</f>
        <v>0</v>
      </c>
      <c r="I1438" s="319">
        <f t="shared" si="711"/>
        <v>0</v>
      </c>
      <c r="J1438" s="314">
        <f t="shared" si="705"/>
        <v>0</v>
      </c>
      <c r="K1438" s="319">
        <f t="shared" si="711"/>
        <v>0</v>
      </c>
      <c r="L1438" s="357">
        <f t="shared" si="711"/>
        <v>0</v>
      </c>
      <c r="M1438" s="319">
        <f t="shared" si="711"/>
        <v>0</v>
      </c>
      <c r="N1438" s="319">
        <f t="shared" si="711"/>
        <v>0</v>
      </c>
      <c r="O1438" s="319">
        <f t="shared" si="711"/>
        <v>0</v>
      </c>
      <c r="P1438" s="87">
        <f t="shared" si="704"/>
        <v>0</v>
      </c>
      <c r="Q1438" s="66">
        <f t="shared" si="706"/>
        <v>0</v>
      </c>
      <c r="R1438" s="196">
        <v>0</v>
      </c>
    </row>
    <row r="1439" spans="1:18" ht="16.5" hidden="1" customHeight="1" outlineLevel="4">
      <c r="A1439" s="427"/>
      <c r="B1439" s="429"/>
      <c r="C1439" s="140" t="s">
        <v>261</v>
      </c>
      <c r="D1439" s="140"/>
      <c r="E1439" s="320">
        <v>0</v>
      </c>
      <c r="F1439" s="359">
        <v>0</v>
      </c>
      <c r="G1439" s="320">
        <v>0</v>
      </c>
      <c r="H1439" s="349">
        <v>0</v>
      </c>
      <c r="I1439" s="320">
        <v>0</v>
      </c>
      <c r="J1439" s="314">
        <f t="shared" si="705"/>
        <v>0</v>
      </c>
      <c r="K1439" s="320">
        <v>0</v>
      </c>
      <c r="L1439" s="359">
        <v>0</v>
      </c>
      <c r="M1439" s="320">
        <v>0</v>
      </c>
      <c r="N1439" s="320">
        <v>0</v>
      </c>
      <c r="O1439" s="320">
        <v>0</v>
      </c>
      <c r="P1439" s="87">
        <f t="shared" si="704"/>
        <v>0</v>
      </c>
      <c r="Q1439" s="66">
        <f t="shared" si="706"/>
        <v>0</v>
      </c>
      <c r="R1439" s="196">
        <v>0</v>
      </c>
    </row>
    <row r="1440" spans="1:18" ht="16.5" hidden="1" customHeight="1" outlineLevel="4">
      <c r="A1440" s="427"/>
      <c r="B1440" s="429"/>
      <c r="C1440" s="141" t="s">
        <v>262</v>
      </c>
      <c r="D1440" s="141"/>
      <c r="E1440" s="320">
        <v>0</v>
      </c>
      <c r="F1440" s="359">
        <v>0</v>
      </c>
      <c r="G1440" s="320">
        <v>0</v>
      </c>
      <c r="H1440" s="349">
        <v>0</v>
      </c>
      <c r="I1440" s="320">
        <v>0</v>
      </c>
      <c r="J1440" s="314">
        <f t="shared" si="705"/>
        <v>0</v>
      </c>
      <c r="K1440" s="320">
        <v>0</v>
      </c>
      <c r="L1440" s="359">
        <v>0</v>
      </c>
      <c r="M1440" s="320">
        <v>0</v>
      </c>
      <c r="N1440" s="320">
        <v>0</v>
      </c>
      <c r="O1440" s="320">
        <v>0</v>
      </c>
      <c r="P1440" s="87">
        <f t="shared" si="704"/>
        <v>0</v>
      </c>
      <c r="Q1440" s="66">
        <f t="shared" si="706"/>
        <v>0</v>
      </c>
      <c r="R1440" s="196">
        <v>0</v>
      </c>
    </row>
    <row r="1441" spans="1:18" ht="16.5" hidden="1" customHeight="1" outlineLevel="4">
      <c r="A1441" s="427"/>
      <c r="B1441" s="429"/>
      <c r="C1441" s="138" t="s">
        <v>265</v>
      </c>
      <c r="D1441" s="138"/>
      <c r="E1441" s="319">
        <f>E1442</f>
        <v>0</v>
      </c>
      <c r="F1441" s="357">
        <f t="shared" ref="F1441:O1441" si="713">F1442</f>
        <v>0</v>
      </c>
      <c r="G1441" s="319">
        <f t="shared" si="713"/>
        <v>0</v>
      </c>
      <c r="H1441" s="351">
        <f t="shared" si="713"/>
        <v>0</v>
      </c>
      <c r="I1441" s="319">
        <f t="shared" si="713"/>
        <v>0</v>
      </c>
      <c r="J1441" s="314">
        <f t="shared" si="705"/>
        <v>0</v>
      </c>
      <c r="K1441" s="319">
        <f t="shared" si="713"/>
        <v>0</v>
      </c>
      <c r="L1441" s="357">
        <f t="shared" si="713"/>
        <v>0</v>
      </c>
      <c r="M1441" s="319">
        <f t="shared" si="713"/>
        <v>0</v>
      </c>
      <c r="N1441" s="319">
        <f t="shared" si="713"/>
        <v>0</v>
      </c>
      <c r="O1441" s="319">
        <f t="shared" si="713"/>
        <v>0</v>
      </c>
      <c r="P1441" s="87">
        <f t="shared" si="704"/>
        <v>0</v>
      </c>
      <c r="Q1441" s="66">
        <f t="shared" si="706"/>
        <v>0</v>
      </c>
      <c r="R1441" s="196">
        <v>0</v>
      </c>
    </row>
    <row r="1442" spans="1:18" ht="16.5" hidden="1" customHeight="1" outlineLevel="4">
      <c r="A1442" s="427"/>
      <c r="B1442" s="429"/>
      <c r="C1442" s="86" t="s">
        <v>264</v>
      </c>
      <c r="D1442" s="86"/>
      <c r="E1442" s="320">
        <v>0</v>
      </c>
      <c r="F1442" s="359">
        <v>0</v>
      </c>
      <c r="G1442" s="320">
        <v>0</v>
      </c>
      <c r="H1442" s="349">
        <v>0</v>
      </c>
      <c r="I1442" s="320">
        <v>0</v>
      </c>
      <c r="J1442" s="314">
        <f t="shared" si="705"/>
        <v>0</v>
      </c>
      <c r="K1442" s="320">
        <v>0</v>
      </c>
      <c r="L1442" s="359">
        <v>0</v>
      </c>
      <c r="M1442" s="320">
        <v>0</v>
      </c>
      <c r="N1442" s="320">
        <v>0</v>
      </c>
      <c r="O1442" s="320">
        <v>0</v>
      </c>
      <c r="P1442" s="87">
        <f t="shared" si="704"/>
        <v>0</v>
      </c>
      <c r="Q1442" s="66">
        <f t="shared" si="706"/>
        <v>0</v>
      </c>
      <c r="R1442" s="196">
        <v>0</v>
      </c>
    </row>
    <row r="1443" spans="1:18" ht="16.5" hidden="1" customHeight="1" outlineLevel="4">
      <c r="A1443" s="427"/>
      <c r="B1443" s="429"/>
      <c r="C1443" s="138" t="s">
        <v>267</v>
      </c>
      <c r="D1443" s="138"/>
      <c r="E1443" s="319">
        <f>SUM(E1444:E1445)</f>
        <v>0</v>
      </c>
      <c r="F1443" s="357">
        <f t="shared" ref="F1443:O1443" si="714">SUM(F1444:F1445)</f>
        <v>0</v>
      </c>
      <c r="G1443" s="319">
        <f t="shared" si="714"/>
        <v>0</v>
      </c>
      <c r="H1443" s="351">
        <f t="shared" ref="H1443" si="715">SUM(H1444:H1445)</f>
        <v>0</v>
      </c>
      <c r="I1443" s="319">
        <f t="shared" si="714"/>
        <v>0</v>
      </c>
      <c r="J1443" s="314">
        <f t="shared" si="705"/>
        <v>0</v>
      </c>
      <c r="K1443" s="319">
        <f t="shared" si="714"/>
        <v>0</v>
      </c>
      <c r="L1443" s="357">
        <f t="shared" si="714"/>
        <v>0</v>
      </c>
      <c r="M1443" s="319">
        <f t="shared" si="714"/>
        <v>0</v>
      </c>
      <c r="N1443" s="319">
        <f t="shared" si="714"/>
        <v>0</v>
      </c>
      <c r="O1443" s="319">
        <f t="shared" si="714"/>
        <v>0</v>
      </c>
      <c r="P1443" s="87">
        <f t="shared" si="704"/>
        <v>0</v>
      </c>
      <c r="Q1443" s="66">
        <f t="shared" si="706"/>
        <v>0</v>
      </c>
      <c r="R1443" s="196">
        <v>0</v>
      </c>
    </row>
    <row r="1444" spans="1:18" ht="16.5" hidden="1" customHeight="1" outlineLevel="4">
      <c r="A1444" s="427"/>
      <c r="B1444" s="429"/>
      <c r="C1444" s="140" t="s">
        <v>17</v>
      </c>
      <c r="D1444" s="140"/>
      <c r="E1444" s="320">
        <v>0</v>
      </c>
      <c r="F1444" s="359">
        <v>0</v>
      </c>
      <c r="G1444" s="320">
        <v>0</v>
      </c>
      <c r="H1444" s="349">
        <v>0</v>
      </c>
      <c r="I1444" s="320">
        <v>0</v>
      </c>
      <c r="J1444" s="314">
        <f t="shared" si="705"/>
        <v>0</v>
      </c>
      <c r="K1444" s="320">
        <v>0</v>
      </c>
      <c r="L1444" s="359">
        <v>0</v>
      </c>
      <c r="M1444" s="320">
        <v>0</v>
      </c>
      <c r="N1444" s="320">
        <v>0</v>
      </c>
      <c r="O1444" s="320">
        <v>0</v>
      </c>
      <c r="P1444" s="87">
        <f t="shared" si="704"/>
        <v>0</v>
      </c>
      <c r="Q1444" s="66">
        <f t="shared" si="706"/>
        <v>0</v>
      </c>
      <c r="R1444" s="196">
        <v>0</v>
      </c>
    </row>
    <row r="1445" spans="1:18" ht="16.5" hidden="1" customHeight="1" outlineLevel="4">
      <c r="A1445" s="427"/>
      <c r="B1445" s="429"/>
      <c r="C1445" s="142" t="s">
        <v>266</v>
      </c>
      <c r="D1445" s="142"/>
      <c r="E1445" s="320">
        <v>0</v>
      </c>
      <c r="F1445" s="359">
        <v>0</v>
      </c>
      <c r="G1445" s="320">
        <v>0</v>
      </c>
      <c r="H1445" s="349">
        <v>0</v>
      </c>
      <c r="I1445" s="320">
        <v>0</v>
      </c>
      <c r="J1445" s="314">
        <f t="shared" si="705"/>
        <v>0</v>
      </c>
      <c r="K1445" s="320">
        <v>0</v>
      </c>
      <c r="L1445" s="359">
        <v>0</v>
      </c>
      <c r="M1445" s="320">
        <v>0</v>
      </c>
      <c r="N1445" s="320">
        <v>0</v>
      </c>
      <c r="O1445" s="320">
        <v>0</v>
      </c>
      <c r="P1445" s="87">
        <f t="shared" si="704"/>
        <v>0</v>
      </c>
      <c r="Q1445" s="66">
        <f t="shared" si="706"/>
        <v>0</v>
      </c>
      <c r="R1445" s="196">
        <v>0</v>
      </c>
    </row>
    <row r="1446" spans="1:18" ht="16.5" hidden="1" customHeight="1" outlineLevel="4">
      <c r="A1446" s="427"/>
      <c r="B1446" s="429"/>
      <c r="C1446" s="138" t="s">
        <v>270</v>
      </c>
      <c r="D1446" s="138"/>
      <c r="E1446" s="319">
        <f>SUM(E1447:E1448)</f>
        <v>0</v>
      </c>
      <c r="F1446" s="357">
        <f t="shared" ref="F1446:O1446" si="716">SUM(F1447:F1448)</f>
        <v>0</v>
      </c>
      <c r="G1446" s="319">
        <f t="shared" si="716"/>
        <v>0</v>
      </c>
      <c r="H1446" s="351">
        <f t="shared" ref="H1446" si="717">SUM(H1447:H1448)</f>
        <v>0</v>
      </c>
      <c r="I1446" s="319">
        <f t="shared" si="716"/>
        <v>0</v>
      </c>
      <c r="J1446" s="314">
        <f t="shared" si="705"/>
        <v>0</v>
      </c>
      <c r="K1446" s="319">
        <f t="shared" si="716"/>
        <v>0</v>
      </c>
      <c r="L1446" s="357">
        <f t="shared" si="716"/>
        <v>0</v>
      </c>
      <c r="M1446" s="319">
        <f t="shared" si="716"/>
        <v>0</v>
      </c>
      <c r="N1446" s="319">
        <f t="shared" si="716"/>
        <v>0</v>
      </c>
      <c r="O1446" s="319">
        <f t="shared" si="716"/>
        <v>0</v>
      </c>
      <c r="P1446" s="87">
        <f t="shared" ref="P1446:P1509" si="718">K1446+L1446+M1446+N1446+O1446</f>
        <v>0</v>
      </c>
      <c r="Q1446" s="66">
        <f t="shared" si="706"/>
        <v>0</v>
      </c>
      <c r="R1446" s="196">
        <v>0</v>
      </c>
    </row>
    <row r="1447" spans="1:18" ht="16.5" hidden="1" customHeight="1" outlineLevel="4">
      <c r="A1447" s="427"/>
      <c r="B1447" s="429"/>
      <c r="C1447" s="140" t="s">
        <v>268</v>
      </c>
      <c r="D1447" s="140"/>
      <c r="E1447" s="320">
        <v>0</v>
      </c>
      <c r="F1447" s="359">
        <v>0</v>
      </c>
      <c r="G1447" s="320">
        <v>0</v>
      </c>
      <c r="H1447" s="349">
        <v>0</v>
      </c>
      <c r="I1447" s="320">
        <v>0</v>
      </c>
      <c r="J1447" s="314">
        <f t="shared" si="705"/>
        <v>0</v>
      </c>
      <c r="K1447" s="320">
        <v>0</v>
      </c>
      <c r="L1447" s="359">
        <v>0</v>
      </c>
      <c r="M1447" s="320">
        <v>0</v>
      </c>
      <c r="N1447" s="320">
        <v>0</v>
      </c>
      <c r="O1447" s="320">
        <v>0</v>
      </c>
      <c r="P1447" s="87">
        <f t="shared" si="718"/>
        <v>0</v>
      </c>
      <c r="Q1447" s="66">
        <f t="shared" si="706"/>
        <v>0</v>
      </c>
      <c r="R1447" s="196">
        <v>0</v>
      </c>
    </row>
    <row r="1448" spans="1:18" ht="16.5" hidden="1" customHeight="1" outlineLevel="4">
      <c r="A1448" s="427"/>
      <c r="B1448" s="429"/>
      <c r="C1448" s="140" t="s">
        <v>269</v>
      </c>
      <c r="D1448" s="140"/>
      <c r="E1448" s="320">
        <v>0</v>
      </c>
      <c r="F1448" s="359">
        <v>0</v>
      </c>
      <c r="G1448" s="320">
        <v>0</v>
      </c>
      <c r="H1448" s="349">
        <v>0</v>
      </c>
      <c r="I1448" s="320">
        <v>0</v>
      </c>
      <c r="J1448" s="314">
        <f t="shared" si="705"/>
        <v>0</v>
      </c>
      <c r="K1448" s="320">
        <v>0</v>
      </c>
      <c r="L1448" s="359">
        <v>0</v>
      </c>
      <c r="M1448" s="320">
        <v>0</v>
      </c>
      <c r="N1448" s="320">
        <v>0</v>
      </c>
      <c r="O1448" s="320">
        <v>0</v>
      </c>
      <c r="P1448" s="87">
        <f t="shared" si="718"/>
        <v>0</v>
      </c>
      <c r="Q1448" s="66">
        <f t="shared" si="706"/>
        <v>0</v>
      </c>
      <c r="R1448" s="196">
        <v>0</v>
      </c>
    </row>
    <row r="1449" spans="1:18" ht="16.5" hidden="1" customHeight="1" outlineLevel="4">
      <c r="A1449" s="427"/>
      <c r="B1449" s="429"/>
      <c r="C1449" s="138" t="s">
        <v>273</v>
      </c>
      <c r="D1449" s="138"/>
      <c r="E1449" s="319">
        <f>SUM(E1450:E1451)</f>
        <v>0</v>
      </c>
      <c r="F1449" s="357">
        <f t="shared" ref="F1449:O1449" si="719">SUM(F1450:F1451)</f>
        <v>0</v>
      </c>
      <c r="G1449" s="319">
        <f t="shared" si="719"/>
        <v>0</v>
      </c>
      <c r="H1449" s="351">
        <f t="shared" ref="H1449" si="720">SUM(H1450:H1451)</f>
        <v>0</v>
      </c>
      <c r="I1449" s="319">
        <f t="shared" si="719"/>
        <v>0</v>
      </c>
      <c r="J1449" s="314">
        <f t="shared" si="705"/>
        <v>0</v>
      </c>
      <c r="K1449" s="319">
        <f t="shared" si="719"/>
        <v>0</v>
      </c>
      <c r="L1449" s="357">
        <f t="shared" si="719"/>
        <v>0</v>
      </c>
      <c r="M1449" s="319">
        <f t="shared" si="719"/>
        <v>0</v>
      </c>
      <c r="N1449" s="319">
        <f t="shared" si="719"/>
        <v>0</v>
      </c>
      <c r="O1449" s="319">
        <f t="shared" si="719"/>
        <v>0</v>
      </c>
      <c r="P1449" s="87">
        <f t="shared" si="718"/>
        <v>0</v>
      </c>
      <c r="Q1449" s="66">
        <f t="shared" si="706"/>
        <v>0</v>
      </c>
      <c r="R1449" s="196">
        <v>0</v>
      </c>
    </row>
    <row r="1450" spans="1:18" ht="16.5" hidden="1" customHeight="1" outlineLevel="4">
      <c r="A1450" s="427"/>
      <c r="B1450" s="429"/>
      <c r="C1450" s="97" t="s">
        <v>271</v>
      </c>
      <c r="D1450" s="97"/>
      <c r="E1450" s="320">
        <v>0</v>
      </c>
      <c r="F1450" s="359">
        <v>0</v>
      </c>
      <c r="G1450" s="320">
        <v>0</v>
      </c>
      <c r="H1450" s="349">
        <v>0</v>
      </c>
      <c r="I1450" s="320">
        <v>0</v>
      </c>
      <c r="J1450" s="314">
        <f t="shared" si="705"/>
        <v>0</v>
      </c>
      <c r="K1450" s="320">
        <v>0</v>
      </c>
      <c r="L1450" s="359">
        <v>0</v>
      </c>
      <c r="M1450" s="320">
        <v>0</v>
      </c>
      <c r="N1450" s="320">
        <v>0</v>
      </c>
      <c r="O1450" s="320">
        <v>0</v>
      </c>
      <c r="P1450" s="87">
        <f t="shared" si="718"/>
        <v>0</v>
      </c>
      <c r="Q1450" s="66">
        <f t="shared" si="706"/>
        <v>0</v>
      </c>
      <c r="R1450" s="196">
        <v>0</v>
      </c>
    </row>
    <row r="1451" spans="1:18" ht="16.5" hidden="1" customHeight="1" outlineLevel="4">
      <c r="A1451" s="427"/>
      <c r="B1451" s="429"/>
      <c r="C1451" s="97" t="s">
        <v>272</v>
      </c>
      <c r="D1451" s="97"/>
      <c r="E1451" s="320">
        <v>0</v>
      </c>
      <c r="F1451" s="359">
        <v>0</v>
      </c>
      <c r="G1451" s="320">
        <v>0</v>
      </c>
      <c r="H1451" s="349">
        <v>0</v>
      </c>
      <c r="I1451" s="320">
        <v>0</v>
      </c>
      <c r="J1451" s="314">
        <f t="shared" si="705"/>
        <v>0</v>
      </c>
      <c r="K1451" s="320">
        <v>0</v>
      </c>
      <c r="L1451" s="359">
        <v>0</v>
      </c>
      <c r="M1451" s="320">
        <v>0</v>
      </c>
      <c r="N1451" s="320">
        <v>0</v>
      </c>
      <c r="O1451" s="320">
        <v>0</v>
      </c>
      <c r="P1451" s="87">
        <f t="shared" si="718"/>
        <v>0</v>
      </c>
      <c r="Q1451" s="66">
        <f t="shared" si="706"/>
        <v>0</v>
      </c>
      <c r="R1451" s="196">
        <v>0</v>
      </c>
    </row>
    <row r="1452" spans="1:18" ht="16.5" hidden="1" customHeight="1" outlineLevel="4">
      <c r="A1452" s="427"/>
      <c r="B1452" s="429"/>
      <c r="C1452" s="138" t="s">
        <v>274</v>
      </c>
      <c r="D1452" s="138"/>
      <c r="E1452" s="319">
        <f>E1453</f>
        <v>0</v>
      </c>
      <c r="F1452" s="357">
        <f t="shared" ref="F1452:O1452" si="721">F1453</f>
        <v>0</v>
      </c>
      <c r="G1452" s="319">
        <f t="shared" si="721"/>
        <v>0</v>
      </c>
      <c r="H1452" s="351">
        <f t="shared" si="721"/>
        <v>0</v>
      </c>
      <c r="I1452" s="319">
        <f t="shared" si="721"/>
        <v>0</v>
      </c>
      <c r="J1452" s="314">
        <f t="shared" si="705"/>
        <v>0</v>
      </c>
      <c r="K1452" s="319">
        <f t="shared" si="721"/>
        <v>0</v>
      </c>
      <c r="L1452" s="357">
        <f t="shared" si="721"/>
        <v>0</v>
      </c>
      <c r="M1452" s="319">
        <f t="shared" si="721"/>
        <v>0</v>
      </c>
      <c r="N1452" s="319">
        <f t="shared" si="721"/>
        <v>0</v>
      </c>
      <c r="O1452" s="319">
        <f t="shared" si="721"/>
        <v>0</v>
      </c>
      <c r="P1452" s="87">
        <f t="shared" si="718"/>
        <v>0</v>
      </c>
      <c r="Q1452" s="66">
        <f t="shared" si="706"/>
        <v>0</v>
      </c>
      <c r="R1452" s="196">
        <v>0</v>
      </c>
    </row>
    <row r="1453" spans="1:18" ht="16.5" hidden="1" customHeight="1" outlineLevel="4">
      <c r="A1453" s="427"/>
      <c r="B1453" s="429"/>
      <c r="C1453" s="139" t="s">
        <v>275</v>
      </c>
      <c r="D1453" s="139"/>
      <c r="E1453" s="320">
        <v>0</v>
      </c>
      <c r="F1453" s="359">
        <v>0</v>
      </c>
      <c r="G1453" s="320">
        <v>0</v>
      </c>
      <c r="H1453" s="349">
        <v>0</v>
      </c>
      <c r="I1453" s="320">
        <v>0</v>
      </c>
      <c r="J1453" s="314">
        <f t="shared" si="705"/>
        <v>0</v>
      </c>
      <c r="K1453" s="320">
        <v>0</v>
      </c>
      <c r="L1453" s="359">
        <v>0</v>
      </c>
      <c r="M1453" s="320">
        <v>0</v>
      </c>
      <c r="N1453" s="320">
        <v>0</v>
      </c>
      <c r="O1453" s="320">
        <v>0</v>
      </c>
      <c r="P1453" s="87">
        <f t="shared" si="718"/>
        <v>0</v>
      </c>
      <c r="Q1453" s="66">
        <f t="shared" si="706"/>
        <v>0</v>
      </c>
      <c r="R1453" s="196">
        <v>0</v>
      </c>
    </row>
    <row r="1454" spans="1:18" ht="28.5" hidden="1" customHeight="1" outlineLevel="3">
      <c r="A1454" s="427"/>
      <c r="B1454" s="429"/>
      <c r="C1454" s="75" t="s">
        <v>13</v>
      </c>
      <c r="D1454" s="27">
        <v>0</v>
      </c>
      <c r="E1454" s="20">
        <f>E1455+E1512+E1516+E1520+E1523+E1525+E1528+E1531+E1534</f>
        <v>135000</v>
      </c>
      <c r="F1454" s="20">
        <f>F1455+F1512+F1516+F1520+F1523+F1525+F1528+F1531+F1534</f>
        <v>0</v>
      </c>
      <c r="G1454" s="20">
        <f t="shared" ref="G1454" si="722">G1455+G1512+G1516+G1520+G1523+G1525+G1528+G1531+G1534</f>
        <v>0</v>
      </c>
      <c r="H1454" s="20">
        <f t="shared" ref="H1454" si="723">H1455+H1512+H1516+H1520+H1523+H1525+H1528+H1531+H1534</f>
        <v>0</v>
      </c>
      <c r="I1454" s="20">
        <f t="shared" ref="I1454:O1454" si="724">I1455+I1512+I1516+I1520+I1523+I1525+I1528+I1531+I1534</f>
        <v>134550</v>
      </c>
      <c r="J1454" s="314">
        <f t="shared" si="705"/>
        <v>269550</v>
      </c>
      <c r="K1454" s="20">
        <f t="shared" ref="K1454:M1454" si="725">K1455+K1512+K1516+K1520+K1523+K1525+K1528+K1531+K1534</f>
        <v>0</v>
      </c>
      <c r="L1454" s="20">
        <f t="shared" si="725"/>
        <v>0</v>
      </c>
      <c r="M1454" s="20">
        <f t="shared" si="725"/>
        <v>0</v>
      </c>
      <c r="N1454" s="20">
        <f t="shared" si="724"/>
        <v>134550</v>
      </c>
      <c r="O1454" s="20">
        <f t="shared" si="724"/>
        <v>0</v>
      </c>
      <c r="P1454" s="20">
        <f t="shared" si="718"/>
        <v>134550</v>
      </c>
      <c r="Q1454" s="76">
        <f t="shared" si="706"/>
        <v>404100</v>
      </c>
      <c r="R1454" s="196">
        <v>0</v>
      </c>
    </row>
    <row r="1455" spans="1:18" ht="16.5" hidden="1" customHeight="1" outlineLevel="4">
      <c r="A1455" s="427"/>
      <c r="B1455" s="429"/>
      <c r="C1455" s="138" t="s">
        <v>208</v>
      </c>
      <c r="D1455" s="138"/>
      <c r="E1455" s="319">
        <f>SUM(E1456:E1511)</f>
        <v>135000</v>
      </c>
      <c r="F1455" s="357">
        <f>SUM(F1456:F1511)</f>
        <v>0</v>
      </c>
      <c r="G1455" s="319">
        <f t="shared" ref="G1455:I1455" si="726">SUM(G1456:G1511)</f>
        <v>0</v>
      </c>
      <c r="H1455" s="351">
        <f t="shared" ref="H1455" si="727">SUM(H1456:H1511)</f>
        <v>0</v>
      </c>
      <c r="I1455" s="319">
        <f t="shared" si="726"/>
        <v>134550</v>
      </c>
      <c r="J1455" s="314">
        <f t="shared" si="705"/>
        <v>269550</v>
      </c>
      <c r="K1455" s="319">
        <f>SUM(K1456:K1511)</f>
        <v>0</v>
      </c>
      <c r="L1455" s="357">
        <f t="shared" ref="L1455" si="728">SUM(L1456:L1511)</f>
        <v>0</v>
      </c>
      <c r="M1455" s="319">
        <f t="shared" ref="M1455:N1455" si="729">SUM(M1456:M1511)</f>
        <v>0</v>
      </c>
      <c r="N1455" s="319">
        <f t="shared" si="729"/>
        <v>134550</v>
      </c>
      <c r="O1455" s="319">
        <f>SUM(O1456:O1511)</f>
        <v>0</v>
      </c>
      <c r="P1455" s="87">
        <f t="shared" si="718"/>
        <v>134550</v>
      </c>
      <c r="Q1455" s="66">
        <f t="shared" si="706"/>
        <v>404100</v>
      </c>
      <c r="R1455" s="196">
        <v>0</v>
      </c>
    </row>
    <row r="1456" spans="1:18" ht="16.5" hidden="1" customHeight="1" outlineLevel="4">
      <c r="A1456" s="427"/>
      <c r="B1456" s="429"/>
      <c r="C1456" s="139" t="s">
        <v>16</v>
      </c>
      <c r="D1456" s="139"/>
      <c r="E1456" s="320">
        <v>0</v>
      </c>
      <c r="F1456" s="359">
        <v>0</v>
      </c>
      <c r="G1456" s="320">
        <v>0</v>
      </c>
      <c r="H1456" s="349">
        <v>0</v>
      </c>
      <c r="I1456" s="320">
        <v>0</v>
      </c>
      <c r="J1456" s="314">
        <f t="shared" si="705"/>
        <v>0</v>
      </c>
      <c r="K1456" s="320">
        <v>0</v>
      </c>
      <c r="L1456" s="359">
        <v>0</v>
      </c>
      <c r="M1456" s="320">
        <v>0</v>
      </c>
      <c r="N1456" s="320">
        <v>0</v>
      </c>
      <c r="O1456" s="320">
        <v>0</v>
      </c>
      <c r="P1456" s="87">
        <f t="shared" si="718"/>
        <v>0</v>
      </c>
      <c r="Q1456" s="66">
        <f t="shared" si="706"/>
        <v>0</v>
      </c>
      <c r="R1456" s="196">
        <v>0</v>
      </c>
    </row>
    <row r="1457" spans="1:18" ht="16.5" hidden="1" customHeight="1" outlineLevel="4">
      <c r="A1457" s="427"/>
      <c r="B1457" s="429"/>
      <c r="C1457" s="139" t="s">
        <v>17</v>
      </c>
      <c r="D1457" s="139"/>
      <c r="E1457" s="320">
        <v>0</v>
      </c>
      <c r="F1457" s="359">
        <v>0</v>
      </c>
      <c r="G1457" s="320">
        <v>0</v>
      </c>
      <c r="H1457" s="349">
        <v>0</v>
      </c>
      <c r="I1457" s="320">
        <v>0</v>
      </c>
      <c r="J1457" s="314">
        <f t="shared" si="705"/>
        <v>0</v>
      </c>
      <c r="K1457" s="320">
        <v>0</v>
      </c>
      <c r="L1457" s="359">
        <v>0</v>
      </c>
      <c r="M1457" s="320">
        <v>0</v>
      </c>
      <c r="N1457" s="320">
        <v>0</v>
      </c>
      <c r="O1457" s="320">
        <v>0</v>
      </c>
      <c r="P1457" s="87">
        <f t="shared" si="718"/>
        <v>0</v>
      </c>
      <c r="Q1457" s="66">
        <f t="shared" si="706"/>
        <v>0</v>
      </c>
      <c r="R1457" s="196">
        <v>0</v>
      </c>
    </row>
    <row r="1458" spans="1:18" ht="16.5" hidden="1" customHeight="1" outlineLevel="4">
      <c r="A1458" s="427"/>
      <c r="B1458" s="429"/>
      <c r="C1458" s="139" t="s">
        <v>209</v>
      </c>
      <c r="D1458" s="139"/>
      <c r="E1458" s="320">
        <v>0</v>
      </c>
      <c r="F1458" s="359">
        <v>0</v>
      </c>
      <c r="G1458" s="320">
        <v>0</v>
      </c>
      <c r="H1458" s="349">
        <v>0</v>
      </c>
      <c r="I1458" s="320">
        <v>0</v>
      </c>
      <c r="J1458" s="314">
        <f t="shared" si="705"/>
        <v>0</v>
      </c>
      <c r="K1458" s="320">
        <v>0</v>
      </c>
      <c r="L1458" s="359">
        <v>0</v>
      </c>
      <c r="M1458" s="320">
        <v>0</v>
      </c>
      <c r="N1458" s="320">
        <v>0</v>
      </c>
      <c r="O1458" s="320">
        <v>0</v>
      </c>
      <c r="P1458" s="87">
        <f t="shared" si="718"/>
        <v>0</v>
      </c>
      <c r="Q1458" s="66">
        <f t="shared" si="706"/>
        <v>0</v>
      </c>
      <c r="R1458" s="196">
        <v>0</v>
      </c>
    </row>
    <row r="1459" spans="1:18" ht="16.5" hidden="1" customHeight="1" outlineLevel="4">
      <c r="A1459" s="427"/>
      <c r="B1459" s="429"/>
      <c r="C1459" s="139" t="s">
        <v>210</v>
      </c>
      <c r="D1459" s="139"/>
      <c r="E1459" s="320">
        <v>0</v>
      </c>
      <c r="F1459" s="359">
        <v>0</v>
      </c>
      <c r="G1459" s="320">
        <v>0</v>
      </c>
      <c r="H1459" s="349">
        <v>0</v>
      </c>
      <c r="I1459" s="320">
        <v>0</v>
      </c>
      <c r="J1459" s="314">
        <f t="shared" si="705"/>
        <v>0</v>
      </c>
      <c r="K1459" s="320">
        <v>0</v>
      </c>
      <c r="L1459" s="359">
        <v>0</v>
      </c>
      <c r="M1459" s="320">
        <v>0</v>
      </c>
      <c r="N1459" s="320">
        <v>0</v>
      </c>
      <c r="O1459" s="320">
        <v>0</v>
      </c>
      <c r="P1459" s="87">
        <f t="shared" si="718"/>
        <v>0</v>
      </c>
      <c r="Q1459" s="66">
        <f t="shared" si="706"/>
        <v>0</v>
      </c>
      <c r="R1459" s="196">
        <v>0</v>
      </c>
    </row>
    <row r="1460" spans="1:18" ht="16.5" hidden="1" customHeight="1" outlineLevel="4">
      <c r="A1460" s="427"/>
      <c r="B1460" s="429"/>
      <c r="C1460" s="139" t="s">
        <v>211</v>
      </c>
      <c r="D1460" s="139"/>
      <c r="E1460" s="320">
        <v>0</v>
      </c>
      <c r="F1460" s="359">
        <v>0</v>
      </c>
      <c r="G1460" s="320">
        <v>0</v>
      </c>
      <c r="H1460" s="349">
        <v>0</v>
      </c>
      <c r="I1460" s="320">
        <v>0</v>
      </c>
      <c r="J1460" s="314">
        <f t="shared" si="705"/>
        <v>0</v>
      </c>
      <c r="K1460" s="320">
        <v>0</v>
      </c>
      <c r="L1460" s="359">
        <v>0</v>
      </c>
      <c r="M1460" s="320">
        <v>0</v>
      </c>
      <c r="N1460" s="320">
        <v>0</v>
      </c>
      <c r="O1460" s="320">
        <v>0</v>
      </c>
      <c r="P1460" s="87">
        <f t="shared" si="718"/>
        <v>0</v>
      </c>
      <c r="Q1460" s="66">
        <f t="shared" si="706"/>
        <v>0</v>
      </c>
      <c r="R1460" s="196">
        <v>0</v>
      </c>
    </row>
    <row r="1461" spans="1:18" ht="16.5" hidden="1" customHeight="1" outlineLevel="4">
      <c r="A1461" s="427"/>
      <c r="B1461" s="429"/>
      <c r="C1461" s="139" t="s">
        <v>212</v>
      </c>
      <c r="D1461" s="139"/>
      <c r="E1461" s="320">
        <v>0</v>
      </c>
      <c r="F1461" s="359">
        <v>0</v>
      </c>
      <c r="G1461" s="320">
        <v>0</v>
      </c>
      <c r="H1461" s="349">
        <v>0</v>
      </c>
      <c r="I1461" s="320">
        <v>0</v>
      </c>
      <c r="J1461" s="314">
        <f t="shared" si="705"/>
        <v>0</v>
      </c>
      <c r="K1461" s="320">
        <v>0</v>
      </c>
      <c r="L1461" s="359">
        <v>0</v>
      </c>
      <c r="M1461" s="320">
        <v>0</v>
      </c>
      <c r="N1461" s="320">
        <v>0</v>
      </c>
      <c r="O1461" s="320">
        <v>0</v>
      </c>
      <c r="P1461" s="87">
        <f t="shared" si="718"/>
        <v>0</v>
      </c>
      <c r="Q1461" s="66">
        <f t="shared" si="706"/>
        <v>0</v>
      </c>
      <c r="R1461" s="196">
        <v>0</v>
      </c>
    </row>
    <row r="1462" spans="1:18" ht="16.5" hidden="1" customHeight="1" outlineLevel="4">
      <c r="A1462" s="427"/>
      <c r="B1462" s="429"/>
      <c r="C1462" s="139" t="s">
        <v>213</v>
      </c>
      <c r="D1462" s="139"/>
      <c r="E1462" s="320">
        <v>0</v>
      </c>
      <c r="F1462" s="359">
        <v>0</v>
      </c>
      <c r="G1462" s="320">
        <v>0</v>
      </c>
      <c r="H1462" s="349">
        <v>0</v>
      </c>
      <c r="I1462" s="320">
        <v>0</v>
      </c>
      <c r="J1462" s="314">
        <f t="shared" si="705"/>
        <v>0</v>
      </c>
      <c r="K1462" s="320">
        <v>0</v>
      </c>
      <c r="L1462" s="359">
        <v>0</v>
      </c>
      <c r="M1462" s="320">
        <v>0</v>
      </c>
      <c r="N1462" s="320">
        <v>0</v>
      </c>
      <c r="O1462" s="320">
        <v>0</v>
      </c>
      <c r="P1462" s="87">
        <f t="shared" si="718"/>
        <v>0</v>
      </c>
      <c r="Q1462" s="66">
        <f t="shared" si="706"/>
        <v>0</v>
      </c>
      <c r="R1462" s="196">
        <v>0</v>
      </c>
    </row>
    <row r="1463" spans="1:18" ht="16.5" hidden="1" customHeight="1" outlineLevel="4">
      <c r="A1463" s="427"/>
      <c r="B1463" s="429"/>
      <c r="C1463" s="139" t="s">
        <v>214</v>
      </c>
      <c r="D1463" s="139"/>
      <c r="E1463" s="320">
        <v>0</v>
      </c>
      <c r="F1463" s="359">
        <v>0</v>
      </c>
      <c r="G1463" s="320">
        <v>0</v>
      </c>
      <c r="H1463" s="349">
        <v>0</v>
      </c>
      <c r="I1463" s="320">
        <v>0</v>
      </c>
      <c r="J1463" s="314">
        <f t="shared" si="705"/>
        <v>0</v>
      </c>
      <c r="K1463" s="320">
        <v>0</v>
      </c>
      <c r="L1463" s="359">
        <v>0</v>
      </c>
      <c r="M1463" s="320">
        <v>0</v>
      </c>
      <c r="N1463" s="320">
        <v>0</v>
      </c>
      <c r="O1463" s="320">
        <v>0</v>
      </c>
      <c r="P1463" s="87">
        <f t="shared" si="718"/>
        <v>0</v>
      </c>
      <c r="Q1463" s="66">
        <f t="shared" si="706"/>
        <v>0</v>
      </c>
      <c r="R1463" s="196">
        <v>0</v>
      </c>
    </row>
    <row r="1464" spans="1:18" ht="16.5" hidden="1" customHeight="1" outlineLevel="4">
      <c r="A1464" s="427"/>
      <c r="B1464" s="429"/>
      <c r="C1464" s="139" t="s">
        <v>215</v>
      </c>
      <c r="D1464" s="139"/>
      <c r="E1464" s="320">
        <v>89700</v>
      </c>
      <c r="F1464" s="359">
        <v>0</v>
      </c>
      <c r="G1464" s="320">
        <v>0</v>
      </c>
      <c r="H1464" s="349">
        <v>0</v>
      </c>
      <c r="I1464" s="320">
        <v>89700</v>
      </c>
      <c r="J1464" s="314">
        <f t="shared" si="705"/>
        <v>179400</v>
      </c>
      <c r="K1464" s="320">
        <v>0</v>
      </c>
      <c r="L1464" s="359">
        <v>0</v>
      </c>
      <c r="M1464" s="320">
        <v>0</v>
      </c>
      <c r="N1464" s="320">
        <v>89700</v>
      </c>
      <c r="O1464" s="320">
        <v>0</v>
      </c>
      <c r="P1464" s="87">
        <f t="shared" si="718"/>
        <v>89700</v>
      </c>
      <c r="Q1464" s="66">
        <f t="shared" si="706"/>
        <v>269100</v>
      </c>
      <c r="R1464" s="196">
        <v>0</v>
      </c>
    </row>
    <row r="1465" spans="1:18" ht="16.5" hidden="1" customHeight="1" outlineLevel="4">
      <c r="A1465" s="427"/>
      <c r="B1465" s="429"/>
      <c r="C1465" s="139" t="s">
        <v>216</v>
      </c>
      <c r="D1465" s="139"/>
      <c r="E1465" s="320">
        <v>0</v>
      </c>
      <c r="F1465" s="359">
        <v>0</v>
      </c>
      <c r="G1465" s="320">
        <v>0</v>
      </c>
      <c r="H1465" s="349">
        <v>0</v>
      </c>
      <c r="I1465" s="320">
        <v>0</v>
      </c>
      <c r="J1465" s="314">
        <f t="shared" si="705"/>
        <v>0</v>
      </c>
      <c r="K1465" s="320">
        <v>0</v>
      </c>
      <c r="L1465" s="359">
        <v>0</v>
      </c>
      <c r="M1465" s="320">
        <v>0</v>
      </c>
      <c r="N1465" s="320">
        <v>0</v>
      </c>
      <c r="O1465" s="320">
        <v>0</v>
      </c>
      <c r="P1465" s="87">
        <f t="shared" si="718"/>
        <v>0</v>
      </c>
      <c r="Q1465" s="66">
        <f t="shared" si="706"/>
        <v>0</v>
      </c>
      <c r="R1465" s="196">
        <v>0</v>
      </c>
    </row>
    <row r="1466" spans="1:18" ht="16.5" hidden="1" customHeight="1" outlineLevel="4">
      <c r="A1466" s="427"/>
      <c r="B1466" s="429"/>
      <c r="C1466" s="139" t="s">
        <v>217</v>
      </c>
      <c r="D1466" s="139"/>
      <c r="E1466" s="320">
        <v>0</v>
      </c>
      <c r="F1466" s="359">
        <v>0</v>
      </c>
      <c r="G1466" s="320">
        <v>0</v>
      </c>
      <c r="H1466" s="349">
        <v>0</v>
      </c>
      <c r="I1466" s="320">
        <v>0</v>
      </c>
      <c r="J1466" s="314">
        <f t="shared" si="705"/>
        <v>0</v>
      </c>
      <c r="K1466" s="320">
        <v>0</v>
      </c>
      <c r="L1466" s="359">
        <v>0</v>
      </c>
      <c r="M1466" s="320">
        <v>0</v>
      </c>
      <c r="N1466" s="320">
        <v>0</v>
      </c>
      <c r="O1466" s="320">
        <v>0</v>
      </c>
      <c r="P1466" s="87">
        <f t="shared" si="718"/>
        <v>0</v>
      </c>
      <c r="Q1466" s="66">
        <f t="shared" si="706"/>
        <v>0</v>
      </c>
      <c r="R1466" s="196">
        <v>0</v>
      </c>
    </row>
    <row r="1467" spans="1:18" ht="16.5" hidden="1" customHeight="1" outlineLevel="4">
      <c r="A1467" s="427"/>
      <c r="B1467" s="429"/>
      <c r="C1467" s="139" t="s">
        <v>218</v>
      </c>
      <c r="D1467" s="139"/>
      <c r="E1467" s="320">
        <v>0</v>
      </c>
      <c r="F1467" s="359">
        <v>0</v>
      </c>
      <c r="G1467" s="320">
        <v>0</v>
      </c>
      <c r="H1467" s="349">
        <v>0</v>
      </c>
      <c r="I1467" s="320">
        <v>0</v>
      </c>
      <c r="J1467" s="314">
        <f t="shared" si="705"/>
        <v>0</v>
      </c>
      <c r="K1467" s="320">
        <v>0</v>
      </c>
      <c r="L1467" s="359">
        <v>0</v>
      </c>
      <c r="M1467" s="320">
        <v>0</v>
      </c>
      <c r="N1467" s="320">
        <v>0</v>
      </c>
      <c r="O1467" s="320">
        <v>0</v>
      </c>
      <c r="P1467" s="87">
        <f t="shared" si="718"/>
        <v>0</v>
      </c>
      <c r="Q1467" s="66">
        <f t="shared" si="706"/>
        <v>0</v>
      </c>
      <c r="R1467" s="196">
        <v>0</v>
      </c>
    </row>
    <row r="1468" spans="1:18" ht="16.5" hidden="1" customHeight="1" outlineLevel="4">
      <c r="A1468" s="427"/>
      <c r="B1468" s="429"/>
      <c r="C1468" s="139" t="s">
        <v>219</v>
      </c>
      <c r="D1468" s="139"/>
      <c r="E1468" s="320">
        <v>0</v>
      </c>
      <c r="F1468" s="359">
        <v>0</v>
      </c>
      <c r="G1468" s="320">
        <v>0</v>
      </c>
      <c r="H1468" s="349">
        <v>0</v>
      </c>
      <c r="I1468" s="320">
        <v>0</v>
      </c>
      <c r="J1468" s="314">
        <f t="shared" si="705"/>
        <v>0</v>
      </c>
      <c r="K1468" s="320">
        <v>0</v>
      </c>
      <c r="L1468" s="359">
        <v>0</v>
      </c>
      <c r="M1468" s="320">
        <v>0</v>
      </c>
      <c r="N1468" s="320">
        <v>0</v>
      </c>
      <c r="O1468" s="320">
        <v>0</v>
      </c>
      <c r="P1468" s="87">
        <f t="shared" si="718"/>
        <v>0</v>
      </c>
      <c r="Q1468" s="66">
        <f t="shared" si="706"/>
        <v>0</v>
      </c>
      <c r="R1468" s="196">
        <v>0</v>
      </c>
    </row>
    <row r="1469" spans="1:18" ht="16.5" hidden="1" customHeight="1" outlineLevel="4">
      <c r="A1469" s="427"/>
      <c r="B1469" s="429"/>
      <c r="C1469" s="139" t="s">
        <v>215</v>
      </c>
      <c r="D1469" s="139"/>
      <c r="E1469" s="320">
        <v>0</v>
      </c>
      <c r="F1469" s="359">
        <v>0</v>
      </c>
      <c r="G1469" s="320">
        <v>0</v>
      </c>
      <c r="H1469" s="349">
        <v>0</v>
      </c>
      <c r="I1469" s="320">
        <v>0</v>
      </c>
      <c r="J1469" s="314">
        <f t="shared" si="705"/>
        <v>0</v>
      </c>
      <c r="K1469" s="320">
        <v>0</v>
      </c>
      <c r="L1469" s="359">
        <v>0</v>
      </c>
      <c r="M1469" s="320">
        <v>0</v>
      </c>
      <c r="N1469" s="320">
        <v>0</v>
      </c>
      <c r="O1469" s="320">
        <v>0</v>
      </c>
      <c r="P1469" s="87">
        <f t="shared" si="718"/>
        <v>0</v>
      </c>
      <c r="Q1469" s="66">
        <f t="shared" si="706"/>
        <v>0</v>
      </c>
      <c r="R1469" s="196">
        <v>0</v>
      </c>
    </row>
    <row r="1470" spans="1:18" ht="16.5" hidden="1" customHeight="1" outlineLevel="4">
      <c r="A1470" s="427"/>
      <c r="B1470" s="429"/>
      <c r="C1470" s="139" t="s">
        <v>220</v>
      </c>
      <c r="D1470" s="139"/>
      <c r="E1470" s="320">
        <v>0</v>
      </c>
      <c r="F1470" s="359">
        <v>0</v>
      </c>
      <c r="G1470" s="320">
        <v>0</v>
      </c>
      <c r="H1470" s="349">
        <v>0</v>
      </c>
      <c r="I1470" s="320">
        <v>0</v>
      </c>
      <c r="J1470" s="314">
        <f t="shared" si="705"/>
        <v>0</v>
      </c>
      <c r="K1470" s="320">
        <v>0</v>
      </c>
      <c r="L1470" s="359">
        <v>0</v>
      </c>
      <c r="M1470" s="320">
        <v>0</v>
      </c>
      <c r="N1470" s="320">
        <v>0</v>
      </c>
      <c r="O1470" s="320">
        <v>0</v>
      </c>
      <c r="P1470" s="87">
        <f t="shared" si="718"/>
        <v>0</v>
      </c>
      <c r="Q1470" s="66">
        <f t="shared" si="706"/>
        <v>0</v>
      </c>
      <c r="R1470" s="196">
        <v>0</v>
      </c>
    </row>
    <row r="1471" spans="1:18" ht="16.5" hidden="1" customHeight="1" outlineLevel="4">
      <c r="A1471" s="427"/>
      <c r="B1471" s="429"/>
      <c r="C1471" s="139" t="s">
        <v>215</v>
      </c>
      <c r="D1471" s="139"/>
      <c r="E1471" s="320">
        <v>0</v>
      </c>
      <c r="F1471" s="359">
        <v>0</v>
      </c>
      <c r="G1471" s="320">
        <v>0</v>
      </c>
      <c r="H1471" s="349">
        <v>0</v>
      </c>
      <c r="I1471" s="320">
        <v>0</v>
      </c>
      <c r="J1471" s="314">
        <f t="shared" si="705"/>
        <v>0</v>
      </c>
      <c r="K1471" s="320">
        <v>0</v>
      </c>
      <c r="L1471" s="359">
        <v>0</v>
      </c>
      <c r="M1471" s="320">
        <v>0</v>
      </c>
      <c r="N1471" s="320">
        <v>0</v>
      </c>
      <c r="O1471" s="320">
        <v>0</v>
      </c>
      <c r="P1471" s="87">
        <f t="shared" si="718"/>
        <v>0</v>
      </c>
      <c r="Q1471" s="66">
        <f t="shared" si="706"/>
        <v>0</v>
      </c>
      <c r="R1471" s="196">
        <v>0</v>
      </c>
    </row>
    <row r="1472" spans="1:18" ht="16.5" hidden="1" customHeight="1" outlineLevel="4">
      <c r="A1472" s="427"/>
      <c r="B1472" s="429"/>
      <c r="C1472" s="139" t="s">
        <v>221</v>
      </c>
      <c r="D1472" s="139"/>
      <c r="E1472" s="320">
        <v>0</v>
      </c>
      <c r="F1472" s="359">
        <v>0</v>
      </c>
      <c r="G1472" s="320">
        <v>0</v>
      </c>
      <c r="H1472" s="349">
        <v>0</v>
      </c>
      <c r="I1472" s="320">
        <v>0</v>
      </c>
      <c r="J1472" s="314">
        <f t="shared" si="705"/>
        <v>0</v>
      </c>
      <c r="K1472" s="320">
        <v>0</v>
      </c>
      <c r="L1472" s="359">
        <v>0</v>
      </c>
      <c r="M1472" s="320">
        <v>0</v>
      </c>
      <c r="N1472" s="320">
        <v>0</v>
      </c>
      <c r="O1472" s="320">
        <v>0</v>
      </c>
      <c r="P1472" s="87">
        <f t="shared" si="718"/>
        <v>0</v>
      </c>
      <c r="Q1472" s="66">
        <f t="shared" si="706"/>
        <v>0</v>
      </c>
      <c r="R1472" s="196">
        <v>0</v>
      </c>
    </row>
    <row r="1473" spans="1:18" ht="16.5" hidden="1" customHeight="1" outlineLevel="4">
      <c r="A1473" s="427"/>
      <c r="B1473" s="429"/>
      <c r="C1473" s="139" t="s">
        <v>222</v>
      </c>
      <c r="D1473" s="139"/>
      <c r="E1473" s="320">
        <v>0</v>
      </c>
      <c r="F1473" s="359">
        <v>0</v>
      </c>
      <c r="G1473" s="320">
        <v>0</v>
      </c>
      <c r="H1473" s="349">
        <v>0</v>
      </c>
      <c r="I1473" s="320">
        <v>0</v>
      </c>
      <c r="J1473" s="314">
        <f t="shared" ref="J1473:J1536" si="730">I1473+H1473+G1473+F1473+E1473+D1473</f>
        <v>0</v>
      </c>
      <c r="K1473" s="320">
        <v>0</v>
      </c>
      <c r="L1473" s="359">
        <v>0</v>
      </c>
      <c r="M1473" s="320">
        <v>0</v>
      </c>
      <c r="N1473" s="320">
        <v>0</v>
      </c>
      <c r="O1473" s="320">
        <v>0</v>
      </c>
      <c r="P1473" s="87">
        <f t="shared" si="718"/>
        <v>0</v>
      </c>
      <c r="Q1473" s="66">
        <f t="shared" si="706"/>
        <v>0</v>
      </c>
      <c r="R1473" s="196">
        <v>0</v>
      </c>
    </row>
    <row r="1474" spans="1:18" ht="16.5" hidden="1" customHeight="1" outlineLevel="4">
      <c r="A1474" s="427"/>
      <c r="B1474" s="429"/>
      <c r="C1474" s="139" t="s">
        <v>223</v>
      </c>
      <c r="D1474" s="139"/>
      <c r="E1474" s="320">
        <v>0</v>
      </c>
      <c r="F1474" s="359">
        <v>0</v>
      </c>
      <c r="G1474" s="320">
        <v>0</v>
      </c>
      <c r="H1474" s="349">
        <v>0</v>
      </c>
      <c r="I1474" s="320">
        <v>0</v>
      </c>
      <c r="J1474" s="314">
        <f t="shared" si="730"/>
        <v>0</v>
      </c>
      <c r="K1474" s="320">
        <v>0</v>
      </c>
      <c r="L1474" s="359">
        <v>0</v>
      </c>
      <c r="M1474" s="320">
        <v>0</v>
      </c>
      <c r="N1474" s="320">
        <v>0</v>
      </c>
      <c r="O1474" s="320">
        <v>0</v>
      </c>
      <c r="P1474" s="87">
        <f t="shared" si="718"/>
        <v>0</v>
      </c>
      <c r="Q1474" s="66">
        <f t="shared" si="706"/>
        <v>0</v>
      </c>
      <c r="R1474" s="196">
        <v>0</v>
      </c>
    </row>
    <row r="1475" spans="1:18" ht="16.5" hidden="1" customHeight="1" outlineLevel="4">
      <c r="A1475" s="427"/>
      <c r="B1475" s="429"/>
      <c r="C1475" s="139" t="s">
        <v>224</v>
      </c>
      <c r="D1475" s="139"/>
      <c r="E1475" s="320">
        <v>45300</v>
      </c>
      <c r="F1475" s="359">
        <v>0</v>
      </c>
      <c r="G1475" s="320">
        <v>0</v>
      </c>
      <c r="H1475" s="349">
        <v>0</v>
      </c>
      <c r="I1475" s="320">
        <v>44850</v>
      </c>
      <c r="J1475" s="314">
        <f t="shared" si="730"/>
        <v>90150</v>
      </c>
      <c r="K1475" s="320">
        <v>0</v>
      </c>
      <c r="L1475" s="359">
        <v>0</v>
      </c>
      <c r="M1475" s="320">
        <v>0</v>
      </c>
      <c r="N1475" s="320">
        <v>44850</v>
      </c>
      <c r="O1475" s="320">
        <v>0</v>
      </c>
      <c r="P1475" s="87">
        <f t="shared" si="718"/>
        <v>44850</v>
      </c>
      <c r="Q1475" s="66">
        <f t="shared" si="706"/>
        <v>135000</v>
      </c>
      <c r="R1475" s="196">
        <v>0</v>
      </c>
    </row>
    <row r="1476" spans="1:18" ht="16.5" hidden="1" customHeight="1" outlineLevel="4">
      <c r="A1476" s="427"/>
      <c r="B1476" s="429"/>
      <c r="C1476" s="139" t="s">
        <v>215</v>
      </c>
      <c r="D1476" s="139"/>
      <c r="E1476" s="320">
        <v>0</v>
      </c>
      <c r="F1476" s="359">
        <v>0</v>
      </c>
      <c r="G1476" s="320">
        <v>0</v>
      </c>
      <c r="H1476" s="349">
        <v>0</v>
      </c>
      <c r="I1476" s="320">
        <v>0</v>
      </c>
      <c r="J1476" s="314">
        <f t="shared" si="730"/>
        <v>0</v>
      </c>
      <c r="K1476" s="320">
        <v>0</v>
      </c>
      <c r="L1476" s="359">
        <v>0</v>
      </c>
      <c r="M1476" s="320">
        <v>0</v>
      </c>
      <c r="N1476" s="320">
        <v>0</v>
      </c>
      <c r="O1476" s="320">
        <v>0</v>
      </c>
      <c r="P1476" s="87">
        <f t="shared" si="718"/>
        <v>0</v>
      </c>
      <c r="Q1476" s="66">
        <f t="shared" si="706"/>
        <v>0</v>
      </c>
      <c r="R1476" s="196">
        <v>0</v>
      </c>
    </row>
    <row r="1477" spans="1:18" ht="16.5" hidden="1" customHeight="1" outlineLevel="4">
      <c r="A1477" s="427"/>
      <c r="B1477" s="429"/>
      <c r="C1477" s="139" t="s">
        <v>225</v>
      </c>
      <c r="D1477" s="139"/>
      <c r="E1477" s="320">
        <v>0</v>
      </c>
      <c r="F1477" s="359">
        <v>0</v>
      </c>
      <c r="G1477" s="320">
        <v>0</v>
      </c>
      <c r="H1477" s="349">
        <v>0</v>
      </c>
      <c r="I1477" s="320">
        <v>0</v>
      </c>
      <c r="J1477" s="314">
        <f t="shared" si="730"/>
        <v>0</v>
      </c>
      <c r="K1477" s="320">
        <v>0</v>
      </c>
      <c r="L1477" s="359">
        <v>0</v>
      </c>
      <c r="M1477" s="320">
        <v>0</v>
      </c>
      <c r="N1477" s="320">
        <v>0</v>
      </c>
      <c r="O1477" s="320">
        <v>0</v>
      </c>
      <c r="P1477" s="87">
        <f t="shared" si="718"/>
        <v>0</v>
      </c>
      <c r="Q1477" s="66">
        <f t="shared" si="706"/>
        <v>0</v>
      </c>
      <c r="R1477" s="196">
        <v>0</v>
      </c>
    </row>
    <row r="1478" spans="1:18" ht="16.5" hidden="1" customHeight="1" outlineLevel="4">
      <c r="A1478" s="427"/>
      <c r="B1478" s="429"/>
      <c r="C1478" s="139" t="s">
        <v>16</v>
      </c>
      <c r="D1478" s="139"/>
      <c r="E1478" s="320">
        <v>0</v>
      </c>
      <c r="F1478" s="359">
        <v>0</v>
      </c>
      <c r="G1478" s="320">
        <v>0</v>
      </c>
      <c r="H1478" s="349">
        <v>0</v>
      </c>
      <c r="I1478" s="320">
        <v>0</v>
      </c>
      <c r="J1478" s="314">
        <f t="shared" si="730"/>
        <v>0</v>
      </c>
      <c r="K1478" s="320">
        <v>0</v>
      </c>
      <c r="L1478" s="359">
        <v>0</v>
      </c>
      <c r="M1478" s="320">
        <v>0</v>
      </c>
      <c r="N1478" s="320">
        <v>0</v>
      </c>
      <c r="O1478" s="320">
        <v>0</v>
      </c>
      <c r="P1478" s="87">
        <f t="shared" si="718"/>
        <v>0</v>
      </c>
      <c r="Q1478" s="66">
        <f t="shared" si="706"/>
        <v>0</v>
      </c>
      <c r="R1478" s="196">
        <v>0</v>
      </c>
    </row>
    <row r="1479" spans="1:18" ht="16.5" hidden="1" customHeight="1" outlineLevel="4">
      <c r="A1479" s="427"/>
      <c r="B1479" s="429"/>
      <c r="C1479" s="139" t="s">
        <v>226</v>
      </c>
      <c r="D1479" s="139"/>
      <c r="E1479" s="320">
        <v>0</v>
      </c>
      <c r="F1479" s="359">
        <v>0</v>
      </c>
      <c r="G1479" s="320">
        <v>0</v>
      </c>
      <c r="H1479" s="349">
        <v>0</v>
      </c>
      <c r="I1479" s="320">
        <v>0</v>
      </c>
      <c r="J1479" s="314">
        <f t="shared" si="730"/>
        <v>0</v>
      </c>
      <c r="K1479" s="320">
        <v>0</v>
      </c>
      <c r="L1479" s="359">
        <v>0</v>
      </c>
      <c r="M1479" s="320">
        <v>0</v>
      </c>
      <c r="N1479" s="320">
        <v>0</v>
      </c>
      <c r="O1479" s="320">
        <v>0</v>
      </c>
      <c r="P1479" s="87">
        <f t="shared" si="718"/>
        <v>0</v>
      </c>
      <c r="Q1479" s="66">
        <f t="shared" si="706"/>
        <v>0</v>
      </c>
      <c r="R1479" s="196">
        <v>0</v>
      </c>
    </row>
    <row r="1480" spans="1:18" ht="16.5" hidden="1" customHeight="1" outlineLevel="4">
      <c r="A1480" s="427"/>
      <c r="B1480" s="429"/>
      <c r="C1480" s="139" t="s">
        <v>227</v>
      </c>
      <c r="D1480" s="139"/>
      <c r="E1480" s="320">
        <v>0</v>
      </c>
      <c r="F1480" s="359">
        <v>0</v>
      </c>
      <c r="G1480" s="320">
        <v>0</v>
      </c>
      <c r="H1480" s="349">
        <v>0</v>
      </c>
      <c r="I1480" s="320">
        <v>0</v>
      </c>
      <c r="J1480" s="314">
        <f t="shared" si="730"/>
        <v>0</v>
      </c>
      <c r="K1480" s="320">
        <v>0</v>
      </c>
      <c r="L1480" s="359">
        <v>0</v>
      </c>
      <c r="M1480" s="320">
        <v>0</v>
      </c>
      <c r="N1480" s="320">
        <v>0</v>
      </c>
      <c r="O1480" s="320">
        <v>0</v>
      </c>
      <c r="P1480" s="87">
        <f t="shared" si="718"/>
        <v>0</v>
      </c>
      <c r="Q1480" s="66">
        <f t="shared" si="706"/>
        <v>0</v>
      </c>
      <c r="R1480" s="196">
        <v>0</v>
      </c>
    </row>
    <row r="1481" spans="1:18" ht="16.5" hidden="1" customHeight="1" outlineLevel="4">
      <c r="A1481" s="427"/>
      <c r="B1481" s="429"/>
      <c r="C1481" s="139" t="s">
        <v>228</v>
      </c>
      <c r="D1481" s="139"/>
      <c r="E1481" s="320">
        <v>0</v>
      </c>
      <c r="F1481" s="359">
        <v>0</v>
      </c>
      <c r="G1481" s="320">
        <v>0</v>
      </c>
      <c r="H1481" s="349">
        <v>0</v>
      </c>
      <c r="I1481" s="320">
        <v>0</v>
      </c>
      <c r="J1481" s="314">
        <f t="shared" si="730"/>
        <v>0</v>
      </c>
      <c r="K1481" s="320">
        <v>0</v>
      </c>
      <c r="L1481" s="359">
        <v>0</v>
      </c>
      <c r="M1481" s="320">
        <v>0</v>
      </c>
      <c r="N1481" s="320">
        <v>0</v>
      </c>
      <c r="O1481" s="320">
        <v>0</v>
      </c>
      <c r="P1481" s="87">
        <f t="shared" si="718"/>
        <v>0</v>
      </c>
      <c r="Q1481" s="66">
        <f t="shared" si="706"/>
        <v>0</v>
      </c>
      <c r="R1481" s="196">
        <v>0</v>
      </c>
    </row>
    <row r="1482" spans="1:18" ht="16.5" hidden="1" customHeight="1" outlineLevel="4">
      <c r="A1482" s="427"/>
      <c r="B1482" s="429"/>
      <c r="C1482" s="139" t="s">
        <v>229</v>
      </c>
      <c r="D1482" s="139"/>
      <c r="E1482" s="320">
        <v>0</v>
      </c>
      <c r="F1482" s="359">
        <v>0</v>
      </c>
      <c r="G1482" s="320">
        <v>0</v>
      </c>
      <c r="H1482" s="349">
        <v>0</v>
      </c>
      <c r="I1482" s="320">
        <v>0</v>
      </c>
      <c r="J1482" s="314">
        <f t="shared" si="730"/>
        <v>0</v>
      </c>
      <c r="K1482" s="320">
        <v>0</v>
      </c>
      <c r="L1482" s="359">
        <v>0</v>
      </c>
      <c r="M1482" s="320">
        <v>0</v>
      </c>
      <c r="N1482" s="320">
        <v>0</v>
      </c>
      <c r="O1482" s="320">
        <v>0</v>
      </c>
      <c r="P1482" s="87">
        <f t="shared" si="718"/>
        <v>0</v>
      </c>
      <c r="Q1482" s="66">
        <f t="shared" ref="Q1482:Q1545" si="731">J1482+P1482</f>
        <v>0</v>
      </c>
      <c r="R1482" s="196">
        <v>0</v>
      </c>
    </row>
    <row r="1483" spans="1:18" ht="16.5" hidden="1" customHeight="1" outlineLevel="4">
      <c r="A1483" s="427"/>
      <c r="B1483" s="429"/>
      <c r="C1483" s="139" t="s">
        <v>230</v>
      </c>
      <c r="D1483" s="139"/>
      <c r="E1483" s="320">
        <v>0</v>
      </c>
      <c r="F1483" s="359">
        <v>0</v>
      </c>
      <c r="G1483" s="320">
        <v>0</v>
      </c>
      <c r="H1483" s="349">
        <v>0</v>
      </c>
      <c r="I1483" s="320">
        <v>0</v>
      </c>
      <c r="J1483" s="314">
        <f t="shared" si="730"/>
        <v>0</v>
      </c>
      <c r="K1483" s="320">
        <v>0</v>
      </c>
      <c r="L1483" s="359">
        <v>0</v>
      </c>
      <c r="M1483" s="320">
        <v>0</v>
      </c>
      <c r="N1483" s="320">
        <v>0</v>
      </c>
      <c r="O1483" s="320">
        <v>0</v>
      </c>
      <c r="P1483" s="87">
        <f t="shared" si="718"/>
        <v>0</v>
      </c>
      <c r="Q1483" s="66">
        <f t="shared" si="731"/>
        <v>0</v>
      </c>
      <c r="R1483" s="196">
        <v>0</v>
      </c>
    </row>
    <row r="1484" spans="1:18" ht="16.5" hidden="1" customHeight="1" outlineLevel="4">
      <c r="A1484" s="427"/>
      <c r="B1484" s="429"/>
      <c r="C1484" s="139" t="s">
        <v>231</v>
      </c>
      <c r="D1484" s="139"/>
      <c r="E1484" s="320">
        <v>0</v>
      </c>
      <c r="F1484" s="359">
        <v>0</v>
      </c>
      <c r="G1484" s="320">
        <v>0</v>
      </c>
      <c r="H1484" s="349">
        <v>0</v>
      </c>
      <c r="I1484" s="320">
        <v>0</v>
      </c>
      <c r="J1484" s="314">
        <f t="shared" si="730"/>
        <v>0</v>
      </c>
      <c r="K1484" s="320">
        <v>0</v>
      </c>
      <c r="L1484" s="359">
        <v>0</v>
      </c>
      <c r="M1484" s="320">
        <v>0</v>
      </c>
      <c r="N1484" s="320">
        <v>0</v>
      </c>
      <c r="O1484" s="320">
        <v>0</v>
      </c>
      <c r="P1484" s="87">
        <f t="shared" si="718"/>
        <v>0</v>
      </c>
      <c r="Q1484" s="66">
        <f t="shared" si="731"/>
        <v>0</v>
      </c>
      <c r="R1484" s="196">
        <v>0</v>
      </c>
    </row>
    <row r="1485" spans="1:18" ht="16.5" hidden="1" customHeight="1" outlineLevel="4">
      <c r="A1485" s="427"/>
      <c r="B1485" s="429"/>
      <c r="C1485" s="139" t="s">
        <v>232</v>
      </c>
      <c r="D1485" s="139"/>
      <c r="E1485" s="320">
        <v>0</v>
      </c>
      <c r="F1485" s="359">
        <v>0</v>
      </c>
      <c r="G1485" s="320">
        <v>0</v>
      </c>
      <c r="H1485" s="349">
        <v>0</v>
      </c>
      <c r="I1485" s="320">
        <v>0</v>
      </c>
      <c r="J1485" s="314">
        <f t="shared" si="730"/>
        <v>0</v>
      </c>
      <c r="K1485" s="320">
        <v>0</v>
      </c>
      <c r="L1485" s="359">
        <v>0</v>
      </c>
      <c r="M1485" s="320">
        <v>0</v>
      </c>
      <c r="N1485" s="320">
        <v>0</v>
      </c>
      <c r="O1485" s="320">
        <v>0</v>
      </c>
      <c r="P1485" s="87">
        <f t="shared" si="718"/>
        <v>0</v>
      </c>
      <c r="Q1485" s="66">
        <f t="shared" si="731"/>
        <v>0</v>
      </c>
      <c r="R1485" s="196">
        <v>0</v>
      </c>
    </row>
    <row r="1486" spans="1:18" ht="16.5" hidden="1" customHeight="1" outlineLevel="4">
      <c r="A1486" s="427"/>
      <c r="B1486" s="429"/>
      <c r="C1486" s="139" t="s">
        <v>233</v>
      </c>
      <c r="D1486" s="139"/>
      <c r="E1486" s="320">
        <v>0</v>
      </c>
      <c r="F1486" s="359">
        <v>0</v>
      </c>
      <c r="G1486" s="320">
        <v>0</v>
      </c>
      <c r="H1486" s="349">
        <v>0</v>
      </c>
      <c r="I1486" s="320">
        <v>0</v>
      </c>
      <c r="J1486" s="314">
        <f t="shared" si="730"/>
        <v>0</v>
      </c>
      <c r="K1486" s="320">
        <v>0</v>
      </c>
      <c r="L1486" s="359">
        <v>0</v>
      </c>
      <c r="M1486" s="320">
        <v>0</v>
      </c>
      <c r="N1486" s="320">
        <v>0</v>
      </c>
      <c r="O1486" s="320">
        <v>0</v>
      </c>
      <c r="P1486" s="87">
        <f t="shared" si="718"/>
        <v>0</v>
      </c>
      <c r="Q1486" s="66">
        <f t="shared" si="731"/>
        <v>0</v>
      </c>
      <c r="R1486" s="196">
        <v>0</v>
      </c>
    </row>
    <row r="1487" spans="1:18" ht="16.5" hidden="1" customHeight="1" outlineLevel="4">
      <c r="A1487" s="427"/>
      <c r="B1487" s="429"/>
      <c r="C1487" s="139" t="s">
        <v>234</v>
      </c>
      <c r="D1487" s="139"/>
      <c r="E1487" s="320">
        <v>0</v>
      </c>
      <c r="F1487" s="359">
        <v>0</v>
      </c>
      <c r="G1487" s="320">
        <v>0</v>
      </c>
      <c r="H1487" s="349">
        <v>0</v>
      </c>
      <c r="I1487" s="320">
        <v>0</v>
      </c>
      <c r="J1487" s="314">
        <f t="shared" si="730"/>
        <v>0</v>
      </c>
      <c r="K1487" s="320">
        <v>0</v>
      </c>
      <c r="L1487" s="359">
        <v>0</v>
      </c>
      <c r="M1487" s="320">
        <v>0</v>
      </c>
      <c r="N1487" s="320">
        <v>0</v>
      </c>
      <c r="O1487" s="320">
        <v>0</v>
      </c>
      <c r="P1487" s="87">
        <f t="shared" si="718"/>
        <v>0</v>
      </c>
      <c r="Q1487" s="66">
        <f t="shared" si="731"/>
        <v>0</v>
      </c>
      <c r="R1487" s="196">
        <v>0</v>
      </c>
    </row>
    <row r="1488" spans="1:18" ht="16.5" hidden="1" customHeight="1" outlineLevel="4">
      <c r="A1488" s="427"/>
      <c r="B1488" s="429"/>
      <c r="C1488" s="139" t="s">
        <v>235</v>
      </c>
      <c r="D1488" s="139"/>
      <c r="E1488" s="320">
        <v>0</v>
      </c>
      <c r="F1488" s="359">
        <v>0</v>
      </c>
      <c r="G1488" s="320">
        <v>0</v>
      </c>
      <c r="H1488" s="349">
        <v>0</v>
      </c>
      <c r="I1488" s="320">
        <v>0</v>
      </c>
      <c r="J1488" s="314">
        <f t="shared" si="730"/>
        <v>0</v>
      </c>
      <c r="K1488" s="320">
        <v>0</v>
      </c>
      <c r="L1488" s="359">
        <v>0</v>
      </c>
      <c r="M1488" s="320">
        <v>0</v>
      </c>
      <c r="N1488" s="320">
        <v>0</v>
      </c>
      <c r="O1488" s="320">
        <v>0</v>
      </c>
      <c r="P1488" s="87">
        <f t="shared" si="718"/>
        <v>0</v>
      </c>
      <c r="Q1488" s="66">
        <f t="shared" si="731"/>
        <v>0</v>
      </c>
      <c r="R1488" s="196">
        <v>0</v>
      </c>
    </row>
    <row r="1489" spans="1:18" ht="16.5" hidden="1" customHeight="1" outlineLevel="4">
      <c r="A1489" s="427"/>
      <c r="B1489" s="429"/>
      <c r="C1489" s="139" t="s">
        <v>236</v>
      </c>
      <c r="D1489" s="139"/>
      <c r="E1489" s="320">
        <v>0</v>
      </c>
      <c r="F1489" s="359">
        <v>0</v>
      </c>
      <c r="G1489" s="320">
        <v>0</v>
      </c>
      <c r="H1489" s="349">
        <v>0</v>
      </c>
      <c r="I1489" s="320">
        <v>0</v>
      </c>
      <c r="J1489" s="314">
        <f t="shared" si="730"/>
        <v>0</v>
      </c>
      <c r="K1489" s="320">
        <v>0</v>
      </c>
      <c r="L1489" s="359">
        <v>0</v>
      </c>
      <c r="M1489" s="320">
        <v>0</v>
      </c>
      <c r="N1489" s="320">
        <v>0</v>
      </c>
      <c r="O1489" s="320">
        <v>0</v>
      </c>
      <c r="P1489" s="87">
        <f t="shared" si="718"/>
        <v>0</v>
      </c>
      <c r="Q1489" s="66">
        <f t="shared" si="731"/>
        <v>0</v>
      </c>
      <c r="R1489" s="196">
        <v>0</v>
      </c>
    </row>
    <row r="1490" spans="1:18" ht="16.5" hidden="1" customHeight="1" outlineLevel="4">
      <c r="A1490" s="427"/>
      <c r="B1490" s="429"/>
      <c r="C1490" s="139" t="s">
        <v>237</v>
      </c>
      <c r="D1490" s="139"/>
      <c r="E1490" s="320">
        <v>0</v>
      </c>
      <c r="F1490" s="359">
        <v>0</v>
      </c>
      <c r="G1490" s="320">
        <v>0</v>
      </c>
      <c r="H1490" s="349">
        <v>0</v>
      </c>
      <c r="I1490" s="320">
        <v>0</v>
      </c>
      <c r="J1490" s="314">
        <f t="shared" si="730"/>
        <v>0</v>
      </c>
      <c r="K1490" s="320">
        <v>0</v>
      </c>
      <c r="L1490" s="359">
        <v>0</v>
      </c>
      <c r="M1490" s="320">
        <v>0</v>
      </c>
      <c r="N1490" s="320">
        <v>0</v>
      </c>
      <c r="O1490" s="320">
        <v>0</v>
      </c>
      <c r="P1490" s="87">
        <f t="shared" si="718"/>
        <v>0</v>
      </c>
      <c r="Q1490" s="66">
        <f t="shared" si="731"/>
        <v>0</v>
      </c>
      <c r="R1490" s="196">
        <v>0</v>
      </c>
    </row>
    <row r="1491" spans="1:18" ht="16.5" hidden="1" customHeight="1" outlineLevel="4">
      <c r="A1491" s="427"/>
      <c r="B1491" s="429"/>
      <c r="C1491" s="139" t="s">
        <v>238</v>
      </c>
      <c r="D1491" s="139"/>
      <c r="E1491" s="320">
        <v>0</v>
      </c>
      <c r="F1491" s="359">
        <v>0</v>
      </c>
      <c r="G1491" s="320">
        <v>0</v>
      </c>
      <c r="H1491" s="349">
        <v>0</v>
      </c>
      <c r="I1491" s="320">
        <v>0</v>
      </c>
      <c r="J1491" s="314">
        <f t="shared" si="730"/>
        <v>0</v>
      </c>
      <c r="K1491" s="320">
        <v>0</v>
      </c>
      <c r="L1491" s="359">
        <v>0</v>
      </c>
      <c r="M1491" s="320">
        <v>0</v>
      </c>
      <c r="N1491" s="320">
        <v>0</v>
      </c>
      <c r="O1491" s="320">
        <v>0</v>
      </c>
      <c r="P1491" s="87">
        <f t="shared" si="718"/>
        <v>0</v>
      </c>
      <c r="Q1491" s="66">
        <f t="shared" si="731"/>
        <v>0</v>
      </c>
      <c r="R1491" s="196">
        <v>0</v>
      </c>
    </row>
    <row r="1492" spans="1:18" ht="16.5" hidden="1" customHeight="1" outlineLevel="4">
      <c r="A1492" s="427"/>
      <c r="B1492" s="429"/>
      <c r="C1492" s="139" t="s">
        <v>227</v>
      </c>
      <c r="D1492" s="139"/>
      <c r="E1492" s="320">
        <v>0</v>
      </c>
      <c r="F1492" s="359">
        <v>0</v>
      </c>
      <c r="G1492" s="320">
        <v>0</v>
      </c>
      <c r="H1492" s="349">
        <v>0</v>
      </c>
      <c r="I1492" s="320">
        <v>0</v>
      </c>
      <c r="J1492" s="314">
        <f t="shared" si="730"/>
        <v>0</v>
      </c>
      <c r="K1492" s="320">
        <v>0</v>
      </c>
      <c r="L1492" s="359">
        <v>0</v>
      </c>
      <c r="M1492" s="320">
        <v>0</v>
      </c>
      <c r="N1492" s="320">
        <v>0</v>
      </c>
      <c r="O1492" s="320">
        <v>0</v>
      </c>
      <c r="P1492" s="87">
        <f t="shared" si="718"/>
        <v>0</v>
      </c>
      <c r="Q1492" s="66">
        <f t="shared" si="731"/>
        <v>0</v>
      </c>
      <c r="R1492" s="196">
        <v>0</v>
      </c>
    </row>
    <row r="1493" spans="1:18" ht="16.5" hidden="1" customHeight="1" outlineLevel="4">
      <c r="A1493" s="427"/>
      <c r="B1493" s="429"/>
      <c r="C1493" s="139" t="s">
        <v>239</v>
      </c>
      <c r="D1493" s="139"/>
      <c r="E1493" s="320">
        <v>0</v>
      </c>
      <c r="F1493" s="359">
        <v>0</v>
      </c>
      <c r="G1493" s="320">
        <v>0</v>
      </c>
      <c r="H1493" s="349">
        <v>0</v>
      </c>
      <c r="I1493" s="320">
        <v>0</v>
      </c>
      <c r="J1493" s="314">
        <f t="shared" si="730"/>
        <v>0</v>
      </c>
      <c r="K1493" s="320">
        <v>0</v>
      </c>
      <c r="L1493" s="359">
        <v>0</v>
      </c>
      <c r="M1493" s="320">
        <v>0</v>
      </c>
      <c r="N1493" s="320">
        <v>0</v>
      </c>
      <c r="O1493" s="320">
        <v>0</v>
      </c>
      <c r="P1493" s="87">
        <f t="shared" si="718"/>
        <v>0</v>
      </c>
      <c r="Q1493" s="66">
        <f t="shared" si="731"/>
        <v>0</v>
      </c>
      <c r="R1493" s="196">
        <v>0</v>
      </c>
    </row>
    <row r="1494" spans="1:18" ht="16.5" hidden="1" customHeight="1" outlineLevel="4">
      <c r="A1494" s="427"/>
      <c r="B1494" s="429"/>
      <c r="C1494" s="139" t="s">
        <v>240</v>
      </c>
      <c r="D1494" s="139"/>
      <c r="E1494" s="320">
        <v>0</v>
      </c>
      <c r="F1494" s="359">
        <v>0</v>
      </c>
      <c r="G1494" s="320">
        <v>0</v>
      </c>
      <c r="H1494" s="349">
        <v>0</v>
      </c>
      <c r="I1494" s="320">
        <v>0</v>
      </c>
      <c r="J1494" s="314">
        <f t="shared" si="730"/>
        <v>0</v>
      </c>
      <c r="K1494" s="320">
        <v>0</v>
      </c>
      <c r="L1494" s="359">
        <v>0</v>
      </c>
      <c r="M1494" s="320">
        <v>0</v>
      </c>
      <c r="N1494" s="320">
        <v>0</v>
      </c>
      <c r="O1494" s="320">
        <v>0</v>
      </c>
      <c r="P1494" s="87">
        <f t="shared" si="718"/>
        <v>0</v>
      </c>
      <c r="Q1494" s="66">
        <f t="shared" si="731"/>
        <v>0</v>
      </c>
      <c r="R1494" s="196">
        <v>0</v>
      </c>
    </row>
    <row r="1495" spans="1:18" ht="16.5" hidden="1" customHeight="1" outlineLevel="4">
      <c r="A1495" s="427"/>
      <c r="B1495" s="429"/>
      <c r="C1495" s="139" t="s">
        <v>238</v>
      </c>
      <c r="D1495" s="139"/>
      <c r="E1495" s="320">
        <v>0</v>
      </c>
      <c r="F1495" s="359">
        <v>0</v>
      </c>
      <c r="G1495" s="320">
        <v>0</v>
      </c>
      <c r="H1495" s="349">
        <v>0</v>
      </c>
      <c r="I1495" s="320">
        <v>0</v>
      </c>
      <c r="J1495" s="314">
        <f t="shared" si="730"/>
        <v>0</v>
      </c>
      <c r="K1495" s="320">
        <v>0</v>
      </c>
      <c r="L1495" s="359">
        <v>0</v>
      </c>
      <c r="M1495" s="320">
        <v>0</v>
      </c>
      <c r="N1495" s="320">
        <v>0</v>
      </c>
      <c r="O1495" s="320">
        <v>0</v>
      </c>
      <c r="P1495" s="87">
        <f t="shared" si="718"/>
        <v>0</v>
      </c>
      <c r="Q1495" s="66">
        <f t="shared" si="731"/>
        <v>0</v>
      </c>
      <c r="R1495" s="196">
        <v>0</v>
      </c>
    </row>
    <row r="1496" spans="1:18" ht="16.5" hidden="1" customHeight="1" outlineLevel="4">
      <c r="A1496" s="427"/>
      <c r="B1496" s="429"/>
      <c r="C1496" s="139" t="s">
        <v>241</v>
      </c>
      <c r="D1496" s="139"/>
      <c r="E1496" s="320">
        <v>0</v>
      </c>
      <c r="F1496" s="359">
        <v>0</v>
      </c>
      <c r="G1496" s="320">
        <v>0</v>
      </c>
      <c r="H1496" s="349">
        <v>0</v>
      </c>
      <c r="I1496" s="320">
        <v>0</v>
      </c>
      <c r="J1496" s="314">
        <f t="shared" si="730"/>
        <v>0</v>
      </c>
      <c r="K1496" s="320">
        <v>0</v>
      </c>
      <c r="L1496" s="359">
        <v>0</v>
      </c>
      <c r="M1496" s="320">
        <v>0</v>
      </c>
      <c r="N1496" s="320">
        <v>0</v>
      </c>
      <c r="O1496" s="320">
        <v>0</v>
      </c>
      <c r="P1496" s="87">
        <f t="shared" si="718"/>
        <v>0</v>
      </c>
      <c r="Q1496" s="66">
        <f t="shared" si="731"/>
        <v>0</v>
      </c>
      <c r="R1496" s="196">
        <v>0</v>
      </c>
    </row>
    <row r="1497" spans="1:18" ht="16.5" hidden="1" customHeight="1" outlineLevel="4">
      <c r="A1497" s="427"/>
      <c r="B1497" s="429"/>
      <c r="C1497" s="139" t="s">
        <v>242</v>
      </c>
      <c r="D1497" s="139"/>
      <c r="E1497" s="320">
        <v>0</v>
      </c>
      <c r="F1497" s="359">
        <v>0</v>
      </c>
      <c r="G1497" s="320">
        <v>0</v>
      </c>
      <c r="H1497" s="349">
        <v>0</v>
      </c>
      <c r="I1497" s="320">
        <v>0</v>
      </c>
      <c r="J1497" s="314">
        <f t="shared" si="730"/>
        <v>0</v>
      </c>
      <c r="K1497" s="320">
        <v>0</v>
      </c>
      <c r="L1497" s="359">
        <v>0</v>
      </c>
      <c r="M1497" s="320">
        <v>0</v>
      </c>
      <c r="N1497" s="320">
        <v>0</v>
      </c>
      <c r="O1497" s="320">
        <v>0</v>
      </c>
      <c r="P1497" s="87">
        <f t="shared" si="718"/>
        <v>0</v>
      </c>
      <c r="Q1497" s="66">
        <f t="shared" si="731"/>
        <v>0</v>
      </c>
      <c r="R1497" s="196">
        <v>0</v>
      </c>
    </row>
    <row r="1498" spans="1:18" ht="16.5" hidden="1" customHeight="1" outlineLevel="4">
      <c r="A1498" s="427"/>
      <c r="B1498" s="429"/>
      <c r="C1498" s="139" t="s">
        <v>243</v>
      </c>
      <c r="D1498" s="139"/>
      <c r="E1498" s="320">
        <v>0</v>
      </c>
      <c r="F1498" s="359">
        <v>0</v>
      </c>
      <c r="G1498" s="320">
        <v>0</v>
      </c>
      <c r="H1498" s="349">
        <v>0</v>
      </c>
      <c r="I1498" s="320">
        <v>0</v>
      </c>
      <c r="J1498" s="314">
        <f t="shared" si="730"/>
        <v>0</v>
      </c>
      <c r="K1498" s="320">
        <v>0</v>
      </c>
      <c r="L1498" s="359">
        <v>0</v>
      </c>
      <c r="M1498" s="320">
        <v>0</v>
      </c>
      <c r="N1498" s="320">
        <v>0</v>
      </c>
      <c r="O1498" s="320">
        <v>0</v>
      </c>
      <c r="P1498" s="87">
        <f t="shared" si="718"/>
        <v>0</v>
      </c>
      <c r="Q1498" s="66">
        <f t="shared" si="731"/>
        <v>0</v>
      </c>
      <c r="R1498" s="196">
        <v>0</v>
      </c>
    </row>
    <row r="1499" spans="1:18" ht="16.5" hidden="1" customHeight="1" outlineLevel="4">
      <c r="A1499" s="427"/>
      <c r="B1499" s="429"/>
      <c r="C1499" s="139" t="s">
        <v>244</v>
      </c>
      <c r="D1499" s="139"/>
      <c r="E1499" s="320">
        <v>0</v>
      </c>
      <c r="F1499" s="359">
        <v>0</v>
      </c>
      <c r="G1499" s="320">
        <v>0</v>
      </c>
      <c r="H1499" s="349">
        <v>0</v>
      </c>
      <c r="I1499" s="320">
        <v>0</v>
      </c>
      <c r="J1499" s="314">
        <f t="shared" si="730"/>
        <v>0</v>
      </c>
      <c r="K1499" s="320">
        <v>0</v>
      </c>
      <c r="L1499" s="359">
        <v>0</v>
      </c>
      <c r="M1499" s="320">
        <v>0</v>
      </c>
      <c r="N1499" s="320">
        <v>0</v>
      </c>
      <c r="O1499" s="320">
        <v>0</v>
      </c>
      <c r="P1499" s="87">
        <f t="shared" si="718"/>
        <v>0</v>
      </c>
      <c r="Q1499" s="66">
        <f t="shared" si="731"/>
        <v>0</v>
      </c>
      <c r="R1499" s="196">
        <v>0</v>
      </c>
    </row>
    <row r="1500" spans="1:18" ht="16.5" hidden="1" customHeight="1" outlineLevel="4">
      <c r="A1500" s="427"/>
      <c r="B1500" s="429"/>
      <c r="C1500" s="139" t="s">
        <v>245</v>
      </c>
      <c r="D1500" s="139"/>
      <c r="E1500" s="320">
        <v>0</v>
      </c>
      <c r="F1500" s="359">
        <v>0</v>
      </c>
      <c r="G1500" s="320">
        <v>0</v>
      </c>
      <c r="H1500" s="349">
        <v>0</v>
      </c>
      <c r="I1500" s="320">
        <v>0</v>
      </c>
      <c r="J1500" s="314">
        <f t="shared" si="730"/>
        <v>0</v>
      </c>
      <c r="K1500" s="320">
        <v>0</v>
      </c>
      <c r="L1500" s="359">
        <v>0</v>
      </c>
      <c r="M1500" s="320">
        <v>0</v>
      </c>
      <c r="N1500" s="320">
        <v>0</v>
      </c>
      <c r="O1500" s="320">
        <v>0</v>
      </c>
      <c r="P1500" s="87">
        <f t="shared" si="718"/>
        <v>0</v>
      </c>
      <c r="Q1500" s="66">
        <f t="shared" si="731"/>
        <v>0</v>
      </c>
      <c r="R1500" s="196">
        <v>0</v>
      </c>
    </row>
    <row r="1501" spans="1:18" ht="16.5" hidden="1" customHeight="1" outlineLevel="4">
      <c r="A1501" s="427"/>
      <c r="B1501" s="429"/>
      <c r="C1501" s="139" t="s">
        <v>17</v>
      </c>
      <c r="D1501" s="139"/>
      <c r="E1501" s="320">
        <v>0</v>
      </c>
      <c r="F1501" s="359">
        <v>0</v>
      </c>
      <c r="G1501" s="320">
        <v>0</v>
      </c>
      <c r="H1501" s="349">
        <v>0</v>
      </c>
      <c r="I1501" s="320">
        <v>0</v>
      </c>
      <c r="J1501" s="314">
        <f t="shared" si="730"/>
        <v>0</v>
      </c>
      <c r="K1501" s="320">
        <v>0</v>
      </c>
      <c r="L1501" s="359">
        <v>0</v>
      </c>
      <c r="M1501" s="320">
        <v>0</v>
      </c>
      <c r="N1501" s="320">
        <v>0</v>
      </c>
      <c r="O1501" s="320">
        <v>0</v>
      </c>
      <c r="P1501" s="87">
        <f t="shared" si="718"/>
        <v>0</v>
      </c>
      <c r="Q1501" s="66">
        <f t="shared" si="731"/>
        <v>0</v>
      </c>
      <c r="R1501" s="196">
        <v>0</v>
      </c>
    </row>
    <row r="1502" spans="1:18" ht="16.5" hidden="1" customHeight="1" outlineLevel="4">
      <c r="A1502" s="427"/>
      <c r="B1502" s="429"/>
      <c r="C1502" s="139" t="s">
        <v>246</v>
      </c>
      <c r="D1502" s="139"/>
      <c r="E1502" s="320">
        <v>0</v>
      </c>
      <c r="F1502" s="359">
        <v>0</v>
      </c>
      <c r="G1502" s="320">
        <v>0</v>
      </c>
      <c r="H1502" s="349">
        <v>0</v>
      </c>
      <c r="I1502" s="320">
        <v>0</v>
      </c>
      <c r="J1502" s="314">
        <f t="shared" si="730"/>
        <v>0</v>
      </c>
      <c r="K1502" s="320">
        <v>0</v>
      </c>
      <c r="L1502" s="359">
        <v>0</v>
      </c>
      <c r="M1502" s="320">
        <v>0</v>
      </c>
      <c r="N1502" s="320">
        <v>0</v>
      </c>
      <c r="O1502" s="320">
        <v>0</v>
      </c>
      <c r="P1502" s="87">
        <f t="shared" si="718"/>
        <v>0</v>
      </c>
      <c r="Q1502" s="66">
        <f t="shared" si="731"/>
        <v>0</v>
      </c>
      <c r="R1502" s="196">
        <v>0</v>
      </c>
    </row>
    <row r="1503" spans="1:18" ht="16.5" hidden="1" customHeight="1" outlineLevel="4">
      <c r="A1503" s="427"/>
      <c r="B1503" s="429"/>
      <c r="C1503" s="139" t="s">
        <v>247</v>
      </c>
      <c r="D1503" s="139"/>
      <c r="E1503" s="320">
        <v>0</v>
      </c>
      <c r="F1503" s="359">
        <v>0</v>
      </c>
      <c r="G1503" s="320">
        <v>0</v>
      </c>
      <c r="H1503" s="349">
        <v>0</v>
      </c>
      <c r="I1503" s="320">
        <v>0</v>
      </c>
      <c r="J1503" s="314">
        <f t="shared" si="730"/>
        <v>0</v>
      </c>
      <c r="K1503" s="320">
        <v>0</v>
      </c>
      <c r="L1503" s="359">
        <v>0</v>
      </c>
      <c r="M1503" s="320">
        <v>0</v>
      </c>
      <c r="N1503" s="320">
        <v>0</v>
      </c>
      <c r="O1503" s="320">
        <v>0</v>
      </c>
      <c r="P1503" s="87">
        <f t="shared" si="718"/>
        <v>0</v>
      </c>
      <c r="Q1503" s="66">
        <f t="shared" si="731"/>
        <v>0</v>
      </c>
      <c r="R1503" s="196">
        <v>0</v>
      </c>
    </row>
    <row r="1504" spans="1:18" ht="16.5" hidden="1" customHeight="1" outlineLevel="4">
      <c r="A1504" s="427"/>
      <c r="B1504" s="429"/>
      <c r="C1504" s="139" t="s">
        <v>248</v>
      </c>
      <c r="D1504" s="139"/>
      <c r="E1504" s="320">
        <v>0</v>
      </c>
      <c r="F1504" s="359">
        <v>0</v>
      </c>
      <c r="G1504" s="320">
        <v>0</v>
      </c>
      <c r="H1504" s="349">
        <v>0</v>
      </c>
      <c r="I1504" s="320">
        <v>0</v>
      </c>
      <c r="J1504" s="314">
        <f t="shared" si="730"/>
        <v>0</v>
      </c>
      <c r="K1504" s="320">
        <v>0</v>
      </c>
      <c r="L1504" s="359">
        <v>0</v>
      </c>
      <c r="M1504" s="320">
        <v>0</v>
      </c>
      <c r="N1504" s="320">
        <v>0</v>
      </c>
      <c r="O1504" s="320">
        <v>0</v>
      </c>
      <c r="P1504" s="87">
        <f t="shared" si="718"/>
        <v>0</v>
      </c>
      <c r="Q1504" s="66">
        <f t="shared" si="731"/>
        <v>0</v>
      </c>
      <c r="R1504" s="196">
        <v>0</v>
      </c>
    </row>
    <row r="1505" spans="1:18" ht="16.5" hidden="1" customHeight="1" outlineLevel="4">
      <c r="A1505" s="427"/>
      <c r="B1505" s="429"/>
      <c r="C1505" s="139" t="s">
        <v>249</v>
      </c>
      <c r="D1505" s="139"/>
      <c r="E1505" s="320">
        <v>0</v>
      </c>
      <c r="F1505" s="359">
        <v>0</v>
      </c>
      <c r="G1505" s="320">
        <v>0</v>
      </c>
      <c r="H1505" s="349">
        <v>0</v>
      </c>
      <c r="I1505" s="320">
        <v>0</v>
      </c>
      <c r="J1505" s="314">
        <f t="shared" si="730"/>
        <v>0</v>
      </c>
      <c r="K1505" s="320">
        <v>0</v>
      </c>
      <c r="L1505" s="359">
        <v>0</v>
      </c>
      <c r="M1505" s="320">
        <v>0</v>
      </c>
      <c r="N1505" s="320">
        <v>0</v>
      </c>
      <c r="O1505" s="320">
        <v>0</v>
      </c>
      <c r="P1505" s="87">
        <f t="shared" si="718"/>
        <v>0</v>
      </c>
      <c r="Q1505" s="66">
        <f t="shared" si="731"/>
        <v>0</v>
      </c>
      <c r="R1505" s="196">
        <v>0</v>
      </c>
    </row>
    <row r="1506" spans="1:18" ht="16.5" hidden="1" customHeight="1" outlineLevel="4">
      <c r="A1506" s="427"/>
      <c r="B1506" s="429"/>
      <c r="C1506" s="139" t="s">
        <v>250</v>
      </c>
      <c r="D1506" s="139"/>
      <c r="E1506" s="320">
        <v>0</v>
      </c>
      <c r="F1506" s="359">
        <v>0</v>
      </c>
      <c r="G1506" s="320">
        <v>0</v>
      </c>
      <c r="H1506" s="349">
        <v>0</v>
      </c>
      <c r="I1506" s="320">
        <v>0</v>
      </c>
      <c r="J1506" s="314">
        <f t="shared" si="730"/>
        <v>0</v>
      </c>
      <c r="K1506" s="320">
        <v>0</v>
      </c>
      <c r="L1506" s="359">
        <v>0</v>
      </c>
      <c r="M1506" s="320">
        <v>0</v>
      </c>
      <c r="N1506" s="320">
        <v>0</v>
      </c>
      <c r="O1506" s="320">
        <v>0</v>
      </c>
      <c r="P1506" s="87">
        <f t="shared" si="718"/>
        <v>0</v>
      </c>
      <c r="Q1506" s="66">
        <f t="shared" si="731"/>
        <v>0</v>
      </c>
      <c r="R1506" s="196">
        <v>0</v>
      </c>
    </row>
    <row r="1507" spans="1:18" ht="16.5" hidden="1" customHeight="1" outlineLevel="4">
      <c r="A1507" s="427"/>
      <c r="B1507" s="429"/>
      <c r="C1507" s="139" t="s">
        <v>251</v>
      </c>
      <c r="D1507" s="139"/>
      <c r="E1507" s="320">
        <v>0</v>
      </c>
      <c r="F1507" s="359">
        <v>0</v>
      </c>
      <c r="G1507" s="320">
        <v>0</v>
      </c>
      <c r="H1507" s="349">
        <v>0</v>
      </c>
      <c r="I1507" s="320">
        <v>0</v>
      </c>
      <c r="J1507" s="314">
        <f t="shared" si="730"/>
        <v>0</v>
      </c>
      <c r="K1507" s="320">
        <v>0</v>
      </c>
      <c r="L1507" s="359">
        <v>0</v>
      </c>
      <c r="M1507" s="320">
        <v>0</v>
      </c>
      <c r="N1507" s="320">
        <v>0</v>
      </c>
      <c r="O1507" s="320">
        <v>0</v>
      </c>
      <c r="P1507" s="87">
        <f t="shared" si="718"/>
        <v>0</v>
      </c>
      <c r="Q1507" s="66">
        <f t="shared" si="731"/>
        <v>0</v>
      </c>
      <c r="R1507" s="196">
        <v>0</v>
      </c>
    </row>
    <row r="1508" spans="1:18" ht="16.5" hidden="1" customHeight="1" outlineLevel="4">
      <c r="A1508" s="427"/>
      <c r="B1508" s="429"/>
      <c r="C1508" s="139" t="s">
        <v>252</v>
      </c>
      <c r="D1508" s="139"/>
      <c r="E1508" s="320">
        <v>0</v>
      </c>
      <c r="F1508" s="359">
        <v>0</v>
      </c>
      <c r="G1508" s="320">
        <v>0</v>
      </c>
      <c r="H1508" s="349">
        <v>0</v>
      </c>
      <c r="I1508" s="320">
        <v>0</v>
      </c>
      <c r="J1508" s="314">
        <f t="shared" si="730"/>
        <v>0</v>
      </c>
      <c r="K1508" s="320">
        <v>0</v>
      </c>
      <c r="L1508" s="359">
        <v>0</v>
      </c>
      <c r="M1508" s="320">
        <v>0</v>
      </c>
      <c r="N1508" s="320">
        <v>0</v>
      </c>
      <c r="O1508" s="320">
        <v>0</v>
      </c>
      <c r="P1508" s="87">
        <f t="shared" si="718"/>
        <v>0</v>
      </c>
      <c r="Q1508" s="66">
        <f t="shared" si="731"/>
        <v>0</v>
      </c>
      <c r="R1508" s="196">
        <v>0</v>
      </c>
    </row>
    <row r="1509" spans="1:18" ht="16.5" hidden="1" customHeight="1" outlineLevel="4">
      <c r="A1509" s="427"/>
      <c r="B1509" s="429"/>
      <c r="C1509" s="139" t="s">
        <v>253</v>
      </c>
      <c r="D1509" s="139"/>
      <c r="E1509" s="320">
        <v>0</v>
      </c>
      <c r="F1509" s="359">
        <v>0</v>
      </c>
      <c r="G1509" s="320">
        <v>0</v>
      </c>
      <c r="H1509" s="349">
        <v>0</v>
      </c>
      <c r="I1509" s="320">
        <v>0</v>
      </c>
      <c r="J1509" s="314">
        <f t="shared" si="730"/>
        <v>0</v>
      </c>
      <c r="K1509" s="320">
        <v>0</v>
      </c>
      <c r="L1509" s="359">
        <v>0</v>
      </c>
      <c r="M1509" s="320">
        <v>0</v>
      </c>
      <c r="N1509" s="320">
        <v>0</v>
      </c>
      <c r="O1509" s="320">
        <v>0</v>
      </c>
      <c r="P1509" s="87">
        <f t="shared" si="718"/>
        <v>0</v>
      </c>
      <c r="Q1509" s="66">
        <f t="shared" si="731"/>
        <v>0</v>
      </c>
      <c r="R1509" s="196">
        <v>0</v>
      </c>
    </row>
    <row r="1510" spans="1:18" ht="16.5" hidden="1" customHeight="1" outlineLevel="4">
      <c r="A1510" s="427"/>
      <c r="B1510" s="429"/>
      <c r="C1510" s="139" t="s">
        <v>254</v>
      </c>
      <c r="D1510" s="139"/>
      <c r="E1510" s="320">
        <v>0</v>
      </c>
      <c r="F1510" s="359">
        <v>0</v>
      </c>
      <c r="G1510" s="320">
        <v>0</v>
      </c>
      <c r="H1510" s="349">
        <v>0</v>
      </c>
      <c r="I1510" s="320">
        <v>0</v>
      </c>
      <c r="J1510" s="314">
        <f t="shared" si="730"/>
        <v>0</v>
      </c>
      <c r="K1510" s="320">
        <v>0</v>
      </c>
      <c r="L1510" s="359">
        <v>0</v>
      </c>
      <c r="M1510" s="320">
        <v>0</v>
      </c>
      <c r="N1510" s="320">
        <v>0</v>
      </c>
      <c r="O1510" s="320">
        <v>0</v>
      </c>
      <c r="P1510" s="87">
        <f t="shared" ref="P1510:P1535" si="732">K1510+L1510+M1510+N1510+O1510</f>
        <v>0</v>
      </c>
      <c r="Q1510" s="66">
        <f t="shared" si="731"/>
        <v>0</v>
      </c>
      <c r="R1510" s="196">
        <v>0</v>
      </c>
    </row>
    <row r="1511" spans="1:18" ht="16.5" hidden="1" customHeight="1" outlineLevel="4">
      <c r="A1511" s="427"/>
      <c r="B1511" s="429"/>
      <c r="C1511" s="139" t="s">
        <v>254</v>
      </c>
      <c r="D1511" s="139"/>
      <c r="E1511" s="320">
        <v>0</v>
      </c>
      <c r="F1511" s="359">
        <v>0</v>
      </c>
      <c r="G1511" s="320">
        <v>0</v>
      </c>
      <c r="H1511" s="349">
        <v>0</v>
      </c>
      <c r="I1511" s="320">
        <v>0</v>
      </c>
      <c r="J1511" s="314">
        <f t="shared" si="730"/>
        <v>0</v>
      </c>
      <c r="K1511" s="320">
        <v>0</v>
      </c>
      <c r="L1511" s="359">
        <v>0</v>
      </c>
      <c r="M1511" s="320">
        <v>0</v>
      </c>
      <c r="N1511" s="320">
        <v>0</v>
      </c>
      <c r="O1511" s="320">
        <v>0</v>
      </c>
      <c r="P1511" s="87">
        <f t="shared" si="732"/>
        <v>0</v>
      </c>
      <c r="Q1511" s="66">
        <f t="shared" si="731"/>
        <v>0</v>
      </c>
      <c r="R1511" s="196">
        <v>0</v>
      </c>
    </row>
    <row r="1512" spans="1:18" ht="16.5" hidden="1" customHeight="1" outlineLevel="4">
      <c r="A1512" s="427"/>
      <c r="B1512" s="429"/>
      <c r="C1512" s="138" t="s">
        <v>257</v>
      </c>
      <c r="D1512" s="138"/>
      <c r="E1512" s="319">
        <f>SUM(E1513:E1515)</f>
        <v>0</v>
      </c>
      <c r="F1512" s="357">
        <f t="shared" ref="F1512:O1512" si="733">SUM(F1513:F1515)</f>
        <v>0</v>
      </c>
      <c r="G1512" s="319">
        <f>SUM(G1513:G1515)</f>
        <v>0</v>
      </c>
      <c r="H1512" s="351">
        <f>SUM(H1513:H1515)</f>
        <v>0</v>
      </c>
      <c r="I1512" s="319">
        <f t="shared" si="733"/>
        <v>0</v>
      </c>
      <c r="J1512" s="314">
        <f t="shared" si="730"/>
        <v>0</v>
      </c>
      <c r="K1512" s="319">
        <f t="shared" si="733"/>
        <v>0</v>
      </c>
      <c r="L1512" s="357">
        <f t="shared" si="733"/>
        <v>0</v>
      </c>
      <c r="M1512" s="319">
        <f t="shared" si="733"/>
        <v>0</v>
      </c>
      <c r="N1512" s="319">
        <f t="shared" si="733"/>
        <v>0</v>
      </c>
      <c r="O1512" s="319">
        <f t="shared" si="733"/>
        <v>0</v>
      </c>
      <c r="P1512" s="87">
        <f t="shared" si="732"/>
        <v>0</v>
      </c>
      <c r="Q1512" s="66">
        <f t="shared" si="731"/>
        <v>0</v>
      </c>
      <c r="R1512" s="196">
        <v>0</v>
      </c>
    </row>
    <row r="1513" spans="1:18" ht="16.5" hidden="1" customHeight="1" outlineLevel="4">
      <c r="A1513" s="427"/>
      <c r="B1513" s="429"/>
      <c r="C1513" s="140" t="s">
        <v>255</v>
      </c>
      <c r="D1513" s="140"/>
      <c r="E1513" s="320">
        <v>0</v>
      </c>
      <c r="F1513" s="359">
        <v>0</v>
      </c>
      <c r="G1513" s="320">
        <v>0</v>
      </c>
      <c r="H1513" s="349">
        <v>0</v>
      </c>
      <c r="I1513" s="320">
        <v>0</v>
      </c>
      <c r="J1513" s="314">
        <f t="shared" si="730"/>
        <v>0</v>
      </c>
      <c r="K1513" s="320">
        <v>0</v>
      </c>
      <c r="L1513" s="359">
        <v>0</v>
      </c>
      <c r="M1513" s="320">
        <v>0</v>
      </c>
      <c r="N1513" s="320">
        <v>0</v>
      </c>
      <c r="O1513" s="320">
        <v>0</v>
      </c>
      <c r="P1513" s="87">
        <f t="shared" si="732"/>
        <v>0</v>
      </c>
      <c r="Q1513" s="66">
        <f t="shared" si="731"/>
        <v>0</v>
      </c>
      <c r="R1513" s="196">
        <v>0</v>
      </c>
    </row>
    <row r="1514" spans="1:18" ht="16.5" hidden="1" customHeight="1" outlineLevel="4">
      <c r="A1514" s="427"/>
      <c r="B1514" s="429"/>
      <c r="C1514" s="140" t="s">
        <v>256</v>
      </c>
      <c r="D1514" s="140"/>
      <c r="E1514" s="320">
        <v>0</v>
      </c>
      <c r="F1514" s="359">
        <v>0</v>
      </c>
      <c r="G1514" s="320">
        <v>0</v>
      </c>
      <c r="H1514" s="349">
        <v>0</v>
      </c>
      <c r="I1514" s="320">
        <v>0</v>
      </c>
      <c r="J1514" s="314">
        <f t="shared" si="730"/>
        <v>0</v>
      </c>
      <c r="K1514" s="320">
        <v>0</v>
      </c>
      <c r="L1514" s="359">
        <v>0</v>
      </c>
      <c r="M1514" s="320">
        <v>0</v>
      </c>
      <c r="N1514" s="320">
        <v>0</v>
      </c>
      <c r="O1514" s="320">
        <v>0</v>
      </c>
      <c r="P1514" s="87">
        <f t="shared" si="732"/>
        <v>0</v>
      </c>
      <c r="Q1514" s="66">
        <f t="shared" si="731"/>
        <v>0</v>
      </c>
      <c r="R1514" s="196">
        <v>0</v>
      </c>
    </row>
    <row r="1515" spans="1:18" ht="16.5" hidden="1" customHeight="1" outlineLevel="4">
      <c r="A1515" s="427"/>
      <c r="B1515" s="429"/>
      <c r="C1515" s="140" t="s">
        <v>219</v>
      </c>
      <c r="D1515" s="140"/>
      <c r="E1515" s="320">
        <v>0</v>
      </c>
      <c r="F1515" s="359">
        <v>0</v>
      </c>
      <c r="G1515" s="320">
        <v>0</v>
      </c>
      <c r="H1515" s="349">
        <v>0</v>
      </c>
      <c r="I1515" s="320">
        <v>0</v>
      </c>
      <c r="J1515" s="314">
        <f t="shared" si="730"/>
        <v>0</v>
      </c>
      <c r="K1515" s="320">
        <v>0</v>
      </c>
      <c r="L1515" s="359">
        <v>0</v>
      </c>
      <c r="M1515" s="320">
        <v>0</v>
      </c>
      <c r="N1515" s="320">
        <v>0</v>
      </c>
      <c r="O1515" s="320">
        <v>0</v>
      </c>
      <c r="P1515" s="87">
        <f t="shared" si="732"/>
        <v>0</v>
      </c>
      <c r="Q1515" s="66">
        <f t="shared" si="731"/>
        <v>0</v>
      </c>
      <c r="R1515" s="196">
        <v>0</v>
      </c>
    </row>
    <row r="1516" spans="1:18" ht="16.5" hidden="1" customHeight="1" outlineLevel="4">
      <c r="A1516" s="427"/>
      <c r="B1516" s="429"/>
      <c r="C1516" s="138" t="s">
        <v>258</v>
      </c>
      <c r="D1516" s="138"/>
      <c r="E1516" s="319">
        <f>SUM(E1517:E1519)</f>
        <v>0</v>
      </c>
      <c r="F1516" s="357">
        <f>SUM(F1517:F1519)</f>
        <v>0</v>
      </c>
      <c r="G1516" s="319">
        <f t="shared" ref="G1516:O1516" si="734">SUM(G1517:G1519)</f>
        <v>0</v>
      </c>
      <c r="H1516" s="351">
        <f t="shared" ref="H1516" si="735">SUM(H1517:H1519)</f>
        <v>0</v>
      </c>
      <c r="I1516" s="319">
        <f t="shared" si="734"/>
        <v>0</v>
      </c>
      <c r="J1516" s="314">
        <f t="shared" si="730"/>
        <v>0</v>
      </c>
      <c r="K1516" s="319">
        <f t="shared" si="734"/>
        <v>0</v>
      </c>
      <c r="L1516" s="357">
        <f t="shared" si="734"/>
        <v>0</v>
      </c>
      <c r="M1516" s="319">
        <f t="shared" si="734"/>
        <v>0</v>
      </c>
      <c r="N1516" s="319">
        <f t="shared" si="734"/>
        <v>0</v>
      </c>
      <c r="O1516" s="319">
        <f t="shared" si="734"/>
        <v>0</v>
      </c>
      <c r="P1516" s="87">
        <f t="shared" si="732"/>
        <v>0</v>
      </c>
      <c r="Q1516" s="66">
        <f t="shared" si="731"/>
        <v>0</v>
      </c>
      <c r="R1516" s="196">
        <v>0</v>
      </c>
    </row>
    <row r="1517" spans="1:18" ht="16.5" hidden="1" customHeight="1" outlineLevel="4">
      <c r="A1517" s="427"/>
      <c r="B1517" s="429"/>
      <c r="C1517" s="140" t="s">
        <v>213</v>
      </c>
      <c r="D1517" s="140"/>
      <c r="E1517" s="320">
        <v>0</v>
      </c>
      <c r="F1517" s="359">
        <v>0</v>
      </c>
      <c r="G1517" s="320">
        <v>0</v>
      </c>
      <c r="H1517" s="349">
        <v>0</v>
      </c>
      <c r="I1517" s="320">
        <v>0</v>
      </c>
      <c r="J1517" s="314">
        <f t="shared" si="730"/>
        <v>0</v>
      </c>
      <c r="K1517" s="320">
        <v>0</v>
      </c>
      <c r="L1517" s="359">
        <v>0</v>
      </c>
      <c r="M1517" s="320">
        <v>0</v>
      </c>
      <c r="N1517" s="320">
        <v>0</v>
      </c>
      <c r="O1517" s="320">
        <v>0</v>
      </c>
      <c r="P1517" s="87">
        <f t="shared" si="732"/>
        <v>0</v>
      </c>
      <c r="Q1517" s="66">
        <f t="shared" si="731"/>
        <v>0</v>
      </c>
      <c r="R1517" s="196">
        <v>0</v>
      </c>
    </row>
    <row r="1518" spans="1:18" ht="16.5" hidden="1" customHeight="1" outlineLevel="4">
      <c r="A1518" s="427"/>
      <c r="B1518" s="429"/>
      <c r="C1518" s="140" t="s">
        <v>259</v>
      </c>
      <c r="D1518" s="140"/>
      <c r="E1518" s="320">
        <v>0</v>
      </c>
      <c r="F1518" s="359">
        <v>0</v>
      </c>
      <c r="G1518" s="320">
        <v>0</v>
      </c>
      <c r="H1518" s="349">
        <v>0</v>
      </c>
      <c r="I1518" s="320">
        <v>0</v>
      </c>
      <c r="J1518" s="314">
        <f t="shared" si="730"/>
        <v>0</v>
      </c>
      <c r="K1518" s="320">
        <v>0</v>
      </c>
      <c r="L1518" s="359">
        <v>0</v>
      </c>
      <c r="M1518" s="320">
        <v>0</v>
      </c>
      <c r="N1518" s="320">
        <v>0</v>
      </c>
      <c r="O1518" s="320">
        <v>0</v>
      </c>
      <c r="P1518" s="87">
        <f t="shared" si="732"/>
        <v>0</v>
      </c>
      <c r="Q1518" s="66">
        <f t="shared" si="731"/>
        <v>0</v>
      </c>
      <c r="R1518" s="196">
        <v>0</v>
      </c>
    </row>
    <row r="1519" spans="1:18" ht="16.5" hidden="1" customHeight="1" outlineLevel="4">
      <c r="A1519" s="427"/>
      <c r="B1519" s="429"/>
      <c r="C1519" s="140" t="s">
        <v>260</v>
      </c>
      <c r="D1519" s="140"/>
      <c r="E1519" s="320">
        <v>0</v>
      </c>
      <c r="F1519" s="359">
        <v>0</v>
      </c>
      <c r="G1519" s="320">
        <v>0</v>
      </c>
      <c r="H1519" s="349">
        <v>0</v>
      </c>
      <c r="I1519" s="320">
        <v>0</v>
      </c>
      <c r="J1519" s="314">
        <f t="shared" si="730"/>
        <v>0</v>
      </c>
      <c r="K1519" s="320">
        <v>0</v>
      </c>
      <c r="L1519" s="359">
        <v>0</v>
      </c>
      <c r="M1519" s="320">
        <v>0</v>
      </c>
      <c r="N1519" s="320">
        <v>0</v>
      </c>
      <c r="O1519" s="320">
        <v>0</v>
      </c>
      <c r="P1519" s="87">
        <f t="shared" si="732"/>
        <v>0</v>
      </c>
      <c r="Q1519" s="66">
        <f t="shared" si="731"/>
        <v>0</v>
      </c>
      <c r="R1519" s="196">
        <v>0</v>
      </c>
    </row>
    <row r="1520" spans="1:18" ht="16.5" hidden="1" customHeight="1" outlineLevel="4">
      <c r="A1520" s="427"/>
      <c r="B1520" s="429"/>
      <c r="C1520" s="73" t="s">
        <v>263</v>
      </c>
      <c r="D1520" s="73"/>
      <c r="E1520" s="319">
        <f>SUM(E1521:E1522)</f>
        <v>0</v>
      </c>
      <c r="F1520" s="357">
        <f t="shared" ref="F1520:O1520" si="736">SUM(F1521:F1522)</f>
        <v>0</v>
      </c>
      <c r="G1520" s="319">
        <f t="shared" si="736"/>
        <v>0</v>
      </c>
      <c r="H1520" s="351">
        <f t="shared" ref="H1520" si="737">SUM(H1521:H1522)</f>
        <v>0</v>
      </c>
      <c r="I1520" s="319">
        <f t="shared" si="736"/>
        <v>0</v>
      </c>
      <c r="J1520" s="314">
        <f t="shared" si="730"/>
        <v>0</v>
      </c>
      <c r="K1520" s="319">
        <f t="shared" si="736"/>
        <v>0</v>
      </c>
      <c r="L1520" s="357">
        <f t="shared" si="736"/>
        <v>0</v>
      </c>
      <c r="M1520" s="319">
        <f t="shared" si="736"/>
        <v>0</v>
      </c>
      <c r="N1520" s="319">
        <f t="shared" si="736"/>
        <v>0</v>
      </c>
      <c r="O1520" s="319">
        <f t="shared" si="736"/>
        <v>0</v>
      </c>
      <c r="P1520" s="87">
        <f t="shared" si="732"/>
        <v>0</v>
      </c>
      <c r="Q1520" s="66">
        <f t="shared" si="731"/>
        <v>0</v>
      </c>
      <c r="R1520" s="196">
        <v>0</v>
      </c>
    </row>
    <row r="1521" spans="1:18" ht="16.5" hidden="1" customHeight="1" outlineLevel="4">
      <c r="A1521" s="427"/>
      <c r="B1521" s="429"/>
      <c r="C1521" s="140" t="s">
        <v>261</v>
      </c>
      <c r="D1521" s="140"/>
      <c r="E1521" s="320">
        <v>0</v>
      </c>
      <c r="F1521" s="359">
        <v>0</v>
      </c>
      <c r="G1521" s="320">
        <v>0</v>
      </c>
      <c r="H1521" s="349">
        <v>0</v>
      </c>
      <c r="I1521" s="320">
        <v>0</v>
      </c>
      <c r="J1521" s="314">
        <f t="shared" si="730"/>
        <v>0</v>
      </c>
      <c r="K1521" s="320">
        <v>0</v>
      </c>
      <c r="L1521" s="359">
        <v>0</v>
      </c>
      <c r="M1521" s="320">
        <v>0</v>
      </c>
      <c r="N1521" s="320">
        <v>0</v>
      </c>
      <c r="O1521" s="320">
        <v>0</v>
      </c>
      <c r="P1521" s="87">
        <f t="shared" si="732"/>
        <v>0</v>
      </c>
      <c r="Q1521" s="66">
        <f t="shared" si="731"/>
        <v>0</v>
      </c>
      <c r="R1521" s="196">
        <v>0</v>
      </c>
    </row>
    <row r="1522" spans="1:18" ht="16.5" hidden="1" customHeight="1" outlineLevel="4">
      <c r="A1522" s="427"/>
      <c r="B1522" s="429"/>
      <c r="C1522" s="141" t="s">
        <v>262</v>
      </c>
      <c r="D1522" s="141"/>
      <c r="E1522" s="320">
        <v>0</v>
      </c>
      <c r="F1522" s="359">
        <v>0</v>
      </c>
      <c r="G1522" s="320">
        <v>0</v>
      </c>
      <c r="H1522" s="349">
        <v>0</v>
      </c>
      <c r="I1522" s="320">
        <v>0</v>
      </c>
      <c r="J1522" s="314">
        <f t="shared" si="730"/>
        <v>0</v>
      </c>
      <c r="K1522" s="320">
        <v>0</v>
      </c>
      <c r="L1522" s="359">
        <v>0</v>
      </c>
      <c r="M1522" s="320">
        <v>0</v>
      </c>
      <c r="N1522" s="320">
        <v>0</v>
      </c>
      <c r="O1522" s="320">
        <v>0</v>
      </c>
      <c r="P1522" s="87">
        <f t="shared" si="732"/>
        <v>0</v>
      </c>
      <c r="Q1522" s="66">
        <f t="shared" si="731"/>
        <v>0</v>
      </c>
      <c r="R1522" s="196">
        <v>0</v>
      </c>
    </row>
    <row r="1523" spans="1:18" ht="16.5" hidden="1" customHeight="1" outlineLevel="4">
      <c r="A1523" s="427"/>
      <c r="B1523" s="429"/>
      <c r="C1523" s="138" t="s">
        <v>265</v>
      </c>
      <c r="D1523" s="138"/>
      <c r="E1523" s="319">
        <f>E1524</f>
        <v>0</v>
      </c>
      <c r="F1523" s="357">
        <f>F1524</f>
        <v>0</v>
      </c>
      <c r="G1523" s="319">
        <f t="shared" ref="G1523:O1523" si="738">G1524</f>
        <v>0</v>
      </c>
      <c r="H1523" s="351">
        <f t="shared" si="738"/>
        <v>0</v>
      </c>
      <c r="I1523" s="319">
        <f t="shared" si="738"/>
        <v>0</v>
      </c>
      <c r="J1523" s="314">
        <f t="shared" si="730"/>
        <v>0</v>
      </c>
      <c r="K1523" s="319">
        <f t="shared" si="738"/>
        <v>0</v>
      </c>
      <c r="L1523" s="357">
        <f t="shared" si="738"/>
        <v>0</v>
      </c>
      <c r="M1523" s="319">
        <f t="shared" si="738"/>
        <v>0</v>
      </c>
      <c r="N1523" s="319">
        <f t="shared" si="738"/>
        <v>0</v>
      </c>
      <c r="O1523" s="319">
        <f t="shared" si="738"/>
        <v>0</v>
      </c>
      <c r="P1523" s="87">
        <f t="shared" si="732"/>
        <v>0</v>
      </c>
      <c r="Q1523" s="66">
        <f t="shared" si="731"/>
        <v>0</v>
      </c>
      <c r="R1523" s="196">
        <v>0</v>
      </c>
    </row>
    <row r="1524" spans="1:18" ht="16.5" hidden="1" customHeight="1" outlineLevel="4">
      <c r="A1524" s="427"/>
      <c r="B1524" s="429"/>
      <c r="C1524" s="86" t="s">
        <v>264</v>
      </c>
      <c r="D1524" s="86"/>
      <c r="E1524" s="320">
        <v>0</v>
      </c>
      <c r="F1524" s="359">
        <v>0</v>
      </c>
      <c r="G1524" s="320">
        <v>0</v>
      </c>
      <c r="H1524" s="349">
        <v>0</v>
      </c>
      <c r="I1524" s="320">
        <v>0</v>
      </c>
      <c r="J1524" s="314">
        <f t="shared" si="730"/>
        <v>0</v>
      </c>
      <c r="K1524" s="320">
        <v>0</v>
      </c>
      <c r="L1524" s="359">
        <v>0</v>
      </c>
      <c r="M1524" s="320">
        <v>0</v>
      </c>
      <c r="N1524" s="320">
        <v>0</v>
      </c>
      <c r="O1524" s="320">
        <v>0</v>
      </c>
      <c r="P1524" s="87">
        <f t="shared" si="732"/>
        <v>0</v>
      </c>
      <c r="Q1524" s="66">
        <f t="shared" si="731"/>
        <v>0</v>
      </c>
      <c r="R1524" s="196">
        <v>0</v>
      </c>
    </row>
    <row r="1525" spans="1:18" ht="16.5" hidden="1" customHeight="1" outlineLevel="4">
      <c r="A1525" s="427"/>
      <c r="B1525" s="429"/>
      <c r="C1525" s="138" t="s">
        <v>267</v>
      </c>
      <c r="D1525" s="138"/>
      <c r="E1525" s="319">
        <f>SUM(E1526:E1527)</f>
        <v>0</v>
      </c>
      <c r="F1525" s="357">
        <f t="shared" ref="F1525:O1525" si="739">SUM(F1526:F1527)</f>
        <v>0</v>
      </c>
      <c r="G1525" s="319">
        <f t="shared" si="739"/>
        <v>0</v>
      </c>
      <c r="H1525" s="351">
        <f t="shared" ref="H1525" si="740">SUM(H1526:H1527)</f>
        <v>0</v>
      </c>
      <c r="I1525" s="319">
        <f t="shared" si="739"/>
        <v>0</v>
      </c>
      <c r="J1525" s="314">
        <f t="shared" si="730"/>
        <v>0</v>
      </c>
      <c r="K1525" s="319">
        <f t="shared" si="739"/>
        <v>0</v>
      </c>
      <c r="L1525" s="357">
        <f t="shared" si="739"/>
        <v>0</v>
      </c>
      <c r="M1525" s="319">
        <f t="shared" si="739"/>
        <v>0</v>
      </c>
      <c r="N1525" s="319">
        <f t="shared" si="739"/>
        <v>0</v>
      </c>
      <c r="O1525" s="319">
        <f t="shared" si="739"/>
        <v>0</v>
      </c>
      <c r="P1525" s="87">
        <f t="shared" si="732"/>
        <v>0</v>
      </c>
      <c r="Q1525" s="66">
        <f t="shared" si="731"/>
        <v>0</v>
      </c>
      <c r="R1525" s="196">
        <v>0</v>
      </c>
    </row>
    <row r="1526" spans="1:18" ht="16.5" hidden="1" customHeight="1" outlineLevel="4">
      <c r="A1526" s="427"/>
      <c r="B1526" s="429"/>
      <c r="C1526" s="140" t="s">
        <v>17</v>
      </c>
      <c r="D1526" s="140"/>
      <c r="E1526" s="320">
        <v>0</v>
      </c>
      <c r="F1526" s="359">
        <v>0</v>
      </c>
      <c r="G1526" s="320">
        <v>0</v>
      </c>
      <c r="H1526" s="349">
        <v>0</v>
      </c>
      <c r="I1526" s="320">
        <v>0</v>
      </c>
      <c r="J1526" s="314">
        <f t="shared" si="730"/>
        <v>0</v>
      </c>
      <c r="K1526" s="320">
        <v>0</v>
      </c>
      <c r="L1526" s="359">
        <v>0</v>
      </c>
      <c r="M1526" s="320">
        <v>0</v>
      </c>
      <c r="N1526" s="320">
        <v>0</v>
      </c>
      <c r="O1526" s="320">
        <v>0</v>
      </c>
      <c r="P1526" s="87">
        <f t="shared" si="732"/>
        <v>0</v>
      </c>
      <c r="Q1526" s="66">
        <f t="shared" si="731"/>
        <v>0</v>
      </c>
      <c r="R1526" s="196">
        <v>0</v>
      </c>
    </row>
    <row r="1527" spans="1:18" ht="16.5" hidden="1" customHeight="1" outlineLevel="4">
      <c r="A1527" s="427"/>
      <c r="B1527" s="429"/>
      <c r="C1527" s="142" t="s">
        <v>266</v>
      </c>
      <c r="D1527" s="142"/>
      <c r="E1527" s="320">
        <v>0</v>
      </c>
      <c r="F1527" s="359">
        <v>0</v>
      </c>
      <c r="G1527" s="320">
        <v>0</v>
      </c>
      <c r="H1527" s="349">
        <v>0</v>
      </c>
      <c r="I1527" s="320">
        <v>0</v>
      </c>
      <c r="J1527" s="314">
        <f t="shared" si="730"/>
        <v>0</v>
      </c>
      <c r="K1527" s="320">
        <v>0</v>
      </c>
      <c r="L1527" s="359">
        <v>0</v>
      </c>
      <c r="M1527" s="320">
        <v>0</v>
      </c>
      <c r="N1527" s="320">
        <v>0</v>
      </c>
      <c r="O1527" s="320">
        <v>0</v>
      </c>
      <c r="P1527" s="87">
        <f t="shared" si="732"/>
        <v>0</v>
      </c>
      <c r="Q1527" s="66">
        <f t="shared" si="731"/>
        <v>0</v>
      </c>
      <c r="R1527" s="196">
        <v>0</v>
      </c>
    </row>
    <row r="1528" spans="1:18" ht="16.5" hidden="1" customHeight="1" outlineLevel="4">
      <c r="A1528" s="427"/>
      <c r="B1528" s="429"/>
      <c r="C1528" s="138" t="s">
        <v>270</v>
      </c>
      <c r="D1528" s="138"/>
      <c r="E1528" s="319">
        <f>SUM(E1529:E1530)</f>
        <v>0</v>
      </c>
      <c r="F1528" s="357">
        <f t="shared" ref="F1528:O1528" si="741">SUM(F1529:F1530)</f>
        <v>0</v>
      </c>
      <c r="G1528" s="319">
        <f t="shared" si="741"/>
        <v>0</v>
      </c>
      <c r="H1528" s="351">
        <f t="shared" ref="H1528" si="742">SUM(H1529:H1530)</f>
        <v>0</v>
      </c>
      <c r="I1528" s="319">
        <f t="shared" si="741"/>
        <v>0</v>
      </c>
      <c r="J1528" s="314">
        <f t="shared" si="730"/>
        <v>0</v>
      </c>
      <c r="K1528" s="319">
        <f t="shared" si="741"/>
        <v>0</v>
      </c>
      <c r="L1528" s="357">
        <f t="shared" si="741"/>
        <v>0</v>
      </c>
      <c r="M1528" s="319">
        <f t="shared" si="741"/>
        <v>0</v>
      </c>
      <c r="N1528" s="319">
        <f t="shared" si="741"/>
        <v>0</v>
      </c>
      <c r="O1528" s="319">
        <f t="shared" si="741"/>
        <v>0</v>
      </c>
      <c r="P1528" s="87">
        <f t="shared" si="732"/>
        <v>0</v>
      </c>
      <c r="Q1528" s="66">
        <f t="shared" si="731"/>
        <v>0</v>
      </c>
      <c r="R1528" s="196">
        <v>0</v>
      </c>
    </row>
    <row r="1529" spans="1:18" ht="16.5" hidden="1" customHeight="1" outlineLevel="4">
      <c r="A1529" s="427"/>
      <c r="B1529" s="429"/>
      <c r="C1529" s="140" t="s">
        <v>268</v>
      </c>
      <c r="D1529" s="140"/>
      <c r="E1529" s="320">
        <v>0</v>
      </c>
      <c r="F1529" s="359">
        <v>0</v>
      </c>
      <c r="G1529" s="320">
        <v>0</v>
      </c>
      <c r="H1529" s="349">
        <v>0</v>
      </c>
      <c r="I1529" s="320">
        <v>0</v>
      </c>
      <c r="J1529" s="314">
        <f t="shared" si="730"/>
        <v>0</v>
      </c>
      <c r="K1529" s="320">
        <v>0</v>
      </c>
      <c r="L1529" s="359">
        <v>0</v>
      </c>
      <c r="M1529" s="320">
        <v>0</v>
      </c>
      <c r="N1529" s="320">
        <v>0</v>
      </c>
      <c r="O1529" s="320">
        <v>0</v>
      </c>
      <c r="P1529" s="87">
        <f t="shared" si="732"/>
        <v>0</v>
      </c>
      <c r="Q1529" s="66">
        <f t="shared" si="731"/>
        <v>0</v>
      </c>
      <c r="R1529" s="196">
        <v>0</v>
      </c>
    </row>
    <row r="1530" spans="1:18" ht="16.5" hidden="1" customHeight="1" outlineLevel="4">
      <c r="A1530" s="427"/>
      <c r="B1530" s="429"/>
      <c r="C1530" s="140" t="s">
        <v>269</v>
      </c>
      <c r="D1530" s="140"/>
      <c r="E1530" s="320">
        <v>0</v>
      </c>
      <c r="F1530" s="359">
        <v>0</v>
      </c>
      <c r="G1530" s="320">
        <v>0</v>
      </c>
      <c r="H1530" s="349">
        <v>0</v>
      </c>
      <c r="I1530" s="320">
        <v>0</v>
      </c>
      <c r="J1530" s="314">
        <f t="shared" si="730"/>
        <v>0</v>
      </c>
      <c r="K1530" s="320">
        <v>0</v>
      </c>
      <c r="L1530" s="359">
        <v>0</v>
      </c>
      <c r="M1530" s="320">
        <v>0</v>
      </c>
      <c r="N1530" s="320">
        <v>0</v>
      </c>
      <c r="O1530" s="320">
        <v>0</v>
      </c>
      <c r="P1530" s="87">
        <f t="shared" si="732"/>
        <v>0</v>
      </c>
      <c r="Q1530" s="66">
        <f t="shared" si="731"/>
        <v>0</v>
      </c>
      <c r="R1530" s="196">
        <v>0</v>
      </c>
    </row>
    <row r="1531" spans="1:18" ht="16.5" hidden="1" customHeight="1" outlineLevel="4">
      <c r="A1531" s="427"/>
      <c r="B1531" s="429"/>
      <c r="C1531" s="138" t="s">
        <v>273</v>
      </c>
      <c r="D1531" s="138"/>
      <c r="E1531" s="319">
        <f>SUM(E1532:E1533)</f>
        <v>0</v>
      </c>
      <c r="F1531" s="357">
        <f t="shared" ref="F1531:O1531" si="743">SUM(F1532:F1533)</f>
        <v>0</v>
      </c>
      <c r="G1531" s="319">
        <f t="shared" si="743"/>
        <v>0</v>
      </c>
      <c r="H1531" s="351">
        <f t="shared" ref="H1531" si="744">SUM(H1532:H1533)</f>
        <v>0</v>
      </c>
      <c r="I1531" s="319">
        <f t="shared" si="743"/>
        <v>0</v>
      </c>
      <c r="J1531" s="314">
        <f t="shared" si="730"/>
        <v>0</v>
      </c>
      <c r="K1531" s="319">
        <f t="shared" si="743"/>
        <v>0</v>
      </c>
      <c r="L1531" s="357">
        <f t="shared" si="743"/>
        <v>0</v>
      </c>
      <c r="M1531" s="319">
        <f t="shared" si="743"/>
        <v>0</v>
      </c>
      <c r="N1531" s="319">
        <f t="shared" si="743"/>
        <v>0</v>
      </c>
      <c r="O1531" s="319">
        <f t="shared" si="743"/>
        <v>0</v>
      </c>
      <c r="P1531" s="87">
        <f t="shared" si="732"/>
        <v>0</v>
      </c>
      <c r="Q1531" s="66">
        <f t="shared" si="731"/>
        <v>0</v>
      </c>
      <c r="R1531" s="196">
        <v>0</v>
      </c>
    </row>
    <row r="1532" spans="1:18" ht="16.5" hidden="1" customHeight="1" outlineLevel="4">
      <c r="A1532" s="427"/>
      <c r="B1532" s="429"/>
      <c r="C1532" s="97" t="s">
        <v>271</v>
      </c>
      <c r="D1532" s="97"/>
      <c r="E1532" s="320">
        <v>0</v>
      </c>
      <c r="F1532" s="359">
        <v>0</v>
      </c>
      <c r="G1532" s="320">
        <v>0</v>
      </c>
      <c r="H1532" s="349">
        <v>0</v>
      </c>
      <c r="I1532" s="320">
        <v>0</v>
      </c>
      <c r="J1532" s="314">
        <f t="shared" si="730"/>
        <v>0</v>
      </c>
      <c r="K1532" s="320">
        <v>0</v>
      </c>
      <c r="L1532" s="359">
        <v>0</v>
      </c>
      <c r="M1532" s="320">
        <v>0</v>
      </c>
      <c r="N1532" s="320">
        <v>0</v>
      </c>
      <c r="O1532" s="320">
        <v>0</v>
      </c>
      <c r="P1532" s="87">
        <f t="shared" si="732"/>
        <v>0</v>
      </c>
      <c r="Q1532" s="66">
        <f t="shared" si="731"/>
        <v>0</v>
      </c>
      <c r="R1532" s="196">
        <v>0</v>
      </c>
    </row>
    <row r="1533" spans="1:18" ht="16.5" hidden="1" customHeight="1" outlineLevel="4">
      <c r="A1533" s="427"/>
      <c r="B1533" s="429"/>
      <c r="C1533" s="97" t="s">
        <v>272</v>
      </c>
      <c r="D1533" s="97"/>
      <c r="E1533" s="320">
        <v>0</v>
      </c>
      <c r="F1533" s="359">
        <v>0</v>
      </c>
      <c r="G1533" s="320">
        <v>0</v>
      </c>
      <c r="H1533" s="349">
        <v>0</v>
      </c>
      <c r="I1533" s="320">
        <v>0</v>
      </c>
      <c r="J1533" s="314">
        <f t="shared" si="730"/>
        <v>0</v>
      </c>
      <c r="K1533" s="320">
        <v>0</v>
      </c>
      <c r="L1533" s="359">
        <v>0</v>
      </c>
      <c r="M1533" s="320">
        <v>0</v>
      </c>
      <c r="N1533" s="320">
        <v>0</v>
      </c>
      <c r="O1533" s="320">
        <v>0</v>
      </c>
      <c r="P1533" s="87">
        <f t="shared" si="732"/>
        <v>0</v>
      </c>
      <c r="Q1533" s="66">
        <f t="shared" si="731"/>
        <v>0</v>
      </c>
      <c r="R1533" s="196">
        <v>0</v>
      </c>
    </row>
    <row r="1534" spans="1:18" ht="16.5" hidden="1" customHeight="1" outlineLevel="4">
      <c r="A1534" s="427"/>
      <c r="B1534" s="429"/>
      <c r="C1534" s="138" t="s">
        <v>274</v>
      </c>
      <c r="D1534" s="138"/>
      <c r="E1534" s="319">
        <f>E1535</f>
        <v>0</v>
      </c>
      <c r="F1534" s="357">
        <f t="shared" ref="F1534:O1534" si="745">F1535</f>
        <v>0</v>
      </c>
      <c r="G1534" s="319">
        <f t="shared" si="745"/>
        <v>0</v>
      </c>
      <c r="H1534" s="351">
        <f t="shared" si="745"/>
        <v>0</v>
      </c>
      <c r="I1534" s="319">
        <f t="shared" si="745"/>
        <v>0</v>
      </c>
      <c r="J1534" s="314">
        <f t="shared" si="730"/>
        <v>0</v>
      </c>
      <c r="K1534" s="319">
        <f t="shared" si="745"/>
        <v>0</v>
      </c>
      <c r="L1534" s="357">
        <f t="shared" si="745"/>
        <v>0</v>
      </c>
      <c r="M1534" s="319">
        <f t="shared" si="745"/>
        <v>0</v>
      </c>
      <c r="N1534" s="319">
        <f t="shared" si="745"/>
        <v>0</v>
      </c>
      <c r="O1534" s="319">
        <f t="shared" si="745"/>
        <v>0</v>
      </c>
      <c r="P1534" s="87">
        <f t="shared" si="732"/>
        <v>0</v>
      </c>
      <c r="Q1534" s="66">
        <f t="shared" si="731"/>
        <v>0</v>
      </c>
      <c r="R1534" s="196">
        <v>0</v>
      </c>
    </row>
    <row r="1535" spans="1:18" ht="16.5" hidden="1" customHeight="1" outlineLevel="4">
      <c r="A1535" s="427"/>
      <c r="B1535" s="429"/>
      <c r="C1535" s="139" t="s">
        <v>275</v>
      </c>
      <c r="D1535" s="139"/>
      <c r="E1535" s="320">
        <v>0</v>
      </c>
      <c r="F1535" s="359">
        <v>0</v>
      </c>
      <c r="G1535" s="320">
        <v>0</v>
      </c>
      <c r="H1535" s="349">
        <v>0</v>
      </c>
      <c r="I1535" s="320">
        <v>0</v>
      </c>
      <c r="J1535" s="314">
        <f t="shared" si="730"/>
        <v>0</v>
      </c>
      <c r="K1535" s="320">
        <v>0</v>
      </c>
      <c r="L1535" s="359">
        <v>0</v>
      </c>
      <c r="M1535" s="320">
        <v>0</v>
      </c>
      <c r="N1535" s="320">
        <v>0</v>
      </c>
      <c r="O1535" s="320">
        <v>0</v>
      </c>
      <c r="P1535" s="87">
        <f t="shared" si="732"/>
        <v>0</v>
      </c>
      <c r="Q1535" s="66">
        <f t="shared" si="731"/>
        <v>0</v>
      </c>
      <c r="R1535" s="196">
        <v>0</v>
      </c>
    </row>
    <row r="1536" spans="1:18" ht="28.5" hidden="1" customHeight="1" outlineLevel="3">
      <c r="A1536" s="427"/>
      <c r="B1536" s="429"/>
      <c r="C1536" s="75" t="s">
        <v>277</v>
      </c>
      <c r="D1536" s="27">
        <v>0</v>
      </c>
      <c r="E1536" s="20">
        <f>E1537+E1594+E1598+E1602
+E1605+E1607+E1610+E1613+E1616</f>
        <v>0</v>
      </c>
      <c r="F1536" s="20">
        <f t="shared" ref="F1536:O1536" si="746">F1537+F1594+F1598+F1602
+F1605+F1607+F1610+F1613+F1616</f>
        <v>0</v>
      </c>
      <c r="G1536" s="20">
        <f t="shared" si="746"/>
        <v>0</v>
      </c>
      <c r="H1536" s="20">
        <f t="shared" ref="H1536" si="747">H1537+H1594+H1598+H1602
+H1605+H1607+H1610+H1613+H1616</f>
        <v>0</v>
      </c>
      <c r="I1536" s="20">
        <f t="shared" si="746"/>
        <v>0</v>
      </c>
      <c r="J1536" s="314">
        <f t="shared" si="730"/>
        <v>0</v>
      </c>
      <c r="K1536" s="20">
        <f t="shared" si="746"/>
        <v>0</v>
      </c>
      <c r="L1536" s="20">
        <f t="shared" si="746"/>
        <v>0</v>
      </c>
      <c r="M1536" s="20">
        <f t="shared" si="746"/>
        <v>0</v>
      </c>
      <c r="N1536" s="20">
        <f t="shared" si="746"/>
        <v>0</v>
      </c>
      <c r="O1536" s="20">
        <f t="shared" si="746"/>
        <v>0</v>
      </c>
      <c r="P1536" s="27">
        <f t="shared" ref="P1536:P1599" si="748">O1536+N1536+M1536+L1536+K1536</f>
        <v>0</v>
      </c>
      <c r="Q1536" s="103">
        <f t="shared" si="731"/>
        <v>0</v>
      </c>
      <c r="R1536" s="196">
        <v>0</v>
      </c>
    </row>
    <row r="1537" spans="1:18" ht="16.5" hidden="1" customHeight="1" outlineLevel="4">
      <c r="A1537" s="427"/>
      <c r="B1537" s="429"/>
      <c r="C1537" s="138" t="s">
        <v>208</v>
      </c>
      <c r="D1537" s="138"/>
      <c r="E1537" s="319">
        <f>SUM(E1538:E1593)</f>
        <v>0</v>
      </c>
      <c r="F1537" s="357">
        <f t="shared" ref="F1537:O1537" si="749">SUM(F1538:F1593)</f>
        <v>0</v>
      </c>
      <c r="G1537" s="319">
        <f t="shared" si="749"/>
        <v>0</v>
      </c>
      <c r="H1537" s="351">
        <f t="shared" ref="H1537" si="750">SUM(H1538:H1593)</f>
        <v>0</v>
      </c>
      <c r="I1537" s="319">
        <f t="shared" si="749"/>
        <v>0</v>
      </c>
      <c r="J1537" s="314">
        <f t="shared" ref="J1537:J1600" si="751">I1537+H1537+G1537+F1537+E1537+D1537</f>
        <v>0</v>
      </c>
      <c r="K1537" s="319">
        <f t="shared" si="749"/>
        <v>0</v>
      </c>
      <c r="L1537" s="357">
        <f t="shared" si="749"/>
        <v>0</v>
      </c>
      <c r="M1537" s="319">
        <f t="shared" si="749"/>
        <v>0</v>
      </c>
      <c r="N1537" s="319">
        <f t="shared" si="749"/>
        <v>0</v>
      </c>
      <c r="O1537" s="319">
        <f t="shared" si="749"/>
        <v>0</v>
      </c>
      <c r="P1537" s="102">
        <f t="shared" si="748"/>
        <v>0</v>
      </c>
      <c r="Q1537" s="118">
        <f t="shared" si="731"/>
        <v>0</v>
      </c>
      <c r="R1537" s="196">
        <v>0</v>
      </c>
    </row>
    <row r="1538" spans="1:18" ht="16.5" hidden="1" customHeight="1" outlineLevel="4">
      <c r="A1538" s="427"/>
      <c r="B1538" s="429"/>
      <c r="C1538" s="139" t="s">
        <v>16</v>
      </c>
      <c r="D1538" s="139"/>
      <c r="E1538" s="320">
        <v>0</v>
      </c>
      <c r="F1538" s="359">
        <v>0</v>
      </c>
      <c r="G1538" s="320">
        <v>0</v>
      </c>
      <c r="H1538" s="349">
        <v>0</v>
      </c>
      <c r="I1538" s="320">
        <v>0</v>
      </c>
      <c r="J1538" s="314">
        <f t="shared" si="751"/>
        <v>0</v>
      </c>
      <c r="K1538" s="320">
        <v>0</v>
      </c>
      <c r="L1538" s="359">
        <v>0</v>
      </c>
      <c r="M1538" s="320">
        <v>0</v>
      </c>
      <c r="N1538" s="320">
        <v>0</v>
      </c>
      <c r="O1538" s="320">
        <v>0</v>
      </c>
      <c r="P1538" s="102">
        <f t="shared" si="748"/>
        <v>0</v>
      </c>
      <c r="Q1538" s="118">
        <f t="shared" si="731"/>
        <v>0</v>
      </c>
      <c r="R1538" s="196">
        <v>0</v>
      </c>
    </row>
    <row r="1539" spans="1:18" ht="16.5" hidden="1" customHeight="1" outlineLevel="4">
      <c r="A1539" s="427"/>
      <c r="B1539" s="429"/>
      <c r="C1539" s="139" t="s">
        <v>17</v>
      </c>
      <c r="D1539" s="139"/>
      <c r="E1539" s="320">
        <v>0</v>
      </c>
      <c r="F1539" s="359">
        <v>0</v>
      </c>
      <c r="G1539" s="320">
        <v>0</v>
      </c>
      <c r="H1539" s="349">
        <v>0</v>
      </c>
      <c r="I1539" s="320">
        <v>0</v>
      </c>
      <c r="J1539" s="314">
        <f t="shared" si="751"/>
        <v>0</v>
      </c>
      <c r="K1539" s="320">
        <v>0</v>
      </c>
      <c r="L1539" s="359">
        <v>0</v>
      </c>
      <c r="M1539" s="320">
        <v>0</v>
      </c>
      <c r="N1539" s="320">
        <v>0</v>
      </c>
      <c r="O1539" s="320">
        <v>0</v>
      </c>
      <c r="P1539" s="102">
        <f t="shared" si="748"/>
        <v>0</v>
      </c>
      <c r="Q1539" s="118">
        <f t="shared" si="731"/>
        <v>0</v>
      </c>
      <c r="R1539" s="196">
        <v>0</v>
      </c>
    </row>
    <row r="1540" spans="1:18" ht="16.5" hidden="1" customHeight="1" outlineLevel="4">
      <c r="A1540" s="427"/>
      <c r="B1540" s="429"/>
      <c r="C1540" s="139" t="s">
        <v>209</v>
      </c>
      <c r="D1540" s="139"/>
      <c r="E1540" s="320">
        <v>0</v>
      </c>
      <c r="F1540" s="359">
        <v>0</v>
      </c>
      <c r="G1540" s="320">
        <v>0</v>
      </c>
      <c r="H1540" s="349">
        <v>0</v>
      </c>
      <c r="I1540" s="320">
        <v>0</v>
      </c>
      <c r="J1540" s="314">
        <f t="shared" si="751"/>
        <v>0</v>
      </c>
      <c r="K1540" s="320">
        <v>0</v>
      </c>
      <c r="L1540" s="359">
        <v>0</v>
      </c>
      <c r="M1540" s="320">
        <v>0</v>
      </c>
      <c r="N1540" s="320">
        <v>0</v>
      </c>
      <c r="O1540" s="320">
        <v>0</v>
      </c>
      <c r="P1540" s="102">
        <f t="shared" si="748"/>
        <v>0</v>
      </c>
      <c r="Q1540" s="118">
        <f t="shared" si="731"/>
        <v>0</v>
      </c>
      <c r="R1540" s="196">
        <v>0</v>
      </c>
    </row>
    <row r="1541" spans="1:18" ht="16.5" hidden="1" customHeight="1" outlineLevel="4">
      <c r="A1541" s="427"/>
      <c r="B1541" s="429"/>
      <c r="C1541" s="139" t="s">
        <v>210</v>
      </c>
      <c r="D1541" s="139"/>
      <c r="E1541" s="320">
        <v>0</v>
      </c>
      <c r="F1541" s="359">
        <v>0</v>
      </c>
      <c r="G1541" s="320">
        <v>0</v>
      </c>
      <c r="H1541" s="349">
        <v>0</v>
      </c>
      <c r="I1541" s="320">
        <v>0</v>
      </c>
      <c r="J1541" s="314">
        <f t="shared" si="751"/>
        <v>0</v>
      </c>
      <c r="K1541" s="320">
        <v>0</v>
      </c>
      <c r="L1541" s="359">
        <v>0</v>
      </c>
      <c r="M1541" s="320">
        <v>0</v>
      </c>
      <c r="N1541" s="320">
        <v>0</v>
      </c>
      <c r="O1541" s="320">
        <v>0</v>
      </c>
      <c r="P1541" s="102">
        <f t="shared" si="748"/>
        <v>0</v>
      </c>
      <c r="Q1541" s="118">
        <f t="shared" si="731"/>
        <v>0</v>
      </c>
      <c r="R1541" s="196">
        <v>0</v>
      </c>
    </row>
    <row r="1542" spans="1:18" ht="16.5" hidden="1" customHeight="1" outlineLevel="4">
      <c r="A1542" s="427"/>
      <c r="B1542" s="429"/>
      <c r="C1542" s="139" t="s">
        <v>211</v>
      </c>
      <c r="D1542" s="139"/>
      <c r="E1542" s="320">
        <v>0</v>
      </c>
      <c r="F1542" s="359">
        <v>0</v>
      </c>
      <c r="G1542" s="320">
        <v>0</v>
      </c>
      <c r="H1542" s="349">
        <v>0</v>
      </c>
      <c r="I1542" s="320">
        <v>0</v>
      </c>
      <c r="J1542" s="314">
        <f t="shared" si="751"/>
        <v>0</v>
      </c>
      <c r="K1542" s="320">
        <v>0</v>
      </c>
      <c r="L1542" s="359">
        <v>0</v>
      </c>
      <c r="M1542" s="320">
        <v>0</v>
      </c>
      <c r="N1542" s="320">
        <v>0</v>
      </c>
      <c r="O1542" s="320">
        <v>0</v>
      </c>
      <c r="P1542" s="102">
        <f t="shared" si="748"/>
        <v>0</v>
      </c>
      <c r="Q1542" s="118">
        <f t="shared" si="731"/>
        <v>0</v>
      </c>
      <c r="R1542" s="196">
        <v>0</v>
      </c>
    </row>
    <row r="1543" spans="1:18" ht="16.5" hidden="1" customHeight="1" outlineLevel="4">
      <c r="A1543" s="427"/>
      <c r="B1543" s="429"/>
      <c r="C1543" s="139" t="s">
        <v>212</v>
      </c>
      <c r="D1543" s="139"/>
      <c r="E1543" s="320">
        <v>0</v>
      </c>
      <c r="F1543" s="359">
        <v>0</v>
      </c>
      <c r="G1543" s="320">
        <v>0</v>
      </c>
      <c r="H1543" s="349">
        <v>0</v>
      </c>
      <c r="I1543" s="320">
        <v>0</v>
      </c>
      <c r="J1543" s="314">
        <f t="shared" si="751"/>
        <v>0</v>
      </c>
      <c r="K1543" s="320">
        <v>0</v>
      </c>
      <c r="L1543" s="359">
        <v>0</v>
      </c>
      <c r="M1543" s="320">
        <v>0</v>
      </c>
      <c r="N1543" s="320">
        <v>0</v>
      </c>
      <c r="O1543" s="320">
        <v>0</v>
      </c>
      <c r="P1543" s="102">
        <f t="shared" si="748"/>
        <v>0</v>
      </c>
      <c r="Q1543" s="118">
        <f t="shared" si="731"/>
        <v>0</v>
      </c>
      <c r="R1543" s="196">
        <v>0</v>
      </c>
    </row>
    <row r="1544" spans="1:18" ht="16.5" hidden="1" customHeight="1" outlineLevel="4">
      <c r="A1544" s="427"/>
      <c r="B1544" s="429"/>
      <c r="C1544" s="139" t="s">
        <v>213</v>
      </c>
      <c r="D1544" s="139"/>
      <c r="E1544" s="320">
        <v>0</v>
      </c>
      <c r="F1544" s="359">
        <v>0</v>
      </c>
      <c r="G1544" s="320">
        <v>0</v>
      </c>
      <c r="H1544" s="349">
        <v>0</v>
      </c>
      <c r="I1544" s="320">
        <v>0</v>
      </c>
      <c r="J1544" s="314">
        <f t="shared" si="751"/>
        <v>0</v>
      </c>
      <c r="K1544" s="320">
        <v>0</v>
      </c>
      <c r="L1544" s="359">
        <v>0</v>
      </c>
      <c r="M1544" s="320">
        <v>0</v>
      </c>
      <c r="N1544" s="320">
        <v>0</v>
      </c>
      <c r="O1544" s="320">
        <v>0</v>
      </c>
      <c r="P1544" s="102">
        <f t="shared" si="748"/>
        <v>0</v>
      </c>
      <c r="Q1544" s="118">
        <f t="shared" si="731"/>
        <v>0</v>
      </c>
      <c r="R1544" s="196">
        <v>0</v>
      </c>
    </row>
    <row r="1545" spans="1:18" ht="16.5" hidden="1" customHeight="1" outlineLevel="4">
      <c r="A1545" s="427"/>
      <c r="B1545" s="429"/>
      <c r="C1545" s="139" t="s">
        <v>214</v>
      </c>
      <c r="D1545" s="139"/>
      <c r="E1545" s="320">
        <v>0</v>
      </c>
      <c r="F1545" s="359">
        <v>0</v>
      </c>
      <c r="G1545" s="320">
        <v>0</v>
      </c>
      <c r="H1545" s="349">
        <v>0</v>
      </c>
      <c r="I1545" s="320">
        <v>0</v>
      </c>
      <c r="J1545" s="314">
        <f t="shared" si="751"/>
        <v>0</v>
      </c>
      <c r="K1545" s="320">
        <v>0</v>
      </c>
      <c r="L1545" s="359">
        <v>0</v>
      </c>
      <c r="M1545" s="320">
        <v>0</v>
      </c>
      <c r="N1545" s="320">
        <v>0</v>
      </c>
      <c r="O1545" s="320">
        <v>0</v>
      </c>
      <c r="P1545" s="102">
        <f t="shared" si="748"/>
        <v>0</v>
      </c>
      <c r="Q1545" s="118">
        <f t="shared" si="731"/>
        <v>0</v>
      </c>
      <c r="R1545" s="196">
        <v>0</v>
      </c>
    </row>
    <row r="1546" spans="1:18" ht="16.5" hidden="1" customHeight="1" outlineLevel="4">
      <c r="A1546" s="427"/>
      <c r="B1546" s="429"/>
      <c r="C1546" s="139" t="s">
        <v>215</v>
      </c>
      <c r="D1546" s="139"/>
      <c r="E1546" s="320">
        <v>0</v>
      </c>
      <c r="F1546" s="359">
        <v>0</v>
      </c>
      <c r="G1546" s="320">
        <v>0</v>
      </c>
      <c r="H1546" s="349">
        <v>0</v>
      </c>
      <c r="I1546" s="320">
        <v>0</v>
      </c>
      <c r="J1546" s="314">
        <f t="shared" si="751"/>
        <v>0</v>
      </c>
      <c r="K1546" s="320">
        <v>0</v>
      </c>
      <c r="L1546" s="359">
        <v>0</v>
      </c>
      <c r="M1546" s="320">
        <v>0</v>
      </c>
      <c r="N1546" s="320">
        <v>0</v>
      </c>
      <c r="O1546" s="320">
        <v>0</v>
      </c>
      <c r="P1546" s="102">
        <f t="shared" si="748"/>
        <v>0</v>
      </c>
      <c r="Q1546" s="118">
        <f t="shared" ref="Q1546:Q1609" si="752">J1546+P1546</f>
        <v>0</v>
      </c>
      <c r="R1546" s="196">
        <v>0</v>
      </c>
    </row>
    <row r="1547" spans="1:18" ht="16.5" hidden="1" customHeight="1" outlineLevel="4">
      <c r="A1547" s="427"/>
      <c r="B1547" s="429"/>
      <c r="C1547" s="139" t="s">
        <v>216</v>
      </c>
      <c r="D1547" s="139"/>
      <c r="E1547" s="320">
        <v>0</v>
      </c>
      <c r="F1547" s="359">
        <v>0</v>
      </c>
      <c r="G1547" s="320">
        <v>0</v>
      </c>
      <c r="H1547" s="349">
        <v>0</v>
      </c>
      <c r="I1547" s="320">
        <v>0</v>
      </c>
      <c r="J1547" s="314">
        <f t="shared" si="751"/>
        <v>0</v>
      </c>
      <c r="K1547" s="320">
        <v>0</v>
      </c>
      <c r="L1547" s="359">
        <v>0</v>
      </c>
      <c r="M1547" s="320">
        <v>0</v>
      </c>
      <c r="N1547" s="320">
        <v>0</v>
      </c>
      <c r="O1547" s="320">
        <v>0</v>
      </c>
      <c r="P1547" s="102">
        <f t="shared" si="748"/>
        <v>0</v>
      </c>
      <c r="Q1547" s="118">
        <f t="shared" si="752"/>
        <v>0</v>
      </c>
      <c r="R1547" s="196">
        <v>0</v>
      </c>
    </row>
    <row r="1548" spans="1:18" ht="16.5" hidden="1" customHeight="1" outlineLevel="4">
      <c r="A1548" s="427"/>
      <c r="B1548" s="429"/>
      <c r="C1548" s="139" t="s">
        <v>217</v>
      </c>
      <c r="D1548" s="139"/>
      <c r="E1548" s="320">
        <v>0</v>
      </c>
      <c r="F1548" s="359">
        <v>0</v>
      </c>
      <c r="G1548" s="320">
        <v>0</v>
      </c>
      <c r="H1548" s="349">
        <v>0</v>
      </c>
      <c r="I1548" s="320">
        <v>0</v>
      </c>
      <c r="J1548" s="314">
        <f t="shared" si="751"/>
        <v>0</v>
      </c>
      <c r="K1548" s="320">
        <v>0</v>
      </c>
      <c r="L1548" s="359">
        <v>0</v>
      </c>
      <c r="M1548" s="320">
        <v>0</v>
      </c>
      <c r="N1548" s="320">
        <v>0</v>
      </c>
      <c r="O1548" s="320">
        <v>0</v>
      </c>
      <c r="P1548" s="102">
        <f t="shared" si="748"/>
        <v>0</v>
      </c>
      <c r="Q1548" s="118">
        <f t="shared" si="752"/>
        <v>0</v>
      </c>
      <c r="R1548" s="196">
        <v>0</v>
      </c>
    </row>
    <row r="1549" spans="1:18" ht="16.5" hidden="1" customHeight="1" outlineLevel="4">
      <c r="A1549" s="427"/>
      <c r="B1549" s="429"/>
      <c r="C1549" s="139" t="s">
        <v>218</v>
      </c>
      <c r="D1549" s="139"/>
      <c r="E1549" s="320">
        <v>0</v>
      </c>
      <c r="F1549" s="359">
        <v>0</v>
      </c>
      <c r="G1549" s="320">
        <v>0</v>
      </c>
      <c r="H1549" s="349">
        <v>0</v>
      </c>
      <c r="I1549" s="320">
        <v>0</v>
      </c>
      <c r="J1549" s="314">
        <f t="shared" si="751"/>
        <v>0</v>
      </c>
      <c r="K1549" s="320">
        <v>0</v>
      </c>
      <c r="L1549" s="359">
        <v>0</v>
      </c>
      <c r="M1549" s="320">
        <v>0</v>
      </c>
      <c r="N1549" s="320">
        <v>0</v>
      </c>
      <c r="O1549" s="320">
        <v>0</v>
      </c>
      <c r="P1549" s="102">
        <f t="shared" si="748"/>
        <v>0</v>
      </c>
      <c r="Q1549" s="118">
        <f t="shared" si="752"/>
        <v>0</v>
      </c>
      <c r="R1549" s="196">
        <v>0</v>
      </c>
    </row>
    <row r="1550" spans="1:18" ht="16.5" hidden="1" customHeight="1" outlineLevel="4">
      <c r="A1550" s="427"/>
      <c r="B1550" s="429"/>
      <c r="C1550" s="139" t="s">
        <v>219</v>
      </c>
      <c r="D1550" s="139"/>
      <c r="E1550" s="320">
        <v>0</v>
      </c>
      <c r="F1550" s="359">
        <v>0</v>
      </c>
      <c r="G1550" s="320">
        <v>0</v>
      </c>
      <c r="H1550" s="349">
        <v>0</v>
      </c>
      <c r="I1550" s="320">
        <v>0</v>
      </c>
      <c r="J1550" s="314">
        <f t="shared" si="751"/>
        <v>0</v>
      </c>
      <c r="K1550" s="320">
        <v>0</v>
      </c>
      <c r="L1550" s="359">
        <v>0</v>
      </c>
      <c r="M1550" s="320">
        <v>0</v>
      </c>
      <c r="N1550" s="320">
        <v>0</v>
      </c>
      <c r="O1550" s="320">
        <v>0</v>
      </c>
      <c r="P1550" s="102">
        <f t="shared" si="748"/>
        <v>0</v>
      </c>
      <c r="Q1550" s="118">
        <f t="shared" si="752"/>
        <v>0</v>
      </c>
      <c r="R1550" s="196">
        <v>0</v>
      </c>
    </row>
    <row r="1551" spans="1:18" ht="16.5" hidden="1" customHeight="1" outlineLevel="4">
      <c r="A1551" s="427"/>
      <c r="B1551" s="429"/>
      <c r="C1551" s="139" t="s">
        <v>215</v>
      </c>
      <c r="D1551" s="139"/>
      <c r="E1551" s="320">
        <v>0</v>
      </c>
      <c r="F1551" s="359">
        <v>0</v>
      </c>
      <c r="G1551" s="320">
        <v>0</v>
      </c>
      <c r="H1551" s="349">
        <v>0</v>
      </c>
      <c r="I1551" s="320">
        <v>0</v>
      </c>
      <c r="J1551" s="314">
        <f t="shared" si="751"/>
        <v>0</v>
      </c>
      <c r="K1551" s="320">
        <v>0</v>
      </c>
      <c r="L1551" s="359">
        <v>0</v>
      </c>
      <c r="M1551" s="320">
        <v>0</v>
      </c>
      <c r="N1551" s="320">
        <v>0</v>
      </c>
      <c r="O1551" s="320">
        <v>0</v>
      </c>
      <c r="P1551" s="102">
        <f t="shared" si="748"/>
        <v>0</v>
      </c>
      <c r="Q1551" s="118">
        <f t="shared" si="752"/>
        <v>0</v>
      </c>
      <c r="R1551" s="196">
        <v>0</v>
      </c>
    </row>
    <row r="1552" spans="1:18" ht="16.5" hidden="1" customHeight="1" outlineLevel="4">
      <c r="A1552" s="427"/>
      <c r="B1552" s="429"/>
      <c r="C1552" s="139" t="s">
        <v>220</v>
      </c>
      <c r="D1552" s="139"/>
      <c r="E1552" s="320">
        <v>0</v>
      </c>
      <c r="F1552" s="359">
        <v>0</v>
      </c>
      <c r="G1552" s="320">
        <v>0</v>
      </c>
      <c r="H1552" s="349">
        <v>0</v>
      </c>
      <c r="I1552" s="320">
        <v>0</v>
      </c>
      <c r="J1552" s="314">
        <f t="shared" si="751"/>
        <v>0</v>
      </c>
      <c r="K1552" s="320">
        <v>0</v>
      </c>
      <c r="L1552" s="359">
        <v>0</v>
      </c>
      <c r="M1552" s="320">
        <v>0</v>
      </c>
      <c r="N1552" s="320">
        <v>0</v>
      </c>
      <c r="O1552" s="320">
        <v>0</v>
      </c>
      <c r="P1552" s="102">
        <f t="shared" si="748"/>
        <v>0</v>
      </c>
      <c r="Q1552" s="118">
        <f t="shared" si="752"/>
        <v>0</v>
      </c>
      <c r="R1552" s="196">
        <v>0</v>
      </c>
    </row>
    <row r="1553" spans="1:18" ht="16.5" hidden="1" customHeight="1" outlineLevel="4">
      <c r="A1553" s="427"/>
      <c r="B1553" s="429"/>
      <c r="C1553" s="139" t="s">
        <v>215</v>
      </c>
      <c r="D1553" s="139"/>
      <c r="E1553" s="320">
        <v>0</v>
      </c>
      <c r="F1553" s="359">
        <v>0</v>
      </c>
      <c r="G1553" s="320">
        <v>0</v>
      </c>
      <c r="H1553" s="349">
        <v>0</v>
      </c>
      <c r="I1553" s="320">
        <v>0</v>
      </c>
      <c r="J1553" s="314">
        <f t="shared" si="751"/>
        <v>0</v>
      </c>
      <c r="K1553" s="320">
        <v>0</v>
      </c>
      <c r="L1553" s="359">
        <v>0</v>
      </c>
      <c r="M1553" s="320">
        <v>0</v>
      </c>
      <c r="N1553" s="320">
        <v>0</v>
      </c>
      <c r="O1553" s="320">
        <v>0</v>
      </c>
      <c r="P1553" s="102">
        <f t="shared" si="748"/>
        <v>0</v>
      </c>
      <c r="Q1553" s="118">
        <f t="shared" si="752"/>
        <v>0</v>
      </c>
      <c r="R1553" s="196">
        <v>0</v>
      </c>
    </row>
    <row r="1554" spans="1:18" ht="16.5" hidden="1" customHeight="1" outlineLevel="4">
      <c r="A1554" s="427"/>
      <c r="B1554" s="429"/>
      <c r="C1554" s="139" t="s">
        <v>221</v>
      </c>
      <c r="D1554" s="139"/>
      <c r="E1554" s="320">
        <v>0</v>
      </c>
      <c r="F1554" s="359">
        <v>0</v>
      </c>
      <c r="G1554" s="320">
        <v>0</v>
      </c>
      <c r="H1554" s="349">
        <v>0</v>
      </c>
      <c r="I1554" s="320">
        <v>0</v>
      </c>
      <c r="J1554" s="314">
        <f t="shared" si="751"/>
        <v>0</v>
      </c>
      <c r="K1554" s="320">
        <v>0</v>
      </c>
      <c r="L1554" s="359">
        <v>0</v>
      </c>
      <c r="M1554" s="320">
        <v>0</v>
      </c>
      <c r="N1554" s="320">
        <v>0</v>
      </c>
      <c r="O1554" s="320">
        <v>0</v>
      </c>
      <c r="P1554" s="102">
        <f t="shared" si="748"/>
        <v>0</v>
      </c>
      <c r="Q1554" s="118">
        <f t="shared" si="752"/>
        <v>0</v>
      </c>
      <c r="R1554" s="196">
        <v>0</v>
      </c>
    </row>
    <row r="1555" spans="1:18" ht="16.5" hidden="1" customHeight="1" outlineLevel="4">
      <c r="A1555" s="427"/>
      <c r="B1555" s="429"/>
      <c r="C1555" s="139" t="s">
        <v>222</v>
      </c>
      <c r="D1555" s="139"/>
      <c r="E1555" s="320">
        <v>0</v>
      </c>
      <c r="F1555" s="359">
        <v>0</v>
      </c>
      <c r="G1555" s="320">
        <v>0</v>
      </c>
      <c r="H1555" s="349">
        <v>0</v>
      </c>
      <c r="I1555" s="320">
        <v>0</v>
      </c>
      <c r="J1555" s="314">
        <f t="shared" si="751"/>
        <v>0</v>
      </c>
      <c r="K1555" s="320">
        <v>0</v>
      </c>
      <c r="L1555" s="359">
        <v>0</v>
      </c>
      <c r="M1555" s="320">
        <v>0</v>
      </c>
      <c r="N1555" s="320">
        <v>0</v>
      </c>
      <c r="O1555" s="320">
        <v>0</v>
      </c>
      <c r="P1555" s="102">
        <f t="shared" si="748"/>
        <v>0</v>
      </c>
      <c r="Q1555" s="118">
        <f t="shared" si="752"/>
        <v>0</v>
      </c>
      <c r="R1555" s="196">
        <v>0</v>
      </c>
    </row>
    <row r="1556" spans="1:18" ht="16.5" hidden="1" customHeight="1" outlineLevel="4">
      <c r="A1556" s="427"/>
      <c r="B1556" s="429"/>
      <c r="C1556" s="139" t="s">
        <v>223</v>
      </c>
      <c r="D1556" s="139"/>
      <c r="E1556" s="320">
        <v>0</v>
      </c>
      <c r="F1556" s="359">
        <v>0</v>
      </c>
      <c r="G1556" s="320">
        <v>0</v>
      </c>
      <c r="H1556" s="349">
        <v>0</v>
      </c>
      <c r="I1556" s="320">
        <v>0</v>
      </c>
      <c r="J1556" s="314">
        <f t="shared" si="751"/>
        <v>0</v>
      </c>
      <c r="K1556" s="320">
        <v>0</v>
      </c>
      <c r="L1556" s="359">
        <v>0</v>
      </c>
      <c r="M1556" s="320">
        <v>0</v>
      </c>
      <c r="N1556" s="320">
        <v>0</v>
      </c>
      <c r="O1556" s="320">
        <v>0</v>
      </c>
      <c r="P1556" s="102">
        <f t="shared" si="748"/>
        <v>0</v>
      </c>
      <c r="Q1556" s="118">
        <f t="shared" si="752"/>
        <v>0</v>
      </c>
      <c r="R1556" s="196">
        <v>0</v>
      </c>
    </row>
    <row r="1557" spans="1:18" ht="16.5" hidden="1" customHeight="1" outlineLevel="4">
      <c r="A1557" s="427"/>
      <c r="B1557" s="429"/>
      <c r="C1557" s="139" t="s">
        <v>224</v>
      </c>
      <c r="D1557" s="139"/>
      <c r="E1557" s="320">
        <v>0</v>
      </c>
      <c r="F1557" s="359">
        <v>0</v>
      </c>
      <c r="G1557" s="320">
        <v>0</v>
      </c>
      <c r="H1557" s="349">
        <v>0</v>
      </c>
      <c r="I1557" s="320">
        <v>0</v>
      </c>
      <c r="J1557" s="314">
        <f t="shared" si="751"/>
        <v>0</v>
      </c>
      <c r="K1557" s="320">
        <v>0</v>
      </c>
      <c r="L1557" s="359">
        <v>0</v>
      </c>
      <c r="M1557" s="320">
        <v>0</v>
      </c>
      <c r="N1557" s="320">
        <v>0</v>
      </c>
      <c r="O1557" s="320">
        <v>0</v>
      </c>
      <c r="P1557" s="102">
        <f t="shared" si="748"/>
        <v>0</v>
      </c>
      <c r="Q1557" s="118">
        <f t="shared" si="752"/>
        <v>0</v>
      </c>
      <c r="R1557" s="196">
        <v>0</v>
      </c>
    </row>
    <row r="1558" spans="1:18" ht="16.5" hidden="1" customHeight="1" outlineLevel="4">
      <c r="A1558" s="427"/>
      <c r="B1558" s="429"/>
      <c r="C1558" s="139" t="s">
        <v>215</v>
      </c>
      <c r="D1558" s="139"/>
      <c r="E1558" s="320">
        <v>0</v>
      </c>
      <c r="F1558" s="359">
        <v>0</v>
      </c>
      <c r="G1558" s="320">
        <v>0</v>
      </c>
      <c r="H1558" s="349">
        <v>0</v>
      </c>
      <c r="I1558" s="320">
        <v>0</v>
      </c>
      <c r="J1558" s="314">
        <f t="shared" si="751"/>
        <v>0</v>
      </c>
      <c r="K1558" s="320">
        <v>0</v>
      </c>
      <c r="L1558" s="359">
        <v>0</v>
      </c>
      <c r="M1558" s="320">
        <v>0</v>
      </c>
      <c r="N1558" s="320">
        <v>0</v>
      </c>
      <c r="O1558" s="320">
        <v>0</v>
      </c>
      <c r="P1558" s="102">
        <f t="shared" si="748"/>
        <v>0</v>
      </c>
      <c r="Q1558" s="118">
        <f t="shared" si="752"/>
        <v>0</v>
      </c>
      <c r="R1558" s="196">
        <v>0</v>
      </c>
    </row>
    <row r="1559" spans="1:18" ht="16.5" hidden="1" customHeight="1" outlineLevel="4">
      <c r="A1559" s="427"/>
      <c r="B1559" s="429"/>
      <c r="C1559" s="139" t="s">
        <v>225</v>
      </c>
      <c r="D1559" s="139"/>
      <c r="E1559" s="320">
        <v>0</v>
      </c>
      <c r="F1559" s="359">
        <v>0</v>
      </c>
      <c r="G1559" s="320">
        <v>0</v>
      </c>
      <c r="H1559" s="349">
        <v>0</v>
      </c>
      <c r="I1559" s="320">
        <v>0</v>
      </c>
      <c r="J1559" s="314">
        <f t="shared" si="751"/>
        <v>0</v>
      </c>
      <c r="K1559" s="320">
        <v>0</v>
      </c>
      <c r="L1559" s="359">
        <v>0</v>
      </c>
      <c r="M1559" s="320">
        <v>0</v>
      </c>
      <c r="N1559" s="320">
        <v>0</v>
      </c>
      <c r="O1559" s="320">
        <v>0</v>
      </c>
      <c r="P1559" s="102">
        <f t="shared" si="748"/>
        <v>0</v>
      </c>
      <c r="Q1559" s="118">
        <f t="shared" si="752"/>
        <v>0</v>
      </c>
      <c r="R1559" s="196">
        <v>0</v>
      </c>
    </row>
    <row r="1560" spans="1:18" ht="16.5" hidden="1" customHeight="1" outlineLevel="4">
      <c r="A1560" s="427"/>
      <c r="B1560" s="429"/>
      <c r="C1560" s="139" t="s">
        <v>16</v>
      </c>
      <c r="D1560" s="139"/>
      <c r="E1560" s="320">
        <v>0</v>
      </c>
      <c r="F1560" s="359">
        <v>0</v>
      </c>
      <c r="G1560" s="320">
        <v>0</v>
      </c>
      <c r="H1560" s="349">
        <v>0</v>
      </c>
      <c r="I1560" s="320">
        <v>0</v>
      </c>
      <c r="J1560" s="314">
        <f t="shared" si="751"/>
        <v>0</v>
      </c>
      <c r="K1560" s="320">
        <v>0</v>
      </c>
      <c r="L1560" s="359">
        <v>0</v>
      </c>
      <c r="M1560" s="320">
        <v>0</v>
      </c>
      <c r="N1560" s="320">
        <v>0</v>
      </c>
      <c r="O1560" s="320">
        <v>0</v>
      </c>
      <c r="P1560" s="102">
        <f t="shared" si="748"/>
        <v>0</v>
      </c>
      <c r="Q1560" s="118">
        <f t="shared" si="752"/>
        <v>0</v>
      </c>
      <c r="R1560" s="196">
        <v>0</v>
      </c>
    </row>
    <row r="1561" spans="1:18" ht="16.5" hidden="1" customHeight="1" outlineLevel="4">
      <c r="A1561" s="427"/>
      <c r="B1561" s="429"/>
      <c r="C1561" s="139" t="s">
        <v>226</v>
      </c>
      <c r="D1561" s="139"/>
      <c r="E1561" s="320">
        <v>0</v>
      </c>
      <c r="F1561" s="359">
        <v>0</v>
      </c>
      <c r="G1561" s="320">
        <v>0</v>
      </c>
      <c r="H1561" s="349">
        <v>0</v>
      </c>
      <c r="I1561" s="320">
        <v>0</v>
      </c>
      <c r="J1561" s="314">
        <f t="shared" si="751"/>
        <v>0</v>
      </c>
      <c r="K1561" s="320">
        <v>0</v>
      </c>
      <c r="L1561" s="359">
        <v>0</v>
      </c>
      <c r="M1561" s="320">
        <v>0</v>
      </c>
      <c r="N1561" s="320">
        <v>0</v>
      </c>
      <c r="O1561" s="320">
        <v>0</v>
      </c>
      <c r="P1561" s="102">
        <f t="shared" si="748"/>
        <v>0</v>
      </c>
      <c r="Q1561" s="118">
        <f t="shared" si="752"/>
        <v>0</v>
      </c>
      <c r="R1561" s="196">
        <v>0</v>
      </c>
    </row>
    <row r="1562" spans="1:18" ht="16.5" hidden="1" customHeight="1" outlineLevel="4">
      <c r="A1562" s="427"/>
      <c r="B1562" s="429"/>
      <c r="C1562" s="139" t="s">
        <v>227</v>
      </c>
      <c r="D1562" s="139"/>
      <c r="E1562" s="320">
        <v>0</v>
      </c>
      <c r="F1562" s="359">
        <v>0</v>
      </c>
      <c r="G1562" s="320">
        <v>0</v>
      </c>
      <c r="H1562" s="349">
        <v>0</v>
      </c>
      <c r="I1562" s="320">
        <v>0</v>
      </c>
      <c r="J1562" s="314">
        <f t="shared" si="751"/>
        <v>0</v>
      </c>
      <c r="K1562" s="320">
        <v>0</v>
      </c>
      <c r="L1562" s="359">
        <v>0</v>
      </c>
      <c r="M1562" s="320">
        <v>0</v>
      </c>
      <c r="N1562" s="320">
        <v>0</v>
      </c>
      <c r="O1562" s="320">
        <v>0</v>
      </c>
      <c r="P1562" s="102">
        <f t="shared" si="748"/>
        <v>0</v>
      </c>
      <c r="Q1562" s="118">
        <f t="shared" si="752"/>
        <v>0</v>
      </c>
      <c r="R1562" s="196">
        <v>0</v>
      </c>
    </row>
    <row r="1563" spans="1:18" ht="16.5" hidden="1" customHeight="1" outlineLevel="4">
      <c r="A1563" s="427"/>
      <c r="B1563" s="429"/>
      <c r="C1563" s="139" t="s">
        <v>228</v>
      </c>
      <c r="D1563" s="139"/>
      <c r="E1563" s="320">
        <v>0</v>
      </c>
      <c r="F1563" s="359">
        <v>0</v>
      </c>
      <c r="G1563" s="320">
        <v>0</v>
      </c>
      <c r="H1563" s="349">
        <v>0</v>
      </c>
      <c r="I1563" s="320">
        <v>0</v>
      </c>
      <c r="J1563" s="314">
        <f t="shared" si="751"/>
        <v>0</v>
      </c>
      <c r="K1563" s="320">
        <v>0</v>
      </c>
      <c r="L1563" s="359">
        <v>0</v>
      </c>
      <c r="M1563" s="320">
        <v>0</v>
      </c>
      <c r="N1563" s="320">
        <v>0</v>
      </c>
      <c r="O1563" s="320">
        <v>0</v>
      </c>
      <c r="P1563" s="102">
        <f t="shared" si="748"/>
        <v>0</v>
      </c>
      <c r="Q1563" s="118">
        <f t="shared" si="752"/>
        <v>0</v>
      </c>
      <c r="R1563" s="196">
        <v>0</v>
      </c>
    </row>
    <row r="1564" spans="1:18" ht="16.5" hidden="1" customHeight="1" outlineLevel="4">
      <c r="A1564" s="427"/>
      <c r="B1564" s="429"/>
      <c r="C1564" s="139" t="s">
        <v>229</v>
      </c>
      <c r="D1564" s="139"/>
      <c r="E1564" s="320">
        <v>0</v>
      </c>
      <c r="F1564" s="359">
        <v>0</v>
      </c>
      <c r="G1564" s="320">
        <v>0</v>
      </c>
      <c r="H1564" s="349">
        <v>0</v>
      </c>
      <c r="I1564" s="320">
        <v>0</v>
      </c>
      <c r="J1564" s="314">
        <f t="shared" si="751"/>
        <v>0</v>
      </c>
      <c r="K1564" s="320">
        <v>0</v>
      </c>
      <c r="L1564" s="359">
        <v>0</v>
      </c>
      <c r="M1564" s="320">
        <v>0</v>
      </c>
      <c r="N1564" s="320">
        <v>0</v>
      </c>
      <c r="O1564" s="320">
        <v>0</v>
      </c>
      <c r="P1564" s="102">
        <f t="shared" si="748"/>
        <v>0</v>
      </c>
      <c r="Q1564" s="118">
        <f t="shared" si="752"/>
        <v>0</v>
      </c>
      <c r="R1564" s="196">
        <v>0</v>
      </c>
    </row>
    <row r="1565" spans="1:18" ht="16.5" hidden="1" customHeight="1" outlineLevel="4">
      <c r="A1565" s="427"/>
      <c r="B1565" s="429"/>
      <c r="C1565" s="139" t="s">
        <v>230</v>
      </c>
      <c r="D1565" s="139"/>
      <c r="E1565" s="320">
        <v>0</v>
      </c>
      <c r="F1565" s="359">
        <v>0</v>
      </c>
      <c r="G1565" s="320">
        <v>0</v>
      </c>
      <c r="H1565" s="349">
        <v>0</v>
      </c>
      <c r="I1565" s="320">
        <v>0</v>
      </c>
      <c r="J1565" s="314">
        <f t="shared" si="751"/>
        <v>0</v>
      </c>
      <c r="K1565" s="320">
        <v>0</v>
      </c>
      <c r="L1565" s="359">
        <v>0</v>
      </c>
      <c r="M1565" s="320">
        <v>0</v>
      </c>
      <c r="N1565" s="320">
        <v>0</v>
      </c>
      <c r="O1565" s="320">
        <v>0</v>
      </c>
      <c r="P1565" s="102">
        <f t="shared" si="748"/>
        <v>0</v>
      </c>
      <c r="Q1565" s="118">
        <f t="shared" si="752"/>
        <v>0</v>
      </c>
      <c r="R1565" s="196">
        <v>0</v>
      </c>
    </row>
    <row r="1566" spans="1:18" ht="16.5" hidden="1" customHeight="1" outlineLevel="4">
      <c r="A1566" s="427"/>
      <c r="B1566" s="429"/>
      <c r="C1566" s="139" t="s">
        <v>231</v>
      </c>
      <c r="D1566" s="139"/>
      <c r="E1566" s="320">
        <v>0</v>
      </c>
      <c r="F1566" s="359">
        <v>0</v>
      </c>
      <c r="G1566" s="320">
        <v>0</v>
      </c>
      <c r="H1566" s="349">
        <v>0</v>
      </c>
      <c r="I1566" s="320">
        <v>0</v>
      </c>
      <c r="J1566" s="314">
        <f t="shared" si="751"/>
        <v>0</v>
      </c>
      <c r="K1566" s="320">
        <v>0</v>
      </c>
      <c r="L1566" s="359">
        <v>0</v>
      </c>
      <c r="M1566" s="320">
        <v>0</v>
      </c>
      <c r="N1566" s="320">
        <v>0</v>
      </c>
      <c r="O1566" s="320">
        <v>0</v>
      </c>
      <c r="P1566" s="102">
        <f t="shared" si="748"/>
        <v>0</v>
      </c>
      <c r="Q1566" s="118">
        <f t="shared" si="752"/>
        <v>0</v>
      </c>
      <c r="R1566" s="196">
        <v>0</v>
      </c>
    </row>
    <row r="1567" spans="1:18" ht="16.5" hidden="1" customHeight="1" outlineLevel="4">
      <c r="A1567" s="427"/>
      <c r="B1567" s="429"/>
      <c r="C1567" s="139" t="s">
        <v>232</v>
      </c>
      <c r="D1567" s="139"/>
      <c r="E1567" s="320">
        <v>0</v>
      </c>
      <c r="F1567" s="359">
        <v>0</v>
      </c>
      <c r="G1567" s="320">
        <v>0</v>
      </c>
      <c r="H1567" s="349">
        <v>0</v>
      </c>
      <c r="I1567" s="320">
        <v>0</v>
      </c>
      <c r="J1567" s="314">
        <f t="shared" si="751"/>
        <v>0</v>
      </c>
      <c r="K1567" s="320">
        <v>0</v>
      </c>
      <c r="L1567" s="359">
        <v>0</v>
      </c>
      <c r="M1567" s="320">
        <v>0</v>
      </c>
      <c r="N1567" s="320">
        <v>0</v>
      </c>
      <c r="O1567" s="320">
        <v>0</v>
      </c>
      <c r="P1567" s="102">
        <f t="shared" si="748"/>
        <v>0</v>
      </c>
      <c r="Q1567" s="118">
        <f t="shared" si="752"/>
        <v>0</v>
      </c>
      <c r="R1567" s="196">
        <v>0</v>
      </c>
    </row>
    <row r="1568" spans="1:18" ht="16.5" hidden="1" customHeight="1" outlineLevel="4">
      <c r="A1568" s="427"/>
      <c r="B1568" s="429"/>
      <c r="C1568" s="139" t="s">
        <v>233</v>
      </c>
      <c r="D1568" s="139"/>
      <c r="E1568" s="320">
        <v>0</v>
      </c>
      <c r="F1568" s="359">
        <v>0</v>
      </c>
      <c r="G1568" s="320">
        <v>0</v>
      </c>
      <c r="H1568" s="349">
        <v>0</v>
      </c>
      <c r="I1568" s="320">
        <v>0</v>
      </c>
      <c r="J1568" s="314">
        <f t="shared" si="751"/>
        <v>0</v>
      </c>
      <c r="K1568" s="320">
        <v>0</v>
      </c>
      <c r="L1568" s="359">
        <v>0</v>
      </c>
      <c r="M1568" s="320">
        <v>0</v>
      </c>
      <c r="N1568" s="320">
        <v>0</v>
      </c>
      <c r="O1568" s="320">
        <v>0</v>
      </c>
      <c r="P1568" s="102">
        <f t="shared" si="748"/>
        <v>0</v>
      </c>
      <c r="Q1568" s="118">
        <f t="shared" si="752"/>
        <v>0</v>
      </c>
      <c r="R1568" s="196">
        <v>0</v>
      </c>
    </row>
    <row r="1569" spans="1:18" ht="16.5" hidden="1" customHeight="1" outlineLevel="4">
      <c r="A1569" s="427"/>
      <c r="B1569" s="429"/>
      <c r="C1569" s="139" t="s">
        <v>234</v>
      </c>
      <c r="D1569" s="139"/>
      <c r="E1569" s="320">
        <v>0</v>
      </c>
      <c r="F1569" s="359">
        <v>0</v>
      </c>
      <c r="G1569" s="320">
        <v>0</v>
      </c>
      <c r="H1569" s="349">
        <v>0</v>
      </c>
      <c r="I1569" s="320">
        <v>0</v>
      </c>
      <c r="J1569" s="314">
        <f t="shared" si="751"/>
        <v>0</v>
      </c>
      <c r="K1569" s="320">
        <v>0</v>
      </c>
      <c r="L1569" s="359">
        <v>0</v>
      </c>
      <c r="M1569" s="320">
        <v>0</v>
      </c>
      <c r="N1569" s="320">
        <v>0</v>
      </c>
      <c r="O1569" s="320">
        <v>0</v>
      </c>
      <c r="P1569" s="102">
        <f t="shared" si="748"/>
        <v>0</v>
      </c>
      <c r="Q1569" s="118">
        <f t="shared" si="752"/>
        <v>0</v>
      </c>
      <c r="R1569" s="196">
        <v>0</v>
      </c>
    </row>
    <row r="1570" spans="1:18" ht="16.5" hidden="1" customHeight="1" outlineLevel="4">
      <c r="A1570" s="427"/>
      <c r="B1570" s="429"/>
      <c r="C1570" s="139" t="s">
        <v>235</v>
      </c>
      <c r="D1570" s="139"/>
      <c r="E1570" s="320">
        <v>0</v>
      </c>
      <c r="F1570" s="359">
        <v>0</v>
      </c>
      <c r="G1570" s="320">
        <v>0</v>
      </c>
      <c r="H1570" s="349">
        <v>0</v>
      </c>
      <c r="I1570" s="320">
        <v>0</v>
      </c>
      <c r="J1570" s="314">
        <f t="shared" si="751"/>
        <v>0</v>
      </c>
      <c r="K1570" s="320">
        <v>0</v>
      </c>
      <c r="L1570" s="359">
        <v>0</v>
      </c>
      <c r="M1570" s="320">
        <v>0</v>
      </c>
      <c r="N1570" s="320">
        <v>0</v>
      </c>
      <c r="O1570" s="320">
        <v>0</v>
      </c>
      <c r="P1570" s="102">
        <f t="shared" si="748"/>
        <v>0</v>
      </c>
      <c r="Q1570" s="118">
        <f t="shared" si="752"/>
        <v>0</v>
      </c>
      <c r="R1570" s="196">
        <v>0</v>
      </c>
    </row>
    <row r="1571" spans="1:18" ht="16.5" hidden="1" customHeight="1" outlineLevel="4">
      <c r="A1571" s="427"/>
      <c r="B1571" s="429"/>
      <c r="C1571" s="139" t="s">
        <v>236</v>
      </c>
      <c r="D1571" s="139"/>
      <c r="E1571" s="320">
        <v>0</v>
      </c>
      <c r="F1571" s="359">
        <v>0</v>
      </c>
      <c r="G1571" s="320">
        <v>0</v>
      </c>
      <c r="H1571" s="349">
        <v>0</v>
      </c>
      <c r="I1571" s="320">
        <v>0</v>
      </c>
      <c r="J1571" s="314">
        <f t="shared" si="751"/>
        <v>0</v>
      </c>
      <c r="K1571" s="320">
        <v>0</v>
      </c>
      <c r="L1571" s="359">
        <v>0</v>
      </c>
      <c r="M1571" s="320">
        <v>0</v>
      </c>
      <c r="N1571" s="320">
        <v>0</v>
      </c>
      <c r="O1571" s="320">
        <v>0</v>
      </c>
      <c r="P1571" s="102">
        <f t="shared" si="748"/>
        <v>0</v>
      </c>
      <c r="Q1571" s="118">
        <f t="shared" si="752"/>
        <v>0</v>
      </c>
      <c r="R1571" s="196">
        <v>0</v>
      </c>
    </row>
    <row r="1572" spans="1:18" ht="16.5" hidden="1" customHeight="1" outlineLevel="4">
      <c r="A1572" s="427"/>
      <c r="B1572" s="429"/>
      <c r="C1572" s="139" t="s">
        <v>237</v>
      </c>
      <c r="D1572" s="139"/>
      <c r="E1572" s="320">
        <v>0</v>
      </c>
      <c r="F1572" s="359">
        <v>0</v>
      </c>
      <c r="G1572" s="320">
        <v>0</v>
      </c>
      <c r="H1572" s="349">
        <v>0</v>
      </c>
      <c r="I1572" s="320">
        <v>0</v>
      </c>
      <c r="J1572" s="314">
        <f t="shared" si="751"/>
        <v>0</v>
      </c>
      <c r="K1572" s="320">
        <v>0</v>
      </c>
      <c r="L1572" s="359">
        <v>0</v>
      </c>
      <c r="M1572" s="320">
        <v>0</v>
      </c>
      <c r="N1572" s="320">
        <v>0</v>
      </c>
      <c r="O1572" s="320">
        <v>0</v>
      </c>
      <c r="P1572" s="102">
        <f t="shared" si="748"/>
        <v>0</v>
      </c>
      <c r="Q1572" s="118">
        <f t="shared" si="752"/>
        <v>0</v>
      </c>
      <c r="R1572" s="196">
        <v>0</v>
      </c>
    </row>
    <row r="1573" spans="1:18" ht="16.5" hidden="1" customHeight="1" outlineLevel="4">
      <c r="A1573" s="427"/>
      <c r="B1573" s="429"/>
      <c r="C1573" s="139" t="s">
        <v>238</v>
      </c>
      <c r="D1573" s="139"/>
      <c r="E1573" s="320">
        <v>0</v>
      </c>
      <c r="F1573" s="359">
        <v>0</v>
      </c>
      <c r="G1573" s="320">
        <v>0</v>
      </c>
      <c r="H1573" s="349">
        <v>0</v>
      </c>
      <c r="I1573" s="320">
        <v>0</v>
      </c>
      <c r="J1573" s="314">
        <f t="shared" si="751"/>
        <v>0</v>
      </c>
      <c r="K1573" s="320">
        <v>0</v>
      </c>
      <c r="L1573" s="359">
        <v>0</v>
      </c>
      <c r="M1573" s="320">
        <v>0</v>
      </c>
      <c r="N1573" s="320">
        <v>0</v>
      </c>
      <c r="O1573" s="320">
        <v>0</v>
      </c>
      <c r="P1573" s="102">
        <f t="shared" si="748"/>
        <v>0</v>
      </c>
      <c r="Q1573" s="118">
        <f t="shared" si="752"/>
        <v>0</v>
      </c>
      <c r="R1573" s="196">
        <v>0</v>
      </c>
    </row>
    <row r="1574" spans="1:18" ht="16.5" hidden="1" customHeight="1" outlineLevel="4">
      <c r="A1574" s="427"/>
      <c r="B1574" s="429"/>
      <c r="C1574" s="139" t="s">
        <v>227</v>
      </c>
      <c r="D1574" s="139"/>
      <c r="E1574" s="320">
        <v>0</v>
      </c>
      <c r="F1574" s="359">
        <v>0</v>
      </c>
      <c r="G1574" s="320">
        <v>0</v>
      </c>
      <c r="H1574" s="349">
        <v>0</v>
      </c>
      <c r="I1574" s="320">
        <v>0</v>
      </c>
      <c r="J1574" s="314">
        <f t="shared" si="751"/>
        <v>0</v>
      </c>
      <c r="K1574" s="320">
        <v>0</v>
      </c>
      <c r="L1574" s="359">
        <v>0</v>
      </c>
      <c r="M1574" s="320">
        <v>0</v>
      </c>
      <c r="N1574" s="320">
        <v>0</v>
      </c>
      <c r="O1574" s="320">
        <v>0</v>
      </c>
      <c r="P1574" s="102">
        <f t="shared" si="748"/>
        <v>0</v>
      </c>
      <c r="Q1574" s="118">
        <f t="shared" si="752"/>
        <v>0</v>
      </c>
      <c r="R1574" s="196">
        <v>0</v>
      </c>
    </row>
    <row r="1575" spans="1:18" ht="16.5" hidden="1" customHeight="1" outlineLevel="4">
      <c r="A1575" s="427"/>
      <c r="B1575" s="429"/>
      <c r="C1575" s="139" t="s">
        <v>239</v>
      </c>
      <c r="D1575" s="139"/>
      <c r="E1575" s="320">
        <v>0</v>
      </c>
      <c r="F1575" s="359">
        <v>0</v>
      </c>
      <c r="G1575" s="320">
        <v>0</v>
      </c>
      <c r="H1575" s="349">
        <v>0</v>
      </c>
      <c r="I1575" s="320">
        <v>0</v>
      </c>
      <c r="J1575" s="314">
        <f t="shared" si="751"/>
        <v>0</v>
      </c>
      <c r="K1575" s="320">
        <v>0</v>
      </c>
      <c r="L1575" s="359">
        <v>0</v>
      </c>
      <c r="M1575" s="320">
        <v>0</v>
      </c>
      <c r="N1575" s="320">
        <v>0</v>
      </c>
      <c r="O1575" s="320">
        <v>0</v>
      </c>
      <c r="P1575" s="102">
        <f t="shared" si="748"/>
        <v>0</v>
      </c>
      <c r="Q1575" s="118">
        <f t="shared" si="752"/>
        <v>0</v>
      </c>
      <c r="R1575" s="196">
        <v>0</v>
      </c>
    </row>
    <row r="1576" spans="1:18" ht="16.5" hidden="1" customHeight="1" outlineLevel="4">
      <c r="A1576" s="427"/>
      <c r="B1576" s="429"/>
      <c r="C1576" s="139" t="s">
        <v>240</v>
      </c>
      <c r="D1576" s="139"/>
      <c r="E1576" s="320">
        <v>0</v>
      </c>
      <c r="F1576" s="359">
        <v>0</v>
      </c>
      <c r="G1576" s="320">
        <v>0</v>
      </c>
      <c r="H1576" s="349">
        <v>0</v>
      </c>
      <c r="I1576" s="320">
        <v>0</v>
      </c>
      <c r="J1576" s="314">
        <f t="shared" si="751"/>
        <v>0</v>
      </c>
      <c r="K1576" s="320">
        <v>0</v>
      </c>
      <c r="L1576" s="359">
        <v>0</v>
      </c>
      <c r="M1576" s="320">
        <v>0</v>
      </c>
      <c r="N1576" s="320">
        <v>0</v>
      </c>
      <c r="O1576" s="320">
        <v>0</v>
      </c>
      <c r="P1576" s="102">
        <f t="shared" si="748"/>
        <v>0</v>
      </c>
      <c r="Q1576" s="118">
        <f t="shared" si="752"/>
        <v>0</v>
      </c>
      <c r="R1576" s="196">
        <v>0</v>
      </c>
    </row>
    <row r="1577" spans="1:18" ht="16.5" hidden="1" customHeight="1" outlineLevel="4">
      <c r="A1577" s="427"/>
      <c r="B1577" s="429"/>
      <c r="C1577" s="139" t="s">
        <v>238</v>
      </c>
      <c r="D1577" s="139"/>
      <c r="E1577" s="320">
        <v>0</v>
      </c>
      <c r="F1577" s="359">
        <v>0</v>
      </c>
      <c r="G1577" s="320">
        <v>0</v>
      </c>
      <c r="H1577" s="349">
        <v>0</v>
      </c>
      <c r="I1577" s="320">
        <v>0</v>
      </c>
      <c r="J1577" s="314">
        <f t="shared" si="751"/>
        <v>0</v>
      </c>
      <c r="K1577" s="320">
        <v>0</v>
      </c>
      <c r="L1577" s="359">
        <v>0</v>
      </c>
      <c r="M1577" s="320">
        <v>0</v>
      </c>
      <c r="N1577" s="320">
        <v>0</v>
      </c>
      <c r="O1577" s="320">
        <v>0</v>
      </c>
      <c r="P1577" s="102">
        <f t="shared" si="748"/>
        <v>0</v>
      </c>
      <c r="Q1577" s="118">
        <f t="shared" si="752"/>
        <v>0</v>
      </c>
      <c r="R1577" s="196">
        <v>0</v>
      </c>
    </row>
    <row r="1578" spans="1:18" ht="16.5" hidden="1" customHeight="1" outlineLevel="4">
      <c r="A1578" s="427"/>
      <c r="B1578" s="429"/>
      <c r="C1578" s="139" t="s">
        <v>241</v>
      </c>
      <c r="D1578" s="139"/>
      <c r="E1578" s="320">
        <v>0</v>
      </c>
      <c r="F1578" s="359">
        <v>0</v>
      </c>
      <c r="G1578" s="320">
        <v>0</v>
      </c>
      <c r="H1578" s="349">
        <v>0</v>
      </c>
      <c r="I1578" s="320">
        <v>0</v>
      </c>
      <c r="J1578" s="314">
        <f t="shared" si="751"/>
        <v>0</v>
      </c>
      <c r="K1578" s="320">
        <v>0</v>
      </c>
      <c r="L1578" s="359">
        <v>0</v>
      </c>
      <c r="M1578" s="320">
        <v>0</v>
      </c>
      <c r="N1578" s="320">
        <v>0</v>
      </c>
      <c r="O1578" s="320">
        <v>0</v>
      </c>
      <c r="P1578" s="102">
        <f t="shared" si="748"/>
        <v>0</v>
      </c>
      <c r="Q1578" s="118">
        <f t="shared" si="752"/>
        <v>0</v>
      </c>
      <c r="R1578" s="196">
        <v>0</v>
      </c>
    </row>
    <row r="1579" spans="1:18" ht="16.5" hidden="1" customHeight="1" outlineLevel="4">
      <c r="A1579" s="427"/>
      <c r="B1579" s="429"/>
      <c r="C1579" s="139" t="s">
        <v>242</v>
      </c>
      <c r="D1579" s="139"/>
      <c r="E1579" s="320">
        <v>0</v>
      </c>
      <c r="F1579" s="359">
        <v>0</v>
      </c>
      <c r="G1579" s="320">
        <v>0</v>
      </c>
      <c r="H1579" s="349">
        <v>0</v>
      </c>
      <c r="I1579" s="320">
        <v>0</v>
      </c>
      <c r="J1579" s="314">
        <f t="shared" si="751"/>
        <v>0</v>
      </c>
      <c r="K1579" s="320">
        <v>0</v>
      </c>
      <c r="L1579" s="359">
        <v>0</v>
      </c>
      <c r="M1579" s="320">
        <v>0</v>
      </c>
      <c r="N1579" s="320">
        <v>0</v>
      </c>
      <c r="O1579" s="320">
        <v>0</v>
      </c>
      <c r="P1579" s="102">
        <f t="shared" si="748"/>
        <v>0</v>
      </c>
      <c r="Q1579" s="118">
        <f t="shared" si="752"/>
        <v>0</v>
      </c>
      <c r="R1579" s="196">
        <v>0</v>
      </c>
    </row>
    <row r="1580" spans="1:18" ht="16.5" hidden="1" customHeight="1" outlineLevel="4">
      <c r="A1580" s="427"/>
      <c r="B1580" s="429"/>
      <c r="C1580" s="139" t="s">
        <v>243</v>
      </c>
      <c r="D1580" s="139"/>
      <c r="E1580" s="320">
        <v>0</v>
      </c>
      <c r="F1580" s="359">
        <v>0</v>
      </c>
      <c r="G1580" s="320">
        <v>0</v>
      </c>
      <c r="H1580" s="349">
        <v>0</v>
      </c>
      <c r="I1580" s="320">
        <v>0</v>
      </c>
      <c r="J1580" s="314">
        <f t="shared" si="751"/>
        <v>0</v>
      </c>
      <c r="K1580" s="320">
        <v>0</v>
      </c>
      <c r="L1580" s="359">
        <v>0</v>
      </c>
      <c r="M1580" s="320">
        <v>0</v>
      </c>
      <c r="N1580" s="320">
        <v>0</v>
      </c>
      <c r="O1580" s="320">
        <v>0</v>
      </c>
      <c r="P1580" s="102">
        <f t="shared" si="748"/>
        <v>0</v>
      </c>
      <c r="Q1580" s="118">
        <f t="shared" si="752"/>
        <v>0</v>
      </c>
      <c r="R1580" s="196">
        <v>0</v>
      </c>
    </row>
    <row r="1581" spans="1:18" ht="16.5" hidden="1" customHeight="1" outlineLevel="4">
      <c r="A1581" s="427"/>
      <c r="B1581" s="429"/>
      <c r="C1581" s="139" t="s">
        <v>244</v>
      </c>
      <c r="D1581" s="139"/>
      <c r="E1581" s="320">
        <v>0</v>
      </c>
      <c r="F1581" s="359">
        <v>0</v>
      </c>
      <c r="G1581" s="320">
        <v>0</v>
      </c>
      <c r="H1581" s="349">
        <v>0</v>
      </c>
      <c r="I1581" s="320">
        <v>0</v>
      </c>
      <c r="J1581" s="314">
        <f t="shared" si="751"/>
        <v>0</v>
      </c>
      <c r="K1581" s="320">
        <v>0</v>
      </c>
      <c r="L1581" s="359">
        <v>0</v>
      </c>
      <c r="M1581" s="320">
        <v>0</v>
      </c>
      <c r="N1581" s="320">
        <v>0</v>
      </c>
      <c r="O1581" s="320">
        <v>0</v>
      </c>
      <c r="P1581" s="102">
        <f t="shared" si="748"/>
        <v>0</v>
      </c>
      <c r="Q1581" s="118">
        <f t="shared" si="752"/>
        <v>0</v>
      </c>
      <c r="R1581" s="196">
        <v>0</v>
      </c>
    </row>
    <row r="1582" spans="1:18" ht="16.5" hidden="1" customHeight="1" outlineLevel="4">
      <c r="A1582" s="427"/>
      <c r="B1582" s="429"/>
      <c r="C1582" s="139" t="s">
        <v>245</v>
      </c>
      <c r="D1582" s="139"/>
      <c r="E1582" s="320">
        <v>0</v>
      </c>
      <c r="F1582" s="359">
        <v>0</v>
      </c>
      <c r="G1582" s="320">
        <v>0</v>
      </c>
      <c r="H1582" s="349">
        <v>0</v>
      </c>
      <c r="I1582" s="320">
        <v>0</v>
      </c>
      <c r="J1582" s="314">
        <f t="shared" si="751"/>
        <v>0</v>
      </c>
      <c r="K1582" s="320">
        <v>0</v>
      </c>
      <c r="L1582" s="359">
        <v>0</v>
      </c>
      <c r="M1582" s="320">
        <v>0</v>
      </c>
      <c r="N1582" s="320">
        <v>0</v>
      </c>
      <c r="O1582" s="320">
        <v>0</v>
      </c>
      <c r="P1582" s="102">
        <f t="shared" si="748"/>
        <v>0</v>
      </c>
      <c r="Q1582" s="118">
        <f t="shared" si="752"/>
        <v>0</v>
      </c>
      <c r="R1582" s="196">
        <v>0</v>
      </c>
    </row>
    <row r="1583" spans="1:18" ht="16.5" hidden="1" customHeight="1" outlineLevel="4">
      <c r="A1583" s="427"/>
      <c r="B1583" s="429"/>
      <c r="C1583" s="139" t="s">
        <v>17</v>
      </c>
      <c r="D1583" s="139"/>
      <c r="E1583" s="320">
        <v>0</v>
      </c>
      <c r="F1583" s="359">
        <v>0</v>
      </c>
      <c r="G1583" s="320">
        <v>0</v>
      </c>
      <c r="H1583" s="349">
        <v>0</v>
      </c>
      <c r="I1583" s="320">
        <v>0</v>
      </c>
      <c r="J1583" s="314">
        <f t="shared" si="751"/>
        <v>0</v>
      </c>
      <c r="K1583" s="320">
        <v>0</v>
      </c>
      <c r="L1583" s="359">
        <v>0</v>
      </c>
      <c r="M1583" s="320">
        <v>0</v>
      </c>
      <c r="N1583" s="320">
        <v>0</v>
      </c>
      <c r="O1583" s="320">
        <v>0</v>
      </c>
      <c r="P1583" s="102">
        <f t="shared" si="748"/>
        <v>0</v>
      </c>
      <c r="Q1583" s="118">
        <f t="shared" si="752"/>
        <v>0</v>
      </c>
      <c r="R1583" s="196">
        <v>0</v>
      </c>
    </row>
    <row r="1584" spans="1:18" ht="16.5" hidden="1" customHeight="1" outlineLevel="4">
      <c r="A1584" s="427"/>
      <c r="B1584" s="429"/>
      <c r="C1584" s="139" t="s">
        <v>246</v>
      </c>
      <c r="D1584" s="139"/>
      <c r="E1584" s="320">
        <v>0</v>
      </c>
      <c r="F1584" s="359">
        <v>0</v>
      </c>
      <c r="G1584" s="320">
        <v>0</v>
      </c>
      <c r="H1584" s="349">
        <v>0</v>
      </c>
      <c r="I1584" s="320">
        <v>0</v>
      </c>
      <c r="J1584" s="314">
        <f t="shared" si="751"/>
        <v>0</v>
      </c>
      <c r="K1584" s="320">
        <v>0</v>
      </c>
      <c r="L1584" s="359">
        <v>0</v>
      </c>
      <c r="M1584" s="320">
        <v>0</v>
      </c>
      <c r="N1584" s="320">
        <v>0</v>
      </c>
      <c r="O1584" s="320">
        <v>0</v>
      </c>
      <c r="P1584" s="102">
        <f t="shared" si="748"/>
        <v>0</v>
      </c>
      <c r="Q1584" s="118">
        <f t="shared" si="752"/>
        <v>0</v>
      </c>
      <c r="R1584" s="196">
        <v>0</v>
      </c>
    </row>
    <row r="1585" spans="1:18" ht="16.5" hidden="1" customHeight="1" outlineLevel="4">
      <c r="A1585" s="427"/>
      <c r="B1585" s="429"/>
      <c r="C1585" s="139" t="s">
        <v>247</v>
      </c>
      <c r="D1585" s="139"/>
      <c r="E1585" s="320">
        <v>0</v>
      </c>
      <c r="F1585" s="359">
        <v>0</v>
      </c>
      <c r="G1585" s="320">
        <v>0</v>
      </c>
      <c r="H1585" s="349">
        <v>0</v>
      </c>
      <c r="I1585" s="320">
        <v>0</v>
      </c>
      <c r="J1585" s="314">
        <f t="shared" si="751"/>
        <v>0</v>
      </c>
      <c r="K1585" s="320">
        <v>0</v>
      </c>
      <c r="L1585" s="359">
        <v>0</v>
      </c>
      <c r="M1585" s="320">
        <v>0</v>
      </c>
      <c r="N1585" s="320">
        <v>0</v>
      </c>
      <c r="O1585" s="320">
        <v>0</v>
      </c>
      <c r="P1585" s="102">
        <f t="shared" si="748"/>
        <v>0</v>
      </c>
      <c r="Q1585" s="118">
        <f t="shared" si="752"/>
        <v>0</v>
      </c>
      <c r="R1585" s="196">
        <v>0</v>
      </c>
    </row>
    <row r="1586" spans="1:18" ht="16.5" hidden="1" customHeight="1" outlineLevel="4">
      <c r="A1586" s="427"/>
      <c r="B1586" s="429"/>
      <c r="C1586" s="139" t="s">
        <v>248</v>
      </c>
      <c r="D1586" s="139"/>
      <c r="E1586" s="320">
        <v>0</v>
      </c>
      <c r="F1586" s="359">
        <v>0</v>
      </c>
      <c r="G1586" s="320">
        <v>0</v>
      </c>
      <c r="H1586" s="349">
        <v>0</v>
      </c>
      <c r="I1586" s="320">
        <v>0</v>
      </c>
      <c r="J1586" s="314">
        <f t="shared" si="751"/>
        <v>0</v>
      </c>
      <c r="K1586" s="320">
        <v>0</v>
      </c>
      <c r="L1586" s="359">
        <v>0</v>
      </c>
      <c r="M1586" s="320">
        <v>0</v>
      </c>
      <c r="N1586" s="320">
        <v>0</v>
      </c>
      <c r="O1586" s="320">
        <v>0</v>
      </c>
      <c r="P1586" s="102">
        <f t="shared" si="748"/>
        <v>0</v>
      </c>
      <c r="Q1586" s="118">
        <f t="shared" si="752"/>
        <v>0</v>
      </c>
      <c r="R1586" s="196">
        <v>0</v>
      </c>
    </row>
    <row r="1587" spans="1:18" ht="16.5" hidden="1" customHeight="1" outlineLevel="4">
      <c r="A1587" s="427"/>
      <c r="B1587" s="429"/>
      <c r="C1587" s="139" t="s">
        <v>249</v>
      </c>
      <c r="D1587" s="139"/>
      <c r="E1587" s="320">
        <v>0</v>
      </c>
      <c r="F1587" s="359">
        <v>0</v>
      </c>
      <c r="G1587" s="320">
        <v>0</v>
      </c>
      <c r="H1587" s="349">
        <v>0</v>
      </c>
      <c r="I1587" s="320">
        <v>0</v>
      </c>
      <c r="J1587" s="314">
        <f t="shared" si="751"/>
        <v>0</v>
      </c>
      <c r="K1587" s="320">
        <v>0</v>
      </c>
      <c r="L1587" s="359">
        <v>0</v>
      </c>
      <c r="M1587" s="320">
        <v>0</v>
      </c>
      <c r="N1587" s="320">
        <v>0</v>
      </c>
      <c r="O1587" s="320">
        <v>0</v>
      </c>
      <c r="P1587" s="102">
        <f t="shared" si="748"/>
        <v>0</v>
      </c>
      <c r="Q1587" s="118">
        <f t="shared" si="752"/>
        <v>0</v>
      </c>
      <c r="R1587" s="196">
        <v>0</v>
      </c>
    </row>
    <row r="1588" spans="1:18" ht="16.5" hidden="1" customHeight="1" outlineLevel="4">
      <c r="A1588" s="427"/>
      <c r="B1588" s="429"/>
      <c r="C1588" s="139" t="s">
        <v>250</v>
      </c>
      <c r="D1588" s="139"/>
      <c r="E1588" s="320">
        <v>0</v>
      </c>
      <c r="F1588" s="359">
        <v>0</v>
      </c>
      <c r="G1588" s="320">
        <v>0</v>
      </c>
      <c r="H1588" s="349">
        <v>0</v>
      </c>
      <c r="I1588" s="320">
        <v>0</v>
      </c>
      <c r="J1588" s="314">
        <f t="shared" si="751"/>
        <v>0</v>
      </c>
      <c r="K1588" s="320">
        <v>0</v>
      </c>
      <c r="L1588" s="359">
        <v>0</v>
      </c>
      <c r="M1588" s="320">
        <v>0</v>
      </c>
      <c r="N1588" s="320">
        <v>0</v>
      </c>
      <c r="O1588" s="320">
        <v>0</v>
      </c>
      <c r="P1588" s="102">
        <f t="shared" si="748"/>
        <v>0</v>
      </c>
      <c r="Q1588" s="118">
        <f t="shared" si="752"/>
        <v>0</v>
      </c>
      <c r="R1588" s="196">
        <v>0</v>
      </c>
    </row>
    <row r="1589" spans="1:18" ht="16.5" hidden="1" customHeight="1" outlineLevel="4">
      <c r="A1589" s="427"/>
      <c r="B1589" s="429"/>
      <c r="C1589" s="139" t="s">
        <v>251</v>
      </c>
      <c r="D1589" s="139"/>
      <c r="E1589" s="320">
        <v>0</v>
      </c>
      <c r="F1589" s="359">
        <v>0</v>
      </c>
      <c r="G1589" s="320">
        <v>0</v>
      </c>
      <c r="H1589" s="349">
        <v>0</v>
      </c>
      <c r="I1589" s="320">
        <v>0</v>
      </c>
      <c r="J1589" s="314">
        <f t="shared" si="751"/>
        <v>0</v>
      </c>
      <c r="K1589" s="320">
        <v>0</v>
      </c>
      <c r="L1589" s="359">
        <v>0</v>
      </c>
      <c r="M1589" s="320">
        <v>0</v>
      </c>
      <c r="N1589" s="320">
        <v>0</v>
      </c>
      <c r="O1589" s="320">
        <v>0</v>
      </c>
      <c r="P1589" s="102">
        <f t="shared" si="748"/>
        <v>0</v>
      </c>
      <c r="Q1589" s="118">
        <f t="shared" si="752"/>
        <v>0</v>
      </c>
      <c r="R1589" s="196">
        <v>0</v>
      </c>
    </row>
    <row r="1590" spans="1:18" ht="16.5" hidden="1" customHeight="1" outlineLevel="4">
      <c r="A1590" s="427"/>
      <c r="B1590" s="429"/>
      <c r="C1590" s="139" t="s">
        <v>252</v>
      </c>
      <c r="D1590" s="139"/>
      <c r="E1590" s="320">
        <v>0</v>
      </c>
      <c r="F1590" s="359">
        <v>0</v>
      </c>
      <c r="G1590" s="320">
        <v>0</v>
      </c>
      <c r="H1590" s="349">
        <v>0</v>
      </c>
      <c r="I1590" s="320">
        <v>0</v>
      </c>
      <c r="J1590" s="314">
        <f t="shared" si="751"/>
        <v>0</v>
      </c>
      <c r="K1590" s="320">
        <v>0</v>
      </c>
      <c r="L1590" s="359">
        <v>0</v>
      </c>
      <c r="M1590" s="320">
        <v>0</v>
      </c>
      <c r="N1590" s="320">
        <v>0</v>
      </c>
      <c r="O1590" s="320">
        <v>0</v>
      </c>
      <c r="P1590" s="102">
        <f t="shared" si="748"/>
        <v>0</v>
      </c>
      <c r="Q1590" s="118">
        <f t="shared" si="752"/>
        <v>0</v>
      </c>
      <c r="R1590" s="196">
        <v>0</v>
      </c>
    </row>
    <row r="1591" spans="1:18" ht="16.5" hidden="1" customHeight="1" outlineLevel="4">
      <c r="A1591" s="427"/>
      <c r="B1591" s="429"/>
      <c r="C1591" s="139" t="s">
        <v>253</v>
      </c>
      <c r="D1591" s="139"/>
      <c r="E1591" s="320">
        <v>0</v>
      </c>
      <c r="F1591" s="359">
        <v>0</v>
      </c>
      <c r="G1591" s="320">
        <v>0</v>
      </c>
      <c r="H1591" s="349">
        <v>0</v>
      </c>
      <c r="I1591" s="320">
        <v>0</v>
      </c>
      <c r="J1591" s="314">
        <f t="shared" si="751"/>
        <v>0</v>
      </c>
      <c r="K1591" s="320">
        <v>0</v>
      </c>
      <c r="L1591" s="359">
        <v>0</v>
      </c>
      <c r="M1591" s="320">
        <v>0</v>
      </c>
      <c r="N1591" s="320">
        <v>0</v>
      </c>
      <c r="O1591" s="320">
        <v>0</v>
      </c>
      <c r="P1591" s="102">
        <f t="shared" si="748"/>
        <v>0</v>
      </c>
      <c r="Q1591" s="118">
        <f t="shared" si="752"/>
        <v>0</v>
      </c>
      <c r="R1591" s="196">
        <v>0</v>
      </c>
    </row>
    <row r="1592" spans="1:18" ht="16.5" hidden="1" customHeight="1" outlineLevel="4">
      <c r="A1592" s="427"/>
      <c r="B1592" s="429"/>
      <c r="C1592" s="139" t="s">
        <v>254</v>
      </c>
      <c r="D1592" s="139"/>
      <c r="E1592" s="320">
        <v>0</v>
      </c>
      <c r="F1592" s="359">
        <v>0</v>
      </c>
      <c r="G1592" s="320">
        <v>0</v>
      </c>
      <c r="H1592" s="349">
        <v>0</v>
      </c>
      <c r="I1592" s="320">
        <v>0</v>
      </c>
      <c r="J1592" s="314">
        <f t="shared" si="751"/>
        <v>0</v>
      </c>
      <c r="K1592" s="320">
        <v>0</v>
      </c>
      <c r="L1592" s="359">
        <v>0</v>
      </c>
      <c r="M1592" s="320">
        <v>0</v>
      </c>
      <c r="N1592" s="320">
        <v>0</v>
      </c>
      <c r="O1592" s="320">
        <v>0</v>
      </c>
      <c r="P1592" s="102">
        <f t="shared" si="748"/>
        <v>0</v>
      </c>
      <c r="Q1592" s="118">
        <f t="shared" si="752"/>
        <v>0</v>
      </c>
      <c r="R1592" s="196">
        <v>0</v>
      </c>
    </row>
    <row r="1593" spans="1:18" ht="16.5" hidden="1" customHeight="1" outlineLevel="4">
      <c r="A1593" s="427"/>
      <c r="B1593" s="429"/>
      <c r="C1593" s="139" t="s">
        <v>254</v>
      </c>
      <c r="D1593" s="139"/>
      <c r="E1593" s="320">
        <v>0</v>
      </c>
      <c r="F1593" s="359">
        <v>0</v>
      </c>
      <c r="G1593" s="320">
        <v>0</v>
      </c>
      <c r="H1593" s="349">
        <v>0</v>
      </c>
      <c r="I1593" s="320">
        <v>0</v>
      </c>
      <c r="J1593" s="314">
        <f t="shared" si="751"/>
        <v>0</v>
      </c>
      <c r="K1593" s="320">
        <v>0</v>
      </c>
      <c r="L1593" s="359">
        <v>0</v>
      </c>
      <c r="M1593" s="320">
        <v>0</v>
      </c>
      <c r="N1593" s="320">
        <v>0</v>
      </c>
      <c r="O1593" s="320">
        <v>0</v>
      </c>
      <c r="P1593" s="102">
        <f t="shared" si="748"/>
        <v>0</v>
      </c>
      <c r="Q1593" s="118">
        <f t="shared" si="752"/>
        <v>0</v>
      </c>
      <c r="R1593" s="196">
        <v>0</v>
      </c>
    </row>
    <row r="1594" spans="1:18" ht="16.5" hidden="1" customHeight="1" outlineLevel="4">
      <c r="A1594" s="427"/>
      <c r="B1594" s="429"/>
      <c r="C1594" s="138" t="s">
        <v>257</v>
      </c>
      <c r="D1594" s="138"/>
      <c r="E1594" s="319">
        <f>SUM(E1595:E1597)</f>
        <v>0</v>
      </c>
      <c r="F1594" s="357">
        <f t="shared" ref="F1594:O1594" si="753">SUM(F1595:F1597)</f>
        <v>0</v>
      </c>
      <c r="G1594" s="319">
        <f t="shared" si="753"/>
        <v>0</v>
      </c>
      <c r="H1594" s="351">
        <f t="shared" ref="H1594" si="754">SUM(H1595:H1597)</f>
        <v>0</v>
      </c>
      <c r="I1594" s="319">
        <f t="shared" si="753"/>
        <v>0</v>
      </c>
      <c r="J1594" s="314">
        <f t="shared" si="751"/>
        <v>0</v>
      </c>
      <c r="K1594" s="319">
        <f t="shared" si="753"/>
        <v>0</v>
      </c>
      <c r="L1594" s="357">
        <f t="shared" si="753"/>
        <v>0</v>
      </c>
      <c r="M1594" s="319">
        <f t="shared" si="753"/>
        <v>0</v>
      </c>
      <c r="N1594" s="319">
        <f t="shared" si="753"/>
        <v>0</v>
      </c>
      <c r="O1594" s="319">
        <f t="shared" si="753"/>
        <v>0</v>
      </c>
      <c r="P1594" s="102">
        <f t="shared" si="748"/>
        <v>0</v>
      </c>
      <c r="Q1594" s="118">
        <f t="shared" si="752"/>
        <v>0</v>
      </c>
      <c r="R1594" s="196">
        <v>0</v>
      </c>
    </row>
    <row r="1595" spans="1:18" ht="16.5" hidden="1" customHeight="1" outlineLevel="4">
      <c r="A1595" s="427"/>
      <c r="B1595" s="429"/>
      <c r="C1595" s="140" t="s">
        <v>255</v>
      </c>
      <c r="D1595" s="140"/>
      <c r="E1595" s="320">
        <v>0</v>
      </c>
      <c r="F1595" s="359">
        <v>0</v>
      </c>
      <c r="G1595" s="320">
        <v>0</v>
      </c>
      <c r="H1595" s="349">
        <v>0</v>
      </c>
      <c r="I1595" s="320">
        <v>0</v>
      </c>
      <c r="J1595" s="314">
        <f t="shared" si="751"/>
        <v>0</v>
      </c>
      <c r="K1595" s="320">
        <v>0</v>
      </c>
      <c r="L1595" s="359">
        <v>0</v>
      </c>
      <c r="M1595" s="320">
        <v>0</v>
      </c>
      <c r="N1595" s="320">
        <v>0</v>
      </c>
      <c r="O1595" s="320">
        <v>0</v>
      </c>
      <c r="P1595" s="102">
        <f t="shared" si="748"/>
        <v>0</v>
      </c>
      <c r="Q1595" s="118">
        <f t="shared" si="752"/>
        <v>0</v>
      </c>
      <c r="R1595" s="196">
        <v>0</v>
      </c>
    </row>
    <row r="1596" spans="1:18" ht="16.5" hidden="1" customHeight="1" outlineLevel="4">
      <c r="A1596" s="427"/>
      <c r="B1596" s="429"/>
      <c r="C1596" s="140" t="s">
        <v>256</v>
      </c>
      <c r="D1596" s="140"/>
      <c r="E1596" s="320">
        <v>0</v>
      </c>
      <c r="F1596" s="359">
        <v>0</v>
      </c>
      <c r="G1596" s="320">
        <v>0</v>
      </c>
      <c r="H1596" s="349">
        <v>0</v>
      </c>
      <c r="I1596" s="320">
        <v>0</v>
      </c>
      <c r="J1596" s="314">
        <f t="shared" si="751"/>
        <v>0</v>
      </c>
      <c r="K1596" s="320">
        <v>0</v>
      </c>
      <c r="L1596" s="359">
        <v>0</v>
      </c>
      <c r="M1596" s="320">
        <v>0</v>
      </c>
      <c r="N1596" s="320">
        <v>0</v>
      </c>
      <c r="O1596" s="320">
        <v>0</v>
      </c>
      <c r="P1596" s="102">
        <f t="shared" si="748"/>
        <v>0</v>
      </c>
      <c r="Q1596" s="118">
        <f t="shared" si="752"/>
        <v>0</v>
      </c>
      <c r="R1596" s="196">
        <v>0</v>
      </c>
    </row>
    <row r="1597" spans="1:18" ht="16.5" hidden="1" customHeight="1" outlineLevel="4">
      <c r="A1597" s="427"/>
      <c r="B1597" s="429"/>
      <c r="C1597" s="140" t="s">
        <v>219</v>
      </c>
      <c r="D1597" s="140"/>
      <c r="E1597" s="320">
        <v>0</v>
      </c>
      <c r="F1597" s="359">
        <v>0</v>
      </c>
      <c r="G1597" s="320">
        <v>0</v>
      </c>
      <c r="H1597" s="349">
        <v>0</v>
      </c>
      <c r="I1597" s="320">
        <v>0</v>
      </c>
      <c r="J1597" s="314">
        <f t="shared" si="751"/>
        <v>0</v>
      </c>
      <c r="K1597" s="320">
        <v>0</v>
      </c>
      <c r="L1597" s="359">
        <v>0</v>
      </c>
      <c r="M1597" s="320">
        <v>0</v>
      </c>
      <c r="N1597" s="320">
        <v>0</v>
      </c>
      <c r="O1597" s="320">
        <v>0</v>
      </c>
      <c r="P1597" s="102">
        <f t="shared" si="748"/>
        <v>0</v>
      </c>
      <c r="Q1597" s="118">
        <f t="shared" si="752"/>
        <v>0</v>
      </c>
      <c r="R1597" s="196">
        <v>0</v>
      </c>
    </row>
    <row r="1598" spans="1:18" ht="16.5" hidden="1" customHeight="1" outlineLevel="4">
      <c r="A1598" s="427"/>
      <c r="B1598" s="429"/>
      <c r="C1598" s="138" t="s">
        <v>258</v>
      </c>
      <c r="D1598" s="138"/>
      <c r="E1598" s="319">
        <f>SUM(E1599:E1601)</f>
        <v>0</v>
      </c>
      <c r="F1598" s="357">
        <f t="shared" ref="F1598:O1598" si="755">SUM(F1599:F1601)</f>
        <v>0</v>
      </c>
      <c r="G1598" s="319">
        <f t="shared" si="755"/>
        <v>0</v>
      </c>
      <c r="H1598" s="351">
        <f t="shared" ref="H1598" si="756">SUM(H1599:H1601)</f>
        <v>0</v>
      </c>
      <c r="I1598" s="319">
        <f t="shared" si="755"/>
        <v>0</v>
      </c>
      <c r="J1598" s="314">
        <f t="shared" si="751"/>
        <v>0</v>
      </c>
      <c r="K1598" s="319">
        <f t="shared" si="755"/>
        <v>0</v>
      </c>
      <c r="L1598" s="357">
        <f t="shared" si="755"/>
        <v>0</v>
      </c>
      <c r="M1598" s="319">
        <f t="shared" si="755"/>
        <v>0</v>
      </c>
      <c r="N1598" s="319">
        <f t="shared" si="755"/>
        <v>0</v>
      </c>
      <c r="O1598" s="319">
        <f t="shared" si="755"/>
        <v>0</v>
      </c>
      <c r="P1598" s="102">
        <f t="shared" si="748"/>
        <v>0</v>
      </c>
      <c r="Q1598" s="118">
        <f t="shared" si="752"/>
        <v>0</v>
      </c>
      <c r="R1598" s="196">
        <v>0</v>
      </c>
    </row>
    <row r="1599" spans="1:18" ht="16.5" hidden="1" customHeight="1" outlineLevel="4">
      <c r="A1599" s="427"/>
      <c r="B1599" s="429"/>
      <c r="C1599" s="140" t="s">
        <v>213</v>
      </c>
      <c r="D1599" s="140"/>
      <c r="E1599" s="320">
        <v>0</v>
      </c>
      <c r="F1599" s="359">
        <v>0</v>
      </c>
      <c r="G1599" s="320">
        <v>0</v>
      </c>
      <c r="H1599" s="349">
        <v>0</v>
      </c>
      <c r="I1599" s="320">
        <v>0</v>
      </c>
      <c r="J1599" s="314">
        <f t="shared" si="751"/>
        <v>0</v>
      </c>
      <c r="K1599" s="320">
        <v>0</v>
      </c>
      <c r="L1599" s="359">
        <v>0</v>
      </c>
      <c r="M1599" s="320">
        <v>0</v>
      </c>
      <c r="N1599" s="320">
        <v>0</v>
      </c>
      <c r="O1599" s="320">
        <v>0</v>
      </c>
      <c r="P1599" s="102">
        <f t="shared" si="748"/>
        <v>0</v>
      </c>
      <c r="Q1599" s="118">
        <f t="shared" si="752"/>
        <v>0</v>
      </c>
      <c r="R1599" s="196">
        <v>0</v>
      </c>
    </row>
    <row r="1600" spans="1:18" ht="16.5" hidden="1" customHeight="1" outlineLevel="4">
      <c r="A1600" s="427"/>
      <c r="B1600" s="429"/>
      <c r="C1600" s="140" t="s">
        <v>259</v>
      </c>
      <c r="D1600" s="140"/>
      <c r="E1600" s="320">
        <v>0</v>
      </c>
      <c r="F1600" s="359">
        <v>0</v>
      </c>
      <c r="G1600" s="320">
        <v>0</v>
      </c>
      <c r="H1600" s="349">
        <v>0</v>
      </c>
      <c r="I1600" s="320">
        <v>0</v>
      </c>
      <c r="J1600" s="314">
        <f t="shared" si="751"/>
        <v>0</v>
      </c>
      <c r="K1600" s="320">
        <v>0</v>
      </c>
      <c r="L1600" s="359">
        <v>0</v>
      </c>
      <c r="M1600" s="320">
        <v>0</v>
      </c>
      <c r="N1600" s="320">
        <v>0</v>
      </c>
      <c r="O1600" s="320">
        <v>0</v>
      </c>
      <c r="P1600" s="102">
        <f t="shared" ref="P1600:P1618" si="757">O1600+N1600+M1600+L1600+K1600</f>
        <v>0</v>
      </c>
      <c r="Q1600" s="118">
        <f t="shared" si="752"/>
        <v>0</v>
      </c>
      <c r="R1600" s="196">
        <v>0</v>
      </c>
    </row>
    <row r="1601" spans="1:18" ht="16.5" hidden="1" customHeight="1" outlineLevel="4">
      <c r="A1601" s="427"/>
      <c r="B1601" s="429"/>
      <c r="C1601" s="140" t="s">
        <v>260</v>
      </c>
      <c r="D1601" s="140"/>
      <c r="E1601" s="320">
        <v>0</v>
      </c>
      <c r="F1601" s="359">
        <v>0</v>
      </c>
      <c r="G1601" s="320">
        <v>0</v>
      </c>
      <c r="H1601" s="349">
        <v>0</v>
      </c>
      <c r="I1601" s="320">
        <v>0</v>
      </c>
      <c r="J1601" s="314">
        <f t="shared" ref="J1601:J1664" si="758">I1601+H1601+G1601+F1601+E1601+D1601</f>
        <v>0</v>
      </c>
      <c r="K1601" s="320">
        <v>0</v>
      </c>
      <c r="L1601" s="359">
        <v>0</v>
      </c>
      <c r="M1601" s="320">
        <v>0</v>
      </c>
      <c r="N1601" s="320">
        <v>0</v>
      </c>
      <c r="O1601" s="320">
        <v>0</v>
      </c>
      <c r="P1601" s="102">
        <f t="shared" si="757"/>
        <v>0</v>
      </c>
      <c r="Q1601" s="118">
        <f t="shared" si="752"/>
        <v>0</v>
      </c>
      <c r="R1601" s="196">
        <v>0</v>
      </c>
    </row>
    <row r="1602" spans="1:18" ht="16.5" hidden="1" customHeight="1" outlineLevel="4">
      <c r="A1602" s="427"/>
      <c r="B1602" s="429"/>
      <c r="C1602" s="73" t="s">
        <v>263</v>
      </c>
      <c r="D1602" s="73"/>
      <c r="E1602" s="319">
        <f>SUM(E1603:E1604)</f>
        <v>0</v>
      </c>
      <c r="F1602" s="357">
        <f t="shared" ref="F1602:O1602" si="759">SUM(F1603:F1604)</f>
        <v>0</v>
      </c>
      <c r="G1602" s="319">
        <f t="shared" si="759"/>
        <v>0</v>
      </c>
      <c r="H1602" s="351">
        <f t="shared" ref="H1602" si="760">SUM(H1603:H1604)</f>
        <v>0</v>
      </c>
      <c r="I1602" s="319">
        <f t="shared" si="759"/>
        <v>0</v>
      </c>
      <c r="J1602" s="314">
        <f t="shared" si="758"/>
        <v>0</v>
      </c>
      <c r="K1602" s="319">
        <f t="shared" si="759"/>
        <v>0</v>
      </c>
      <c r="L1602" s="357">
        <f t="shared" si="759"/>
        <v>0</v>
      </c>
      <c r="M1602" s="319">
        <f t="shared" si="759"/>
        <v>0</v>
      </c>
      <c r="N1602" s="319">
        <f t="shared" si="759"/>
        <v>0</v>
      </c>
      <c r="O1602" s="319">
        <f t="shared" si="759"/>
        <v>0</v>
      </c>
      <c r="P1602" s="102">
        <f t="shared" si="757"/>
        <v>0</v>
      </c>
      <c r="Q1602" s="118">
        <f t="shared" si="752"/>
        <v>0</v>
      </c>
      <c r="R1602" s="196">
        <v>0</v>
      </c>
    </row>
    <row r="1603" spans="1:18" ht="16.5" hidden="1" customHeight="1" outlineLevel="4">
      <c r="A1603" s="427"/>
      <c r="B1603" s="429"/>
      <c r="C1603" s="140" t="s">
        <v>261</v>
      </c>
      <c r="D1603" s="140"/>
      <c r="E1603" s="320">
        <v>0</v>
      </c>
      <c r="F1603" s="359">
        <v>0</v>
      </c>
      <c r="G1603" s="320">
        <v>0</v>
      </c>
      <c r="H1603" s="349">
        <v>0</v>
      </c>
      <c r="I1603" s="320">
        <v>0</v>
      </c>
      <c r="J1603" s="314">
        <f t="shared" si="758"/>
        <v>0</v>
      </c>
      <c r="K1603" s="320">
        <v>0</v>
      </c>
      <c r="L1603" s="359">
        <v>0</v>
      </c>
      <c r="M1603" s="320">
        <v>0</v>
      </c>
      <c r="N1603" s="320">
        <v>0</v>
      </c>
      <c r="O1603" s="320">
        <v>0</v>
      </c>
      <c r="P1603" s="102">
        <f t="shared" si="757"/>
        <v>0</v>
      </c>
      <c r="Q1603" s="118">
        <f t="shared" si="752"/>
        <v>0</v>
      </c>
      <c r="R1603" s="196">
        <v>0</v>
      </c>
    </row>
    <row r="1604" spans="1:18" ht="16.5" hidden="1" customHeight="1" outlineLevel="4">
      <c r="A1604" s="427"/>
      <c r="B1604" s="429"/>
      <c r="C1604" s="141" t="s">
        <v>262</v>
      </c>
      <c r="D1604" s="141"/>
      <c r="E1604" s="320">
        <v>0</v>
      </c>
      <c r="F1604" s="359">
        <v>0</v>
      </c>
      <c r="G1604" s="320">
        <v>0</v>
      </c>
      <c r="H1604" s="349">
        <v>0</v>
      </c>
      <c r="I1604" s="320">
        <v>0</v>
      </c>
      <c r="J1604" s="314">
        <f t="shared" si="758"/>
        <v>0</v>
      </c>
      <c r="K1604" s="320">
        <v>0</v>
      </c>
      <c r="L1604" s="359">
        <v>0</v>
      </c>
      <c r="M1604" s="320">
        <v>0</v>
      </c>
      <c r="N1604" s="320">
        <v>0</v>
      </c>
      <c r="O1604" s="320">
        <v>0</v>
      </c>
      <c r="P1604" s="102">
        <f t="shared" si="757"/>
        <v>0</v>
      </c>
      <c r="Q1604" s="118">
        <f t="shared" si="752"/>
        <v>0</v>
      </c>
      <c r="R1604" s="196">
        <v>0</v>
      </c>
    </row>
    <row r="1605" spans="1:18" ht="16.5" hidden="1" customHeight="1" outlineLevel="4">
      <c r="A1605" s="427"/>
      <c r="B1605" s="429"/>
      <c r="C1605" s="138" t="s">
        <v>265</v>
      </c>
      <c r="D1605" s="138"/>
      <c r="E1605" s="319">
        <f>E1606</f>
        <v>0</v>
      </c>
      <c r="F1605" s="357">
        <f t="shared" ref="F1605:O1605" si="761">F1606</f>
        <v>0</v>
      </c>
      <c r="G1605" s="319">
        <f t="shared" si="761"/>
        <v>0</v>
      </c>
      <c r="H1605" s="351">
        <f t="shared" si="761"/>
        <v>0</v>
      </c>
      <c r="I1605" s="319">
        <f t="shared" si="761"/>
        <v>0</v>
      </c>
      <c r="J1605" s="314">
        <f t="shared" si="758"/>
        <v>0</v>
      </c>
      <c r="K1605" s="319">
        <f t="shared" si="761"/>
        <v>0</v>
      </c>
      <c r="L1605" s="357">
        <f t="shared" si="761"/>
        <v>0</v>
      </c>
      <c r="M1605" s="319">
        <f t="shared" si="761"/>
        <v>0</v>
      </c>
      <c r="N1605" s="319">
        <f t="shared" si="761"/>
        <v>0</v>
      </c>
      <c r="O1605" s="319">
        <f t="shared" si="761"/>
        <v>0</v>
      </c>
      <c r="P1605" s="102">
        <f t="shared" si="757"/>
        <v>0</v>
      </c>
      <c r="Q1605" s="118">
        <f t="shared" si="752"/>
        <v>0</v>
      </c>
      <c r="R1605" s="196">
        <v>0</v>
      </c>
    </row>
    <row r="1606" spans="1:18" ht="16.5" hidden="1" customHeight="1" outlineLevel="4">
      <c r="A1606" s="427"/>
      <c r="B1606" s="429"/>
      <c r="C1606" s="86" t="s">
        <v>264</v>
      </c>
      <c r="D1606" s="86"/>
      <c r="E1606" s="320">
        <v>0</v>
      </c>
      <c r="F1606" s="359">
        <v>0</v>
      </c>
      <c r="G1606" s="320">
        <v>0</v>
      </c>
      <c r="H1606" s="349">
        <v>0</v>
      </c>
      <c r="I1606" s="320">
        <v>0</v>
      </c>
      <c r="J1606" s="314">
        <f t="shared" si="758"/>
        <v>0</v>
      </c>
      <c r="K1606" s="320">
        <v>0</v>
      </c>
      <c r="L1606" s="359">
        <v>0</v>
      </c>
      <c r="M1606" s="320">
        <v>0</v>
      </c>
      <c r="N1606" s="320">
        <v>0</v>
      </c>
      <c r="O1606" s="320">
        <v>0</v>
      </c>
      <c r="P1606" s="102">
        <f t="shared" si="757"/>
        <v>0</v>
      </c>
      <c r="Q1606" s="118">
        <f t="shared" si="752"/>
        <v>0</v>
      </c>
      <c r="R1606" s="196">
        <v>0</v>
      </c>
    </row>
    <row r="1607" spans="1:18" ht="16.5" hidden="1" customHeight="1" outlineLevel="4">
      <c r="A1607" s="427"/>
      <c r="B1607" s="429"/>
      <c r="C1607" s="138" t="s">
        <v>267</v>
      </c>
      <c r="D1607" s="138"/>
      <c r="E1607" s="319">
        <f>SUM(E1608:E1609)</f>
        <v>0</v>
      </c>
      <c r="F1607" s="357">
        <f t="shared" ref="F1607:O1607" si="762">SUM(F1608:F1609)</f>
        <v>0</v>
      </c>
      <c r="G1607" s="319">
        <f t="shared" si="762"/>
        <v>0</v>
      </c>
      <c r="H1607" s="351">
        <f t="shared" ref="H1607" si="763">SUM(H1608:H1609)</f>
        <v>0</v>
      </c>
      <c r="I1607" s="319">
        <f t="shared" si="762"/>
        <v>0</v>
      </c>
      <c r="J1607" s="314">
        <f t="shared" si="758"/>
        <v>0</v>
      </c>
      <c r="K1607" s="319">
        <f t="shared" si="762"/>
        <v>0</v>
      </c>
      <c r="L1607" s="357">
        <f t="shared" si="762"/>
        <v>0</v>
      </c>
      <c r="M1607" s="319">
        <f t="shared" si="762"/>
        <v>0</v>
      </c>
      <c r="N1607" s="319">
        <f t="shared" si="762"/>
        <v>0</v>
      </c>
      <c r="O1607" s="319">
        <f t="shared" si="762"/>
        <v>0</v>
      </c>
      <c r="P1607" s="102">
        <f t="shared" si="757"/>
        <v>0</v>
      </c>
      <c r="Q1607" s="118">
        <f t="shared" si="752"/>
        <v>0</v>
      </c>
      <c r="R1607" s="196">
        <v>0</v>
      </c>
    </row>
    <row r="1608" spans="1:18" ht="16.5" hidden="1" customHeight="1" outlineLevel="4">
      <c r="A1608" s="427"/>
      <c r="B1608" s="429"/>
      <c r="C1608" s="140" t="s">
        <v>17</v>
      </c>
      <c r="D1608" s="140"/>
      <c r="E1608" s="320">
        <v>0</v>
      </c>
      <c r="F1608" s="359">
        <v>0</v>
      </c>
      <c r="G1608" s="320">
        <v>0</v>
      </c>
      <c r="H1608" s="349">
        <v>0</v>
      </c>
      <c r="I1608" s="320">
        <v>0</v>
      </c>
      <c r="J1608" s="314">
        <f t="shared" si="758"/>
        <v>0</v>
      </c>
      <c r="K1608" s="320">
        <v>0</v>
      </c>
      <c r="L1608" s="359">
        <v>0</v>
      </c>
      <c r="M1608" s="320">
        <v>0</v>
      </c>
      <c r="N1608" s="320">
        <v>0</v>
      </c>
      <c r="O1608" s="320">
        <v>0</v>
      </c>
      <c r="P1608" s="102">
        <f t="shared" si="757"/>
        <v>0</v>
      </c>
      <c r="Q1608" s="118">
        <f t="shared" si="752"/>
        <v>0</v>
      </c>
      <c r="R1608" s="196">
        <v>0</v>
      </c>
    </row>
    <row r="1609" spans="1:18" ht="16.5" hidden="1" customHeight="1" outlineLevel="4">
      <c r="A1609" s="427"/>
      <c r="B1609" s="429"/>
      <c r="C1609" s="142" t="s">
        <v>266</v>
      </c>
      <c r="D1609" s="142"/>
      <c r="E1609" s="320">
        <v>0</v>
      </c>
      <c r="F1609" s="359">
        <v>0</v>
      </c>
      <c r="G1609" s="320">
        <v>0</v>
      </c>
      <c r="H1609" s="349">
        <v>0</v>
      </c>
      <c r="I1609" s="320">
        <v>0</v>
      </c>
      <c r="J1609" s="314">
        <f t="shared" si="758"/>
        <v>0</v>
      </c>
      <c r="K1609" s="320">
        <v>0</v>
      </c>
      <c r="L1609" s="359">
        <v>0</v>
      </c>
      <c r="M1609" s="320">
        <v>0</v>
      </c>
      <c r="N1609" s="320">
        <v>0</v>
      </c>
      <c r="O1609" s="320">
        <v>0</v>
      </c>
      <c r="P1609" s="102">
        <f t="shared" si="757"/>
        <v>0</v>
      </c>
      <c r="Q1609" s="118">
        <f t="shared" si="752"/>
        <v>0</v>
      </c>
      <c r="R1609" s="196">
        <v>0</v>
      </c>
    </row>
    <row r="1610" spans="1:18" ht="16.5" hidden="1" customHeight="1" outlineLevel="4">
      <c r="A1610" s="427"/>
      <c r="B1610" s="429"/>
      <c r="C1610" s="138" t="s">
        <v>270</v>
      </c>
      <c r="D1610" s="138"/>
      <c r="E1610" s="319">
        <f>SUM(E1611:E1612)</f>
        <v>0</v>
      </c>
      <c r="F1610" s="357">
        <f t="shared" ref="F1610:O1610" si="764">SUM(F1611:F1612)</f>
        <v>0</v>
      </c>
      <c r="G1610" s="319">
        <f t="shared" si="764"/>
        <v>0</v>
      </c>
      <c r="H1610" s="351">
        <f t="shared" ref="H1610" si="765">SUM(H1611:H1612)</f>
        <v>0</v>
      </c>
      <c r="I1610" s="319">
        <f t="shared" si="764"/>
        <v>0</v>
      </c>
      <c r="J1610" s="314">
        <f t="shared" si="758"/>
        <v>0</v>
      </c>
      <c r="K1610" s="319">
        <f t="shared" si="764"/>
        <v>0</v>
      </c>
      <c r="L1610" s="357">
        <f t="shared" si="764"/>
        <v>0</v>
      </c>
      <c r="M1610" s="319">
        <f t="shared" si="764"/>
        <v>0</v>
      </c>
      <c r="N1610" s="319">
        <f t="shared" si="764"/>
        <v>0</v>
      </c>
      <c r="O1610" s="319">
        <f t="shared" si="764"/>
        <v>0</v>
      </c>
      <c r="P1610" s="102">
        <f t="shared" si="757"/>
        <v>0</v>
      </c>
      <c r="Q1610" s="118">
        <f t="shared" ref="Q1610:Q1618" si="766">J1610+P1610</f>
        <v>0</v>
      </c>
      <c r="R1610" s="196">
        <v>0</v>
      </c>
    </row>
    <row r="1611" spans="1:18" ht="16.5" hidden="1" customHeight="1" outlineLevel="4">
      <c r="A1611" s="427"/>
      <c r="B1611" s="429"/>
      <c r="C1611" s="140" t="s">
        <v>268</v>
      </c>
      <c r="D1611" s="140"/>
      <c r="E1611" s="320">
        <v>0</v>
      </c>
      <c r="F1611" s="359">
        <v>0</v>
      </c>
      <c r="G1611" s="320">
        <v>0</v>
      </c>
      <c r="H1611" s="349">
        <v>0</v>
      </c>
      <c r="I1611" s="320">
        <v>0</v>
      </c>
      <c r="J1611" s="314">
        <f t="shared" si="758"/>
        <v>0</v>
      </c>
      <c r="K1611" s="320">
        <v>0</v>
      </c>
      <c r="L1611" s="359">
        <v>0</v>
      </c>
      <c r="M1611" s="320">
        <v>0</v>
      </c>
      <c r="N1611" s="320">
        <v>0</v>
      </c>
      <c r="O1611" s="320">
        <v>0</v>
      </c>
      <c r="P1611" s="102">
        <f t="shared" si="757"/>
        <v>0</v>
      </c>
      <c r="Q1611" s="118">
        <f t="shared" si="766"/>
        <v>0</v>
      </c>
      <c r="R1611" s="196">
        <v>0</v>
      </c>
    </row>
    <row r="1612" spans="1:18" ht="16.5" hidden="1" customHeight="1" outlineLevel="4">
      <c r="A1612" s="427"/>
      <c r="B1612" s="429"/>
      <c r="C1612" s="140" t="s">
        <v>269</v>
      </c>
      <c r="D1612" s="140"/>
      <c r="E1612" s="320">
        <v>0</v>
      </c>
      <c r="F1612" s="359">
        <v>0</v>
      </c>
      <c r="G1612" s="320">
        <v>0</v>
      </c>
      <c r="H1612" s="349">
        <v>0</v>
      </c>
      <c r="I1612" s="320">
        <v>0</v>
      </c>
      <c r="J1612" s="314">
        <f t="shared" si="758"/>
        <v>0</v>
      </c>
      <c r="K1612" s="320">
        <v>0</v>
      </c>
      <c r="L1612" s="359">
        <v>0</v>
      </c>
      <c r="M1612" s="320">
        <v>0</v>
      </c>
      <c r="N1612" s="320">
        <v>0</v>
      </c>
      <c r="O1612" s="320">
        <v>0</v>
      </c>
      <c r="P1612" s="102">
        <f t="shared" si="757"/>
        <v>0</v>
      </c>
      <c r="Q1612" s="118">
        <f t="shared" si="766"/>
        <v>0</v>
      </c>
      <c r="R1612" s="196">
        <v>0</v>
      </c>
    </row>
    <row r="1613" spans="1:18" ht="16.5" hidden="1" customHeight="1" outlineLevel="4">
      <c r="A1613" s="427"/>
      <c r="B1613" s="429"/>
      <c r="C1613" s="138" t="s">
        <v>273</v>
      </c>
      <c r="D1613" s="138"/>
      <c r="E1613" s="319">
        <f>SUM(E1614:E1615)</f>
        <v>0</v>
      </c>
      <c r="F1613" s="357">
        <f t="shared" ref="F1613:O1613" si="767">SUM(F1614:F1615)</f>
        <v>0</v>
      </c>
      <c r="G1613" s="319">
        <f t="shared" si="767"/>
        <v>0</v>
      </c>
      <c r="H1613" s="351">
        <f t="shared" ref="H1613" si="768">SUM(H1614:H1615)</f>
        <v>0</v>
      </c>
      <c r="I1613" s="319">
        <f t="shared" si="767"/>
        <v>0</v>
      </c>
      <c r="J1613" s="314">
        <f t="shared" si="758"/>
        <v>0</v>
      </c>
      <c r="K1613" s="319">
        <f t="shared" si="767"/>
        <v>0</v>
      </c>
      <c r="L1613" s="357">
        <f t="shared" si="767"/>
        <v>0</v>
      </c>
      <c r="M1613" s="319">
        <f t="shared" si="767"/>
        <v>0</v>
      </c>
      <c r="N1613" s="319">
        <f t="shared" si="767"/>
        <v>0</v>
      </c>
      <c r="O1613" s="319">
        <f t="shared" si="767"/>
        <v>0</v>
      </c>
      <c r="P1613" s="102">
        <f t="shared" si="757"/>
        <v>0</v>
      </c>
      <c r="Q1613" s="118">
        <f t="shared" si="766"/>
        <v>0</v>
      </c>
      <c r="R1613" s="196">
        <v>0</v>
      </c>
    </row>
    <row r="1614" spans="1:18" ht="16.5" hidden="1" customHeight="1" outlineLevel="4">
      <c r="A1614" s="427"/>
      <c r="B1614" s="429"/>
      <c r="C1614" s="97" t="s">
        <v>271</v>
      </c>
      <c r="D1614" s="97"/>
      <c r="E1614" s="320">
        <v>0</v>
      </c>
      <c r="F1614" s="359">
        <v>0</v>
      </c>
      <c r="G1614" s="320">
        <v>0</v>
      </c>
      <c r="H1614" s="349">
        <v>0</v>
      </c>
      <c r="I1614" s="320">
        <v>0</v>
      </c>
      <c r="J1614" s="314">
        <f t="shared" si="758"/>
        <v>0</v>
      </c>
      <c r="K1614" s="320">
        <v>0</v>
      </c>
      <c r="L1614" s="359">
        <v>0</v>
      </c>
      <c r="M1614" s="320">
        <v>0</v>
      </c>
      <c r="N1614" s="320">
        <v>0</v>
      </c>
      <c r="O1614" s="320">
        <v>0</v>
      </c>
      <c r="P1614" s="102">
        <f t="shared" si="757"/>
        <v>0</v>
      </c>
      <c r="Q1614" s="118">
        <f t="shared" si="766"/>
        <v>0</v>
      </c>
      <c r="R1614" s="196">
        <v>0</v>
      </c>
    </row>
    <row r="1615" spans="1:18" ht="16.5" hidden="1" customHeight="1" outlineLevel="4">
      <c r="A1615" s="427"/>
      <c r="B1615" s="429"/>
      <c r="C1615" s="97" t="s">
        <v>272</v>
      </c>
      <c r="D1615" s="97"/>
      <c r="E1615" s="320">
        <v>0</v>
      </c>
      <c r="F1615" s="359">
        <v>0</v>
      </c>
      <c r="G1615" s="320">
        <v>0</v>
      </c>
      <c r="H1615" s="349">
        <v>0</v>
      </c>
      <c r="I1615" s="320">
        <v>0</v>
      </c>
      <c r="J1615" s="314">
        <f t="shared" si="758"/>
        <v>0</v>
      </c>
      <c r="K1615" s="320">
        <v>0</v>
      </c>
      <c r="L1615" s="359">
        <v>0</v>
      </c>
      <c r="M1615" s="320">
        <v>0</v>
      </c>
      <c r="N1615" s="320">
        <v>0</v>
      </c>
      <c r="O1615" s="320">
        <v>0</v>
      </c>
      <c r="P1615" s="102">
        <f t="shared" si="757"/>
        <v>0</v>
      </c>
      <c r="Q1615" s="118">
        <f t="shared" si="766"/>
        <v>0</v>
      </c>
      <c r="R1615" s="196">
        <v>0</v>
      </c>
    </row>
    <row r="1616" spans="1:18" ht="16.5" hidden="1" customHeight="1" outlineLevel="4">
      <c r="A1616" s="427"/>
      <c r="B1616" s="429"/>
      <c r="C1616" s="138" t="s">
        <v>274</v>
      </c>
      <c r="D1616" s="138"/>
      <c r="E1616" s="319">
        <f>E1617</f>
        <v>0</v>
      </c>
      <c r="F1616" s="357">
        <f t="shared" ref="F1616:O1616" si="769">F1617</f>
        <v>0</v>
      </c>
      <c r="G1616" s="319">
        <f t="shared" si="769"/>
        <v>0</v>
      </c>
      <c r="H1616" s="351">
        <f t="shared" si="769"/>
        <v>0</v>
      </c>
      <c r="I1616" s="319">
        <f t="shared" si="769"/>
        <v>0</v>
      </c>
      <c r="J1616" s="314">
        <f t="shared" si="758"/>
        <v>0</v>
      </c>
      <c r="K1616" s="319">
        <f t="shared" si="769"/>
        <v>0</v>
      </c>
      <c r="L1616" s="357">
        <f t="shared" si="769"/>
        <v>0</v>
      </c>
      <c r="M1616" s="319">
        <f t="shared" si="769"/>
        <v>0</v>
      </c>
      <c r="N1616" s="319">
        <f t="shared" si="769"/>
        <v>0</v>
      </c>
      <c r="O1616" s="319">
        <f t="shared" si="769"/>
        <v>0</v>
      </c>
      <c r="P1616" s="102">
        <f t="shared" si="757"/>
        <v>0</v>
      </c>
      <c r="Q1616" s="118">
        <f t="shared" si="766"/>
        <v>0</v>
      </c>
      <c r="R1616" s="196">
        <v>0</v>
      </c>
    </row>
    <row r="1617" spans="1:18" ht="16.5" hidden="1" customHeight="1" outlineLevel="4">
      <c r="A1617" s="427"/>
      <c r="B1617" s="429"/>
      <c r="C1617" s="139" t="s">
        <v>275</v>
      </c>
      <c r="D1617" s="139"/>
      <c r="E1617" s="320">
        <v>0</v>
      </c>
      <c r="F1617" s="359">
        <v>0</v>
      </c>
      <c r="G1617" s="320">
        <v>0</v>
      </c>
      <c r="H1617" s="349">
        <v>0</v>
      </c>
      <c r="I1617" s="320">
        <v>0</v>
      </c>
      <c r="J1617" s="314">
        <f t="shared" si="758"/>
        <v>0</v>
      </c>
      <c r="K1617" s="320">
        <v>0</v>
      </c>
      <c r="L1617" s="359">
        <v>0</v>
      </c>
      <c r="M1617" s="320">
        <v>0</v>
      </c>
      <c r="N1617" s="320">
        <v>0</v>
      </c>
      <c r="O1617" s="320">
        <v>0</v>
      </c>
      <c r="P1617" s="102">
        <f t="shared" si="757"/>
        <v>0</v>
      </c>
      <c r="Q1617" s="118">
        <f t="shared" si="766"/>
        <v>0</v>
      </c>
      <c r="R1617" s="196">
        <v>0</v>
      </c>
    </row>
    <row r="1618" spans="1:18" ht="28.5" hidden="1" customHeight="1" outlineLevel="3">
      <c r="A1618" s="427"/>
      <c r="B1618" s="430"/>
      <c r="C1618" s="75" t="s">
        <v>22</v>
      </c>
      <c r="D1618" s="27">
        <v>0</v>
      </c>
      <c r="E1618" s="20">
        <f>E1619+E1676+E1680+E1684+E1687+E1689+E1692+E1695+E1698</f>
        <v>0</v>
      </c>
      <c r="F1618" s="20">
        <f t="shared" ref="F1618:O1618" si="770">F1619+F1676+F1680+F1684+F1687+F1689+F1692+F1695+F1698</f>
        <v>0</v>
      </c>
      <c r="G1618" s="20">
        <f t="shared" si="770"/>
        <v>0</v>
      </c>
      <c r="H1618" s="20">
        <f t="shared" ref="H1618" si="771">H1619+H1676+H1680+H1684+H1687+H1689+H1692+H1695+H1698</f>
        <v>0</v>
      </c>
      <c r="I1618" s="20">
        <f t="shared" si="770"/>
        <v>360000</v>
      </c>
      <c r="J1618" s="314">
        <f t="shared" si="758"/>
        <v>360000</v>
      </c>
      <c r="K1618" s="20">
        <f t="shared" si="770"/>
        <v>0</v>
      </c>
      <c r="L1618" s="20">
        <f t="shared" si="770"/>
        <v>0</v>
      </c>
      <c r="M1618" s="20">
        <f t="shared" si="770"/>
        <v>0</v>
      </c>
      <c r="N1618" s="20">
        <f t="shared" si="770"/>
        <v>0</v>
      </c>
      <c r="O1618" s="20">
        <f t="shared" si="770"/>
        <v>0</v>
      </c>
      <c r="P1618" s="27">
        <f t="shared" si="757"/>
        <v>0</v>
      </c>
      <c r="Q1618" s="103">
        <f t="shared" si="766"/>
        <v>360000</v>
      </c>
      <c r="R1618" s="196">
        <v>0</v>
      </c>
    </row>
    <row r="1619" spans="1:18" ht="15.75" hidden="1" customHeight="1" outlineLevel="3">
      <c r="A1619" s="143"/>
      <c r="B1619" s="144"/>
      <c r="C1619" s="145" t="s">
        <v>338</v>
      </c>
      <c r="D1619" s="145"/>
      <c r="E1619" s="61">
        <f>SUM(E1620:E1675)</f>
        <v>0</v>
      </c>
      <c r="F1619" s="61">
        <f t="shared" ref="F1619:O1619" si="772">SUM(F1620:F1675)</f>
        <v>0</v>
      </c>
      <c r="G1619" s="61">
        <f t="shared" si="772"/>
        <v>0</v>
      </c>
      <c r="H1619" s="61">
        <f t="shared" ref="H1619" si="773">SUM(H1620:H1675)</f>
        <v>0</v>
      </c>
      <c r="I1619" s="61">
        <v>360000</v>
      </c>
      <c r="J1619" s="314">
        <f t="shared" si="758"/>
        <v>360000</v>
      </c>
      <c r="K1619" s="61">
        <f t="shared" si="772"/>
        <v>0</v>
      </c>
      <c r="L1619" s="61">
        <f t="shared" si="772"/>
        <v>0</v>
      </c>
      <c r="M1619" s="61">
        <f t="shared" si="772"/>
        <v>0</v>
      </c>
      <c r="N1619" s="61">
        <f t="shared" si="772"/>
        <v>0</v>
      </c>
      <c r="O1619" s="61">
        <f t="shared" si="772"/>
        <v>0</v>
      </c>
      <c r="P1619" s="314">
        <f t="shared" ref="P1619:P1682" si="774">K1619+L1619+M1619+N1619+O1619</f>
        <v>0</v>
      </c>
      <c r="Q1619" s="15"/>
      <c r="R1619" s="196">
        <v>0</v>
      </c>
    </row>
    <row r="1620" spans="1:18" ht="15.75" hidden="1" customHeight="1" outlineLevel="3">
      <c r="A1620" s="143"/>
      <c r="B1620" s="144"/>
      <c r="C1620" s="146" t="s">
        <v>16</v>
      </c>
      <c r="D1620" s="146"/>
      <c r="E1620" s="12">
        <v>0</v>
      </c>
      <c r="F1620" s="12">
        <v>0</v>
      </c>
      <c r="G1620" s="12">
        <v>0</v>
      </c>
      <c r="H1620" s="12">
        <v>0</v>
      </c>
      <c r="I1620" s="12">
        <v>360000</v>
      </c>
      <c r="J1620" s="314">
        <f t="shared" si="758"/>
        <v>360000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314">
        <f t="shared" si="774"/>
        <v>0</v>
      </c>
      <c r="Q1620" s="15"/>
      <c r="R1620" s="196">
        <v>0</v>
      </c>
    </row>
    <row r="1621" spans="1:18" ht="15.75" hidden="1" customHeight="1" outlineLevel="3">
      <c r="A1621" s="143"/>
      <c r="B1621" s="144"/>
      <c r="C1621" s="146" t="s">
        <v>17</v>
      </c>
      <c r="D1621" s="146"/>
      <c r="E1621" s="12">
        <v>0</v>
      </c>
      <c r="F1621" s="12">
        <v>0</v>
      </c>
      <c r="G1621" s="12">
        <v>0</v>
      </c>
      <c r="H1621" s="12">
        <v>0</v>
      </c>
      <c r="I1621" s="12">
        <v>0</v>
      </c>
      <c r="J1621" s="314">
        <f t="shared" si="758"/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0</v>
      </c>
      <c r="P1621" s="314">
        <f t="shared" si="774"/>
        <v>0</v>
      </c>
      <c r="Q1621" s="15"/>
      <c r="R1621" s="196">
        <v>0</v>
      </c>
    </row>
    <row r="1622" spans="1:18" ht="15.75" hidden="1" customHeight="1" outlineLevel="3">
      <c r="A1622" s="143"/>
      <c r="B1622" s="144"/>
      <c r="C1622" s="146" t="s">
        <v>209</v>
      </c>
      <c r="D1622" s="146"/>
      <c r="E1622" s="12">
        <v>0</v>
      </c>
      <c r="F1622" s="12">
        <v>0</v>
      </c>
      <c r="G1622" s="12">
        <v>0</v>
      </c>
      <c r="H1622" s="12">
        <v>0</v>
      </c>
      <c r="I1622" s="12">
        <v>0</v>
      </c>
      <c r="J1622" s="314">
        <f t="shared" si="758"/>
        <v>0</v>
      </c>
      <c r="K1622" s="12">
        <v>0</v>
      </c>
      <c r="L1622" s="12">
        <v>0</v>
      </c>
      <c r="M1622" s="12">
        <v>0</v>
      </c>
      <c r="N1622" s="12">
        <v>0</v>
      </c>
      <c r="O1622" s="12">
        <v>0</v>
      </c>
      <c r="P1622" s="314">
        <f t="shared" si="774"/>
        <v>0</v>
      </c>
      <c r="Q1622" s="15"/>
      <c r="R1622" s="196">
        <v>0</v>
      </c>
    </row>
    <row r="1623" spans="1:18" ht="15.75" hidden="1" customHeight="1" outlineLevel="3">
      <c r="A1623" s="143"/>
      <c r="B1623" s="144"/>
      <c r="C1623" s="146" t="s">
        <v>210</v>
      </c>
      <c r="D1623" s="146"/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314">
        <f t="shared" si="758"/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0</v>
      </c>
      <c r="P1623" s="314">
        <f t="shared" si="774"/>
        <v>0</v>
      </c>
      <c r="Q1623" s="15"/>
      <c r="R1623" s="196">
        <v>0</v>
      </c>
    </row>
    <row r="1624" spans="1:18" ht="15.75" hidden="1" customHeight="1" outlineLevel="3">
      <c r="A1624" s="143"/>
      <c r="B1624" s="144"/>
      <c r="C1624" s="146" t="s">
        <v>211</v>
      </c>
      <c r="D1624" s="146"/>
      <c r="E1624" s="12">
        <v>0</v>
      </c>
      <c r="F1624" s="12">
        <v>0</v>
      </c>
      <c r="G1624" s="12">
        <v>0</v>
      </c>
      <c r="H1624" s="12">
        <v>0</v>
      </c>
      <c r="I1624" s="12">
        <v>0</v>
      </c>
      <c r="J1624" s="314">
        <f t="shared" si="758"/>
        <v>0</v>
      </c>
      <c r="K1624" s="12">
        <v>0</v>
      </c>
      <c r="L1624" s="12">
        <v>0</v>
      </c>
      <c r="M1624" s="12">
        <v>0</v>
      </c>
      <c r="N1624" s="12">
        <v>0</v>
      </c>
      <c r="O1624" s="12">
        <v>0</v>
      </c>
      <c r="P1624" s="314">
        <f t="shared" si="774"/>
        <v>0</v>
      </c>
      <c r="Q1624" s="15"/>
      <c r="R1624" s="196">
        <v>0</v>
      </c>
    </row>
    <row r="1625" spans="1:18" ht="15.75" hidden="1" customHeight="1" outlineLevel="3">
      <c r="A1625" s="143"/>
      <c r="B1625" s="144"/>
      <c r="C1625" s="146" t="s">
        <v>212</v>
      </c>
      <c r="D1625" s="146"/>
      <c r="E1625" s="12">
        <v>0</v>
      </c>
      <c r="F1625" s="12">
        <v>0</v>
      </c>
      <c r="G1625" s="12">
        <v>0</v>
      </c>
      <c r="H1625" s="12">
        <v>0</v>
      </c>
      <c r="I1625" s="12">
        <v>0</v>
      </c>
      <c r="J1625" s="314">
        <f t="shared" si="758"/>
        <v>0</v>
      </c>
      <c r="K1625" s="12">
        <v>0</v>
      </c>
      <c r="L1625" s="12">
        <v>0</v>
      </c>
      <c r="M1625" s="12">
        <v>0</v>
      </c>
      <c r="N1625" s="12">
        <v>0</v>
      </c>
      <c r="O1625" s="12">
        <v>0</v>
      </c>
      <c r="P1625" s="314">
        <f t="shared" si="774"/>
        <v>0</v>
      </c>
      <c r="Q1625" s="15"/>
      <c r="R1625" s="196">
        <v>0</v>
      </c>
    </row>
    <row r="1626" spans="1:18" ht="15.75" hidden="1" customHeight="1" outlineLevel="3">
      <c r="A1626" s="143"/>
      <c r="B1626" s="144"/>
      <c r="C1626" s="146" t="s">
        <v>213</v>
      </c>
      <c r="D1626" s="146"/>
      <c r="E1626" s="12">
        <v>0</v>
      </c>
      <c r="F1626" s="12">
        <v>0</v>
      </c>
      <c r="G1626" s="12">
        <v>0</v>
      </c>
      <c r="H1626" s="12">
        <v>0</v>
      </c>
      <c r="I1626" s="12">
        <v>0</v>
      </c>
      <c r="J1626" s="314">
        <f t="shared" si="758"/>
        <v>0</v>
      </c>
      <c r="K1626" s="12">
        <v>0</v>
      </c>
      <c r="L1626" s="12">
        <v>0</v>
      </c>
      <c r="M1626" s="12">
        <v>0</v>
      </c>
      <c r="N1626" s="12">
        <v>0</v>
      </c>
      <c r="O1626" s="12">
        <v>0</v>
      </c>
      <c r="P1626" s="314">
        <f t="shared" si="774"/>
        <v>0</v>
      </c>
      <c r="Q1626" s="15"/>
      <c r="R1626" s="196">
        <v>0</v>
      </c>
    </row>
    <row r="1627" spans="1:18" ht="15.75" hidden="1" customHeight="1" outlineLevel="3">
      <c r="A1627" s="143"/>
      <c r="B1627" s="144"/>
      <c r="C1627" s="146" t="s">
        <v>214</v>
      </c>
      <c r="D1627" s="146"/>
      <c r="E1627" s="12">
        <v>0</v>
      </c>
      <c r="F1627" s="12">
        <v>0</v>
      </c>
      <c r="G1627" s="12">
        <v>0</v>
      </c>
      <c r="H1627" s="12">
        <v>0</v>
      </c>
      <c r="I1627" s="12">
        <v>0</v>
      </c>
      <c r="J1627" s="314">
        <f t="shared" si="758"/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314">
        <f t="shared" si="774"/>
        <v>0</v>
      </c>
      <c r="Q1627" s="15"/>
      <c r="R1627" s="196">
        <v>0</v>
      </c>
    </row>
    <row r="1628" spans="1:18" ht="15.75" hidden="1" customHeight="1" outlineLevel="3">
      <c r="A1628" s="143"/>
      <c r="B1628" s="144"/>
      <c r="C1628" s="146" t="s">
        <v>215</v>
      </c>
      <c r="D1628" s="146"/>
      <c r="E1628" s="12">
        <v>0</v>
      </c>
      <c r="F1628" s="12">
        <v>0</v>
      </c>
      <c r="G1628" s="12">
        <v>0</v>
      </c>
      <c r="H1628" s="12">
        <v>0</v>
      </c>
      <c r="I1628" s="12">
        <v>0</v>
      </c>
      <c r="J1628" s="314">
        <f t="shared" si="758"/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314">
        <f t="shared" si="774"/>
        <v>0</v>
      </c>
      <c r="Q1628" s="15"/>
      <c r="R1628" s="196">
        <v>0</v>
      </c>
    </row>
    <row r="1629" spans="1:18" ht="15.75" hidden="1" customHeight="1" outlineLevel="3">
      <c r="A1629" s="143"/>
      <c r="B1629" s="144"/>
      <c r="C1629" s="146" t="s">
        <v>216</v>
      </c>
      <c r="D1629" s="146"/>
      <c r="E1629" s="12">
        <v>0</v>
      </c>
      <c r="F1629" s="12">
        <v>0</v>
      </c>
      <c r="G1629" s="12">
        <v>0</v>
      </c>
      <c r="H1629" s="12">
        <v>0</v>
      </c>
      <c r="I1629" s="12">
        <v>0</v>
      </c>
      <c r="J1629" s="314">
        <f t="shared" si="758"/>
        <v>0</v>
      </c>
      <c r="K1629" s="12">
        <v>0</v>
      </c>
      <c r="L1629" s="12">
        <v>0</v>
      </c>
      <c r="M1629" s="12">
        <v>0</v>
      </c>
      <c r="N1629" s="12">
        <v>0</v>
      </c>
      <c r="O1629" s="12">
        <v>0</v>
      </c>
      <c r="P1629" s="314">
        <f t="shared" si="774"/>
        <v>0</v>
      </c>
      <c r="Q1629" s="15"/>
      <c r="R1629" s="196">
        <v>0</v>
      </c>
    </row>
    <row r="1630" spans="1:18" ht="15.75" hidden="1" customHeight="1" outlineLevel="3">
      <c r="A1630" s="143"/>
      <c r="B1630" s="144"/>
      <c r="C1630" s="146" t="s">
        <v>217</v>
      </c>
      <c r="D1630" s="146"/>
      <c r="E1630" s="12">
        <v>0</v>
      </c>
      <c r="F1630" s="12">
        <v>0</v>
      </c>
      <c r="G1630" s="12">
        <v>0</v>
      </c>
      <c r="H1630" s="12">
        <v>0</v>
      </c>
      <c r="I1630" s="12">
        <v>0</v>
      </c>
      <c r="J1630" s="314">
        <f t="shared" si="758"/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314">
        <f t="shared" si="774"/>
        <v>0</v>
      </c>
      <c r="Q1630" s="15"/>
      <c r="R1630" s="196">
        <v>0</v>
      </c>
    </row>
    <row r="1631" spans="1:18" ht="15.75" hidden="1" customHeight="1" outlineLevel="3">
      <c r="A1631" s="143"/>
      <c r="B1631" s="144"/>
      <c r="C1631" s="146" t="s">
        <v>218</v>
      </c>
      <c r="D1631" s="146"/>
      <c r="E1631" s="12">
        <v>0</v>
      </c>
      <c r="F1631" s="12">
        <v>0</v>
      </c>
      <c r="G1631" s="12">
        <v>0</v>
      </c>
      <c r="H1631" s="12">
        <v>0</v>
      </c>
      <c r="I1631" s="12">
        <v>0</v>
      </c>
      <c r="J1631" s="314">
        <f t="shared" si="758"/>
        <v>0</v>
      </c>
      <c r="K1631" s="12">
        <v>0</v>
      </c>
      <c r="L1631" s="12">
        <v>0</v>
      </c>
      <c r="M1631" s="12">
        <v>0</v>
      </c>
      <c r="N1631" s="12">
        <v>0</v>
      </c>
      <c r="O1631" s="12">
        <v>0</v>
      </c>
      <c r="P1631" s="314">
        <f t="shared" si="774"/>
        <v>0</v>
      </c>
      <c r="Q1631" s="15"/>
      <c r="R1631" s="196">
        <v>0</v>
      </c>
    </row>
    <row r="1632" spans="1:18" ht="15.75" hidden="1" customHeight="1" outlineLevel="3">
      <c r="A1632" s="143"/>
      <c r="B1632" s="144"/>
      <c r="C1632" s="146" t="s">
        <v>219</v>
      </c>
      <c r="D1632" s="146"/>
      <c r="E1632" s="12">
        <v>0</v>
      </c>
      <c r="F1632" s="12">
        <v>0</v>
      </c>
      <c r="G1632" s="12">
        <v>0</v>
      </c>
      <c r="H1632" s="12">
        <v>0</v>
      </c>
      <c r="I1632" s="12">
        <v>0</v>
      </c>
      <c r="J1632" s="314">
        <f t="shared" si="758"/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314">
        <f t="shared" si="774"/>
        <v>0</v>
      </c>
      <c r="Q1632" s="15"/>
      <c r="R1632" s="196">
        <v>0</v>
      </c>
    </row>
    <row r="1633" spans="1:18" ht="15.75" hidden="1" customHeight="1" outlineLevel="3">
      <c r="A1633" s="143"/>
      <c r="B1633" s="144"/>
      <c r="C1633" s="146" t="s">
        <v>215</v>
      </c>
      <c r="D1633" s="146"/>
      <c r="E1633" s="12">
        <v>0</v>
      </c>
      <c r="F1633" s="12">
        <v>0</v>
      </c>
      <c r="G1633" s="12">
        <v>0</v>
      </c>
      <c r="H1633" s="12">
        <v>0</v>
      </c>
      <c r="I1633" s="12">
        <v>0</v>
      </c>
      <c r="J1633" s="314">
        <f t="shared" si="758"/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0</v>
      </c>
      <c r="P1633" s="314">
        <f t="shared" si="774"/>
        <v>0</v>
      </c>
      <c r="Q1633" s="15"/>
      <c r="R1633" s="196">
        <v>0</v>
      </c>
    </row>
    <row r="1634" spans="1:18" ht="15.75" hidden="1" customHeight="1" outlineLevel="3">
      <c r="A1634" s="143"/>
      <c r="B1634" s="144"/>
      <c r="C1634" s="146" t="s">
        <v>220</v>
      </c>
      <c r="D1634" s="146"/>
      <c r="E1634" s="12">
        <v>0</v>
      </c>
      <c r="F1634" s="12">
        <v>0</v>
      </c>
      <c r="G1634" s="12">
        <v>0</v>
      </c>
      <c r="H1634" s="12">
        <v>0</v>
      </c>
      <c r="I1634" s="12">
        <v>0</v>
      </c>
      <c r="J1634" s="314">
        <f t="shared" si="758"/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0</v>
      </c>
      <c r="P1634" s="314">
        <f t="shared" si="774"/>
        <v>0</v>
      </c>
      <c r="Q1634" s="15"/>
      <c r="R1634" s="196">
        <v>0</v>
      </c>
    </row>
    <row r="1635" spans="1:18" ht="15.75" hidden="1" customHeight="1" outlineLevel="3">
      <c r="A1635" s="143"/>
      <c r="B1635" s="144"/>
      <c r="C1635" s="146" t="s">
        <v>215</v>
      </c>
      <c r="D1635" s="146"/>
      <c r="E1635" s="12">
        <v>0</v>
      </c>
      <c r="F1635" s="12">
        <v>0</v>
      </c>
      <c r="G1635" s="12">
        <v>0</v>
      </c>
      <c r="H1635" s="12">
        <v>0</v>
      </c>
      <c r="I1635" s="12">
        <v>0</v>
      </c>
      <c r="J1635" s="314">
        <f t="shared" si="758"/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314">
        <f t="shared" si="774"/>
        <v>0</v>
      </c>
      <c r="Q1635" s="15"/>
      <c r="R1635" s="196">
        <v>0</v>
      </c>
    </row>
    <row r="1636" spans="1:18" ht="15.75" hidden="1" customHeight="1" outlineLevel="3">
      <c r="A1636" s="143"/>
      <c r="B1636" s="144"/>
      <c r="C1636" s="146" t="s">
        <v>221</v>
      </c>
      <c r="D1636" s="146"/>
      <c r="E1636" s="12">
        <v>0</v>
      </c>
      <c r="F1636" s="12">
        <v>0</v>
      </c>
      <c r="G1636" s="12">
        <v>0</v>
      </c>
      <c r="H1636" s="12">
        <v>0</v>
      </c>
      <c r="I1636" s="12">
        <v>0</v>
      </c>
      <c r="J1636" s="314">
        <f t="shared" si="758"/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314">
        <f t="shared" si="774"/>
        <v>0</v>
      </c>
      <c r="Q1636" s="15"/>
      <c r="R1636" s="196">
        <v>0</v>
      </c>
    </row>
    <row r="1637" spans="1:18" ht="15.75" hidden="1" customHeight="1" outlineLevel="3">
      <c r="A1637" s="143"/>
      <c r="B1637" s="144"/>
      <c r="C1637" s="146" t="s">
        <v>222</v>
      </c>
      <c r="D1637" s="146"/>
      <c r="E1637" s="12">
        <v>0</v>
      </c>
      <c r="F1637" s="12">
        <v>0</v>
      </c>
      <c r="G1637" s="12">
        <v>0</v>
      </c>
      <c r="H1637" s="12">
        <v>0</v>
      </c>
      <c r="I1637" s="12">
        <v>0</v>
      </c>
      <c r="J1637" s="314">
        <f t="shared" si="758"/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314">
        <f t="shared" si="774"/>
        <v>0</v>
      </c>
      <c r="Q1637" s="15"/>
      <c r="R1637" s="196">
        <v>0</v>
      </c>
    </row>
    <row r="1638" spans="1:18" ht="15.75" hidden="1" customHeight="1" outlineLevel="3">
      <c r="A1638" s="143"/>
      <c r="B1638" s="144"/>
      <c r="C1638" s="146" t="s">
        <v>223</v>
      </c>
      <c r="D1638" s="146"/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314">
        <f t="shared" si="758"/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314">
        <f t="shared" si="774"/>
        <v>0</v>
      </c>
      <c r="Q1638" s="15"/>
      <c r="R1638" s="196">
        <v>0</v>
      </c>
    </row>
    <row r="1639" spans="1:18" ht="15.75" hidden="1" customHeight="1" outlineLevel="3">
      <c r="A1639" s="143"/>
      <c r="B1639" s="144"/>
      <c r="C1639" s="146" t="s">
        <v>224</v>
      </c>
      <c r="D1639" s="146"/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314">
        <f t="shared" si="758"/>
        <v>0</v>
      </c>
      <c r="K1639" s="12">
        <v>0</v>
      </c>
      <c r="L1639" s="12">
        <v>0</v>
      </c>
      <c r="M1639" s="12">
        <v>0</v>
      </c>
      <c r="N1639" s="12">
        <v>0</v>
      </c>
      <c r="O1639" s="12">
        <v>0</v>
      </c>
      <c r="P1639" s="314">
        <f t="shared" si="774"/>
        <v>0</v>
      </c>
      <c r="Q1639" s="15"/>
      <c r="R1639" s="196">
        <v>0</v>
      </c>
    </row>
    <row r="1640" spans="1:18" ht="15.75" hidden="1" customHeight="1" outlineLevel="3">
      <c r="A1640" s="143"/>
      <c r="B1640" s="144"/>
      <c r="C1640" s="146" t="s">
        <v>215</v>
      </c>
      <c r="D1640" s="146"/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314">
        <f t="shared" si="758"/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314">
        <f t="shared" si="774"/>
        <v>0</v>
      </c>
      <c r="Q1640" s="15"/>
      <c r="R1640" s="196">
        <v>0</v>
      </c>
    </row>
    <row r="1641" spans="1:18" ht="15.75" hidden="1" customHeight="1" outlineLevel="3">
      <c r="A1641" s="143"/>
      <c r="B1641" s="144"/>
      <c r="C1641" s="146" t="s">
        <v>225</v>
      </c>
      <c r="D1641" s="146"/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314">
        <f t="shared" si="758"/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314">
        <f t="shared" si="774"/>
        <v>0</v>
      </c>
      <c r="Q1641" s="15"/>
      <c r="R1641" s="196">
        <v>0</v>
      </c>
    </row>
    <row r="1642" spans="1:18" ht="15.75" hidden="1" customHeight="1" outlineLevel="3">
      <c r="A1642" s="143"/>
      <c r="B1642" s="144"/>
      <c r="C1642" s="146" t="s">
        <v>16</v>
      </c>
      <c r="D1642" s="146"/>
      <c r="E1642" s="12">
        <v>0</v>
      </c>
      <c r="F1642" s="12">
        <v>0</v>
      </c>
      <c r="G1642" s="12">
        <v>0</v>
      </c>
      <c r="H1642" s="12">
        <v>0</v>
      </c>
      <c r="I1642" s="12">
        <v>0</v>
      </c>
      <c r="J1642" s="314">
        <f t="shared" si="758"/>
        <v>0</v>
      </c>
      <c r="K1642" s="12">
        <v>0</v>
      </c>
      <c r="L1642" s="12">
        <v>0</v>
      </c>
      <c r="M1642" s="12">
        <v>0</v>
      </c>
      <c r="N1642" s="12">
        <v>0</v>
      </c>
      <c r="O1642" s="12">
        <v>0</v>
      </c>
      <c r="P1642" s="314">
        <f t="shared" si="774"/>
        <v>0</v>
      </c>
      <c r="Q1642" s="15"/>
      <c r="R1642" s="196">
        <v>0</v>
      </c>
    </row>
    <row r="1643" spans="1:18" ht="15.75" hidden="1" customHeight="1" outlineLevel="3">
      <c r="A1643" s="143"/>
      <c r="B1643" s="144"/>
      <c r="C1643" s="146" t="s">
        <v>226</v>
      </c>
      <c r="D1643" s="146"/>
      <c r="E1643" s="12">
        <v>0</v>
      </c>
      <c r="F1643" s="12">
        <v>0</v>
      </c>
      <c r="G1643" s="12">
        <v>0</v>
      </c>
      <c r="H1643" s="12">
        <v>0</v>
      </c>
      <c r="I1643" s="12">
        <v>0</v>
      </c>
      <c r="J1643" s="314">
        <f t="shared" si="758"/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314">
        <f t="shared" si="774"/>
        <v>0</v>
      </c>
      <c r="Q1643" s="15"/>
      <c r="R1643" s="196">
        <v>0</v>
      </c>
    </row>
    <row r="1644" spans="1:18" ht="15.75" hidden="1" customHeight="1" outlineLevel="3">
      <c r="A1644" s="143"/>
      <c r="B1644" s="144"/>
      <c r="C1644" s="146" t="s">
        <v>227</v>
      </c>
      <c r="D1644" s="146"/>
      <c r="E1644" s="12">
        <v>0</v>
      </c>
      <c r="F1644" s="12">
        <v>0</v>
      </c>
      <c r="G1644" s="12">
        <v>0</v>
      </c>
      <c r="H1644" s="12">
        <v>0</v>
      </c>
      <c r="I1644" s="12">
        <v>0</v>
      </c>
      <c r="J1644" s="314">
        <f t="shared" si="758"/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314">
        <f t="shared" si="774"/>
        <v>0</v>
      </c>
      <c r="Q1644" s="15"/>
      <c r="R1644" s="196">
        <v>0</v>
      </c>
    </row>
    <row r="1645" spans="1:18" ht="15.75" hidden="1" customHeight="1" outlineLevel="3">
      <c r="A1645" s="143"/>
      <c r="B1645" s="144"/>
      <c r="C1645" s="146" t="s">
        <v>228</v>
      </c>
      <c r="D1645" s="146"/>
      <c r="E1645" s="12">
        <v>0</v>
      </c>
      <c r="F1645" s="12">
        <v>0</v>
      </c>
      <c r="G1645" s="12">
        <v>0</v>
      </c>
      <c r="H1645" s="12">
        <v>0</v>
      </c>
      <c r="I1645" s="12">
        <v>0</v>
      </c>
      <c r="J1645" s="314">
        <f t="shared" si="758"/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0</v>
      </c>
      <c r="P1645" s="314">
        <f t="shared" si="774"/>
        <v>0</v>
      </c>
      <c r="Q1645" s="15"/>
      <c r="R1645" s="196">
        <v>0</v>
      </c>
    </row>
    <row r="1646" spans="1:18" ht="15.75" hidden="1" customHeight="1" outlineLevel="3">
      <c r="A1646" s="143"/>
      <c r="B1646" s="144"/>
      <c r="C1646" s="146" t="s">
        <v>229</v>
      </c>
      <c r="D1646" s="146"/>
      <c r="E1646" s="12">
        <v>0</v>
      </c>
      <c r="F1646" s="12">
        <v>0</v>
      </c>
      <c r="G1646" s="12">
        <v>0</v>
      </c>
      <c r="H1646" s="12">
        <v>0</v>
      </c>
      <c r="I1646" s="12">
        <v>0</v>
      </c>
      <c r="J1646" s="314">
        <f t="shared" si="758"/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314">
        <f t="shared" si="774"/>
        <v>0</v>
      </c>
      <c r="Q1646" s="15"/>
      <c r="R1646" s="196">
        <v>0</v>
      </c>
    </row>
    <row r="1647" spans="1:18" ht="15.75" hidden="1" customHeight="1" outlineLevel="3">
      <c r="A1647" s="143"/>
      <c r="B1647" s="144"/>
      <c r="C1647" s="146" t="s">
        <v>230</v>
      </c>
      <c r="D1647" s="146"/>
      <c r="E1647" s="12">
        <v>0</v>
      </c>
      <c r="F1647" s="12">
        <v>0</v>
      </c>
      <c r="G1647" s="12">
        <v>0</v>
      </c>
      <c r="H1647" s="12">
        <v>0</v>
      </c>
      <c r="I1647" s="12">
        <v>0</v>
      </c>
      <c r="J1647" s="314">
        <f t="shared" si="758"/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314">
        <f t="shared" si="774"/>
        <v>0</v>
      </c>
      <c r="Q1647" s="15"/>
      <c r="R1647" s="196">
        <v>0</v>
      </c>
    </row>
    <row r="1648" spans="1:18" ht="15.75" hidden="1" customHeight="1" outlineLevel="3">
      <c r="A1648" s="143"/>
      <c r="B1648" s="144"/>
      <c r="C1648" s="146" t="s">
        <v>231</v>
      </c>
      <c r="D1648" s="146"/>
      <c r="E1648" s="12">
        <v>0</v>
      </c>
      <c r="F1648" s="12">
        <v>0</v>
      </c>
      <c r="G1648" s="12">
        <v>0</v>
      </c>
      <c r="H1648" s="12">
        <v>0</v>
      </c>
      <c r="I1648" s="12">
        <v>0</v>
      </c>
      <c r="J1648" s="314">
        <f t="shared" si="758"/>
        <v>0</v>
      </c>
      <c r="K1648" s="12">
        <v>0</v>
      </c>
      <c r="L1648" s="12">
        <v>0</v>
      </c>
      <c r="M1648" s="12">
        <v>0</v>
      </c>
      <c r="N1648" s="12">
        <v>0</v>
      </c>
      <c r="O1648" s="12">
        <v>0</v>
      </c>
      <c r="P1648" s="314">
        <f t="shared" si="774"/>
        <v>0</v>
      </c>
      <c r="Q1648" s="15"/>
      <c r="R1648" s="196">
        <v>0</v>
      </c>
    </row>
    <row r="1649" spans="1:18" ht="15.75" hidden="1" customHeight="1" outlineLevel="3">
      <c r="A1649" s="143"/>
      <c r="B1649" s="144"/>
      <c r="C1649" s="146" t="s">
        <v>232</v>
      </c>
      <c r="D1649" s="146"/>
      <c r="E1649" s="12">
        <v>0</v>
      </c>
      <c r="F1649" s="12">
        <v>0</v>
      </c>
      <c r="G1649" s="12">
        <v>0</v>
      </c>
      <c r="H1649" s="12">
        <v>0</v>
      </c>
      <c r="I1649" s="12">
        <v>0</v>
      </c>
      <c r="J1649" s="314">
        <f t="shared" si="758"/>
        <v>0</v>
      </c>
      <c r="K1649" s="12">
        <v>0</v>
      </c>
      <c r="L1649" s="12">
        <v>0</v>
      </c>
      <c r="M1649" s="12">
        <v>0</v>
      </c>
      <c r="N1649" s="12">
        <v>0</v>
      </c>
      <c r="O1649" s="12">
        <v>0</v>
      </c>
      <c r="P1649" s="314">
        <f t="shared" si="774"/>
        <v>0</v>
      </c>
      <c r="Q1649" s="15"/>
      <c r="R1649" s="196">
        <v>0</v>
      </c>
    </row>
    <row r="1650" spans="1:18" ht="15.75" hidden="1" customHeight="1" outlineLevel="3">
      <c r="A1650" s="143"/>
      <c r="B1650" s="144"/>
      <c r="C1650" s="147" t="s">
        <v>233</v>
      </c>
      <c r="D1650" s="147"/>
      <c r="E1650" s="12">
        <v>0</v>
      </c>
      <c r="F1650" s="12">
        <v>0</v>
      </c>
      <c r="G1650" s="12">
        <v>0</v>
      </c>
      <c r="H1650" s="12">
        <v>0</v>
      </c>
      <c r="I1650" s="12">
        <v>0</v>
      </c>
      <c r="J1650" s="314">
        <f t="shared" si="758"/>
        <v>0</v>
      </c>
      <c r="K1650" s="12">
        <v>0</v>
      </c>
      <c r="L1650" s="12">
        <v>0</v>
      </c>
      <c r="M1650" s="12">
        <v>0</v>
      </c>
      <c r="N1650" s="12">
        <v>0</v>
      </c>
      <c r="O1650" s="12">
        <v>0</v>
      </c>
      <c r="P1650" s="314">
        <f t="shared" si="774"/>
        <v>0</v>
      </c>
      <c r="Q1650" s="15"/>
      <c r="R1650" s="196">
        <v>0</v>
      </c>
    </row>
    <row r="1651" spans="1:18" ht="15.75" hidden="1" customHeight="1" outlineLevel="3">
      <c r="A1651" s="143"/>
      <c r="B1651" s="144"/>
      <c r="C1651" s="147" t="s">
        <v>234</v>
      </c>
      <c r="D1651" s="147"/>
      <c r="E1651" s="12">
        <v>0</v>
      </c>
      <c r="F1651" s="12">
        <v>0</v>
      </c>
      <c r="G1651" s="12">
        <v>0</v>
      </c>
      <c r="H1651" s="12">
        <v>0</v>
      </c>
      <c r="I1651" s="12">
        <v>0</v>
      </c>
      <c r="J1651" s="314">
        <f t="shared" si="758"/>
        <v>0</v>
      </c>
      <c r="K1651" s="12">
        <v>0</v>
      </c>
      <c r="L1651" s="12">
        <v>0</v>
      </c>
      <c r="M1651" s="12">
        <v>0</v>
      </c>
      <c r="N1651" s="12">
        <v>0</v>
      </c>
      <c r="O1651" s="12">
        <v>0</v>
      </c>
      <c r="P1651" s="314">
        <f t="shared" si="774"/>
        <v>0</v>
      </c>
      <c r="Q1651" s="15"/>
      <c r="R1651" s="196">
        <v>0</v>
      </c>
    </row>
    <row r="1652" spans="1:18" ht="15.75" hidden="1" customHeight="1" outlineLevel="3">
      <c r="A1652" s="143"/>
      <c r="B1652" s="144"/>
      <c r="C1652" s="146" t="s">
        <v>235</v>
      </c>
      <c r="D1652" s="146"/>
      <c r="E1652" s="12">
        <v>0</v>
      </c>
      <c r="F1652" s="12">
        <v>0</v>
      </c>
      <c r="G1652" s="12">
        <v>0</v>
      </c>
      <c r="H1652" s="12">
        <v>0</v>
      </c>
      <c r="I1652" s="12">
        <v>0</v>
      </c>
      <c r="J1652" s="314">
        <f t="shared" si="758"/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0</v>
      </c>
      <c r="P1652" s="314">
        <f t="shared" si="774"/>
        <v>0</v>
      </c>
      <c r="Q1652" s="15"/>
      <c r="R1652" s="196">
        <v>0</v>
      </c>
    </row>
    <row r="1653" spans="1:18" ht="15.75" hidden="1" customHeight="1" outlineLevel="3">
      <c r="A1653" s="143"/>
      <c r="B1653" s="144"/>
      <c r="C1653" s="146" t="s">
        <v>236</v>
      </c>
      <c r="D1653" s="146"/>
      <c r="E1653" s="12">
        <v>0</v>
      </c>
      <c r="F1653" s="12">
        <v>0</v>
      </c>
      <c r="G1653" s="12">
        <v>0</v>
      </c>
      <c r="H1653" s="12">
        <v>0</v>
      </c>
      <c r="I1653" s="12">
        <v>0</v>
      </c>
      <c r="J1653" s="314">
        <f t="shared" si="758"/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314">
        <f t="shared" si="774"/>
        <v>0</v>
      </c>
      <c r="Q1653" s="15"/>
      <c r="R1653" s="196">
        <v>0</v>
      </c>
    </row>
    <row r="1654" spans="1:18" ht="15.75" hidden="1" customHeight="1" outlineLevel="3">
      <c r="A1654" s="143"/>
      <c r="B1654" s="144"/>
      <c r="C1654" s="146" t="s">
        <v>237</v>
      </c>
      <c r="D1654" s="146"/>
      <c r="E1654" s="12">
        <v>0</v>
      </c>
      <c r="F1654" s="12">
        <v>0</v>
      </c>
      <c r="G1654" s="12">
        <v>0</v>
      </c>
      <c r="H1654" s="12">
        <v>0</v>
      </c>
      <c r="I1654" s="12">
        <v>0</v>
      </c>
      <c r="J1654" s="314">
        <f t="shared" si="758"/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314">
        <f t="shared" si="774"/>
        <v>0</v>
      </c>
      <c r="Q1654" s="15"/>
      <c r="R1654" s="196">
        <v>0</v>
      </c>
    </row>
    <row r="1655" spans="1:18" ht="15.75" hidden="1" customHeight="1" outlineLevel="3">
      <c r="A1655" s="143"/>
      <c r="B1655" s="144"/>
      <c r="C1655" s="146" t="s">
        <v>238</v>
      </c>
      <c r="D1655" s="146"/>
      <c r="E1655" s="12">
        <v>0</v>
      </c>
      <c r="F1655" s="12">
        <v>0</v>
      </c>
      <c r="G1655" s="12">
        <v>0</v>
      </c>
      <c r="H1655" s="12">
        <v>0</v>
      </c>
      <c r="I1655" s="12">
        <v>0</v>
      </c>
      <c r="J1655" s="314">
        <f t="shared" si="758"/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314">
        <f t="shared" si="774"/>
        <v>0</v>
      </c>
      <c r="Q1655" s="15"/>
      <c r="R1655" s="196">
        <v>0</v>
      </c>
    </row>
    <row r="1656" spans="1:18" ht="15.75" hidden="1" customHeight="1" outlineLevel="3">
      <c r="A1656" s="143"/>
      <c r="B1656" s="144"/>
      <c r="C1656" s="146" t="s">
        <v>227</v>
      </c>
      <c r="D1656" s="146"/>
      <c r="E1656" s="12">
        <v>0</v>
      </c>
      <c r="F1656" s="12">
        <v>0</v>
      </c>
      <c r="G1656" s="12">
        <v>0</v>
      </c>
      <c r="H1656" s="12">
        <v>0</v>
      </c>
      <c r="I1656" s="12">
        <v>0</v>
      </c>
      <c r="J1656" s="314">
        <f t="shared" si="758"/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314">
        <f t="shared" si="774"/>
        <v>0</v>
      </c>
      <c r="Q1656" s="15"/>
      <c r="R1656" s="196">
        <v>0</v>
      </c>
    </row>
    <row r="1657" spans="1:18" ht="15.75" hidden="1" customHeight="1" outlineLevel="3">
      <c r="A1657" s="143"/>
      <c r="B1657" s="144"/>
      <c r="C1657" s="147" t="s">
        <v>239</v>
      </c>
      <c r="D1657" s="147"/>
      <c r="E1657" s="12">
        <v>0</v>
      </c>
      <c r="F1657" s="12">
        <v>0</v>
      </c>
      <c r="G1657" s="12">
        <v>0</v>
      </c>
      <c r="H1657" s="12">
        <v>0</v>
      </c>
      <c r="I1657" s="12">
        <v>0</v>
      </c>
      <c r="J1657" s="314">
        <f t="shared" si="758"/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314">
        <f t="shared" si="774"/>
        <v>0</v>
      </c>
      <c r="Q1657" s="15"/>
      <c r="R1657" s="196">
        <v>0</v>
      </c>
    </row>
    <row r="1658" spans="1:18" ht="15.75" hidden="1" customHeight="1" outlineLevel="3">
      <c r="A1658" s="143"/>
      <c r="B1658" s="144"/>
      <c r="C1658" s="146" t="s">
        <v>240</v>
      </c>
      <c r="D1658" s="146"/>
      <c r="E1658" s="12">
        <v>0</v>
      </c>
      <c r="F1658" s="12">
        <v>0</v>
      </c>
      <c r="G1658" s="12">
        <v>0</v>
      </c>
      <c r="H1658" s="12">
        <v>0</v>
      </c>
      <c r="I1658" s="12">
        <v>0</v>
      </c>
      <c r="J1658" s="314">
        <f t="shared" si="758"/>
        <v>0</v>
      </c>
      <c r="K1658" s="12">
        <v>0</v>
      </c>
      <c r="L1658" s="12">
        <v>0</v>
      </c>
      <c r="M1658" s="12">
        <v>0</v>
      </c>
      <c r="N1658" s="12">
        <v>0</v>
      </c>
      <c r="O1658" s="12">
        <v>0</v>
      </c>
      <c r="P1658" s="314">
        <f t="shared" si="774"/>
        <v>0</v>
      </c>
      <c r="Q1658" s="15"/>
      <c r="R1658" s="196">
        <v>0</v>
      </c>
    </row>
    <row r="1659" spans="1:18" ht="15.75" hidden="1" customHeight="1" outlineLevel="3">
      <c r="A1659" s="143"/>
      <c r="B1659" s="144"/>
      <c r="C1659" s="146" t="s">
        <v>238</v>
      </c>
      <c r="D1659" s="146"/>
      <c r="E1659" s="12">
        <v>0</v>
      </c>
      <c r="F1659" s="12">
        <v>0</v>
      </c>
      <c r="G1659" s="12">
        <v>0</v>
      </c>
      <c r="H1659" s="12">
        <v>0</v>
      </c>
      <c r="I1659" s="12">
        <v>0</v>
      </c>
      <c r="J1659" s="314">
        <f t="shared" si="758"/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314">
        <f t="shared" si="774"/>
        <v>0</v>
      </c>
      <c r="Q1659" s="15"/>
      <c r="R1659" s="196">
        <v>0</v>
      </c>
    </row>
    <row r="1660" spans="1:18" ht="15.75" hidden="1" customHeight="1" outlineLevel="3">
      <c r="A1660" s="143"/>
      <c r="B1660" s="144"/>
      <c r="C1660" s="146" t="s">
        <v>241</v>
      </c>
      <c r="D1660" s="146"/>
      <c r="E1660" s="12">
        <v>0</v>
      </c>
      <c r="F1660" s="12">
        <v>0</v>
      </c>
      <c r="G1660" s="12">
        <v>0</v>
      </c>
      <c r="H1660" s="12">
        <v>0</v>
      </c>
      <c r="I1660" s="12">
        <v>0</v>
      </c>
      <c r="J1660" s="314">
        <f t="shared" si="758"/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314">
        <f t="shared" si="774"/>
        <v>0</v>
      </c>
      <c r="Q1660" s="15"/>
      <c r="R1660" s="196">
        <v>0</v>
      </c>
    </row>
    <row r="1661" spans="1:18" ht="15.75" hidden="1" customHeight="1" outlineLevel="3">
      <c r="A1661" s="143"/>
      <c r="B1661" s="144"/>
      <c r="C1661" s="146" t="s">
        <v>242</v>
      </c>
      <c r="D1661" s="146"/>
      <c r="E1661" s="12">
        <v>0</v>
      </c>
      <c r="F1661" s="12">
        <v>0</v>
      </c>
      <c r="G1661" s="12">
        <v>0</v>
      </c>
      <c r="H1661" s="12">
        <v>0</v>
      </c>
      <c r="I1661" s="12">
        <v>0</v>
      </c>
      <c r="J1661" s="314">
        <f t="shared" si="758"/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314">
        <f t="shared" si="774"/>
        <v>0</v>
      </c>
      <c r="Q1661" s="15"/>
      <c r="R1661" s="196">
        <v>0</v>
      </c>
    </row>
    <row r="1662" spans="1:18" ht="15.75" hidden="1" customHeight="1" outlineLevel="3">
      <c r="A1662" s="143"/>
      <c r="B1662" s="144"/>
      <c r="C1662" s="146" t="s">
        <v>243</v>
      </c>
      <c r="D1662" s="146"/>
      <c r="E1662" s="12">
        <v>0</v>
      </c>
      <c r="F1662" s="12">
        <v>0</v>
      </c>
      <c r="G1662" s="12">
        <v>0</v>
      </c>
      <c r="H1662" s="12">
        <v>0</v>
      </c>
      <c r="I1662" s="12">
        <v>0</v>
      </c>
      <c r="J1662" s="314">
        <f t="shared" si="758"/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314">
        <f t="shared" si="774"/>
        <v>0</v>
      </c>
      <c r="Q1662" s="15"/>
      <c r="R1662" s="196">
        <v>0</v>
      </c>
    </row>
    <row r="1663" spans="1:18" ht="15.75" hidden="1" customHeight="1" outlineLevel="3">
      <c r="A1663" s="143"/>
      <c r="B1663" s="144"/>
      <c r="C1663" s="146" t="s">
        <v>244</v>
      </c>
      <c r="D1663" s="146"/>
      <c r="E1663" s="12">
        <v>0</v>
      </c>
      <c r="F1663" s="12">
        <v>0</v>
      </c>
      <c r="G1663" s="12">
        <v>0</v>
      </c>
      <c r="H1663" s="12">
        <v>0</v>
      </c>
      <c r="I1663" s="12">
        <v>0</v>
      </c>
      <c r="J1663" s="314">
        <f t="shared" si="758"/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314">
        <f t="shared" si="774"/>
        <v>0</v>
      </c>
      <c r="Q1663" s="15"/>
      <c r="R1663" s="196">
        <v>0</v>
      </c>
    </row>
    <row r="1664" spans="1:18" ht="15.75" hidden="1" customHeight="1" outlineLevel="3">
      <c r="A1664" s="143"/>
      <c r="B1664" s="144"/>
      <c r="C1664" s="146" t="s">
        <v>245</v>
      </c>
      <c r="D1664" s="146"/>
      <c r="E1664" s="12">
        <v>0</v>
      </c>
      <c r="F1664" s="12">
        <v>0</v>
      </c>
      <c r="G1664" s="12">
        <v>0</v>
      </c>
      <c r="H1664" s="12">
        <v>0</v>
      </c>
      <c r="I1664" s="12">
        <v>0</v>
      </c>
      <c r="J1664" s="314">
        <f t="shared" si="758"/>
        <v>0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314">
        <f t="shared" si="774"/>
        <v>0</v>
      </c>
      <c r="Q1664" s="15"/>
      <c r="R1664" s="196">
        <v>0</v>
      </c>
    </row>
    <row r="1665" spans="1:18" ht="15.75" hidden="1" customHeight="1" outlineLevel="3">
      <c r="A1665" s="143"/>
      <c r="B1665" s="144"/>
      <c r="C1665" s="146" t="s">
        <v>17</v>
      </c>
      <c r="D1665" s="146"/>
      <c r="E1665" s="12">
        <v>0</v>
      </c>
      <c r="F1665" s="12">
        <v>0</v>
      </c>
      <c r="G1665" s="12">
        <v>0</v>
      </c>
      <c r="H1665" s="12">
        <v>0</v>
      </c>
      <c r="I1665" s="12">
        <v>0</v>
      </c>
      <c r="J1665" s="314">
        <f t="shared" ref="J1665:J1739" si="775">I1665+H1665+G1665+F1665+E1665+D1665</f>
        <v>0</v>
      </c>
      <c r="K1665" s="12">
        <v>0</v>
      </c>
      <c r="L1665" s="12">
        <v>0</v>
      </c>
      <c r="M1665" s="12">
        <v>0</v>
      </c>
      <c r="N1665" s="12">
        <v>0</v>
      </c>
      <c r="O1665" s="12">
        <v>0</v>
      </c>
      <c r="P1665" s="314">
        <f t="shared" si="774"/>
        <v>0</v>
      </c>
      <c r="Q1665" s="15"/>
      <c r="R1665" s="196">
        <v>0</v>
      </c>
    </row>
    <row r="1666" spans="1:18" ht="15.75" hidden="1" customHeight="1" outlineLevel="3">
      <c r="A1666" s="143"/>
      <c r="B1666" s="144"/>
      <c r="C1666" s="146" t="s">
        <v>246</v>
      </c>
      <c r="D1666" s="146"/>
      <c r="E1666" s="12">
        <v>0</v>
      </c>
      <c r="F1666" s="12">
        <v>0</v>
      </c>
      <c r="G1666" s="12">
        <v>0</v>
      </c>
      <c r="H1666" s="12">
        <v>0</v>
      </c>
      <c r="I1666" s="12">
        <v>0</v>
      </c>
      <c r="J1666" s="314">
        <f t="shared" si="775"/>
        <v>0</v>
      </c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314">
        <f t="shared" si="774"/>
        <v>0</v>
      </c>
      <c r="Q1666" s="15"/>
      <c r="R1666" s="196">
        <v>0</v>
      </c>
    </row>
    <row r="1667" spans="1:18" ht="15.75" hidden="1" customHeight="1" outlineLevel="3">
      <c r="A1667" s="143"/>
      <c r="B1667" s="144"/>
      <c r="C1667" s="146" t="s">
        <v>247</v>
      </c>
      <c r="D1667" s="146"/>
      <c r="E1667" s="12">
        <v>0</v>
      </c>
      <c r="F1667" s="12">
        <v>0</v>
      </c>
      <c r="G1667" s="12">
        <v>0</v>
      </c>
      <c r="H1667" s="12">
        <v>0</v>
      </c>
      <c r="I1667" s="12">
        <v>0</v>
      </c>
      <c r="J1667" s="314">
        <f t="shared" si="775"/>
        <v>0</v>
      </c>
      <c r="K1667" s="12">
        <v>0</v>
      </c>
      <c r="L1667" s="12">
        <v>0</v>
      </c>
      <c r="M1667" s="12">
        <v>0</v>
      </c>
      <c r="N1667" s="12">
        <v>0</v>
      </c>
      <c r="O1667" s="12">
        <v>0</v>
      </c>
      <c r="P1667" s="314">
        <f t="shared" si="774"/>
        <v>0</v>
      </c>
      <c r="Q1667" s="15"/>
      <c r="R1667" s="196">
        <v>0</v>
      </c>
    </row>
    <row r="1668" spans="1:18" ht="15.75" hidden="1" customHeight="1" outlineLevel="3">
      <c r="A1668" s="143"/>
      <c r="B1668" s="144"/>
      <c r="C1668" s="146" t="s">
        <v>248</v>
      </c>
      <c r="D1668" s="146"/>
      <c r="E1668" s="12">
        <v>0</v>
      </c>
      <c r="F1668" s="12">
        <v>0</v>
      </c>
      <c r="G1668" s="12">
        <v>0</v>
      </c>
      <c r="H1668" s="12">
        <v>0</v>
      </c>
      <c r="I1668" s="12">
        <v>0</v>
      </c>
      <c r="J1668" s="314">
        <f t="shared" si="775"/>
        <v>0</v>
      </c>
      <c r="K1668" s="12">
        <v>0</v>
      </c>
      <c r="L1668" s="12">
        <v>0</v>
      </c>
      <c r="M1668" s="12">
        <v>0</v>
      </c>
      <c r="N1668" s="12">
        <v>0</v>
      </c>
      <c r="O1668" s="12">
        <v>0</v>
      </c>
      <c r="P1668" s="314">
        <f t="shared" si="774"/>
        <v>0</v>
      </c>
      <c r="Q1668" s="15"/>
      <c r="R1668" s="196">
        <v>0</v>
      </c>
    </row>
    <row r="1669" spans="1:18" ht="15.75" hidden="1" customHeight="1" outlineLevel="3">
      <c r="A1669" s="143"/>
      <c r="B1669" s="144"/>
      <c r="C1669" s="146" t="s">
        <v>249</v>
      </c>
      <c r="D1669" s="146"/>
      <c r="E1669" s="12">
        <v>0</v>
      </c>
      <c r="F1669" s="12">
        <v>0</v>
      </c>
      <c r="G1669" s="12">
        <v>0</v>
      </c>
      <c r="H1669" s="12">
        <v>0</v>
      </c>
      <c r="I1669" s="12">
        <v>0</v>
      </c>
      <c r="J1669" s="314">
        <f t="shared" si="775"/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0</v>
      </c>
      <c r="P1669" s="314">
        <f t="shared" si="774"/>
        <v>0</v>
      </c>
      <c r="Q1669" s="15"/>
      <c r="R1669" s="196">
        <v>0</v>
      </c>
    </row>
    <row r="1670" spans="1:18" ht="15.75" hidden="1" customHeight="1" outlineLevel="3">
      <c r="A1670" s="143"/>
      <c r="B1670" s="144"/>
      <c r="C1670" s="146" t="s">
        <v>250</v>
      </c>
      <c r="D1670" s="146"/>
      <c r="E1670" s="12">
        <v>0</v>
      </c>
      <c r="F1670" s="12">
        <v>0</v>
      </c>
      <c r="G1670" s="12">
        <v>0</v>
      </c>
      <c r="H1670" s="12">
        <v>0</v>
      </c>
      <c r="I1670" s="12">
        <v>0</v>
      </c>
      <c r="J1670" s="314">
        <f t="shared" si="775"/>
        <v>0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314">
        <f t="shared" si="774"/>
        <v>0</v>
      </c>
      <c r="Q1670" s="15"/>
      <c r="R1670" s="196">
        <v>0</v>
      </c>
    </row>
    <row r="1671" spans="1:18" ht="15.75" hidden="1" customHeight="1" outlineLevel="3">
      <c r="A1671" s="143"/>
      <c r="B1671" s="144"/>
      <c r="C1671" s="146" t="s">
        <v>251</v>
      </c>
      <c r="D1671" s="146"/>
      <c r="E1671" s="12">
        <v>0</v>
      </c>
      <c r="F1671" s="12">
        <v>0</v>
      </c>
      <c r="G1671" s="12">
        <v>0</v>
      </c>
      <c r="H1671" s="12">
        <v>0</v>
      </c>
      <c r="I1671" s="12">
        <v>0</v>
      </c>
      <c r="J1671" s="314">
        <f t="shared" si="775"/>
        <v>0</v>
      </c>
      <c r="K1671" s="12">
        <v>0</v>
      </c>
      <c r="L1671" s="12">
        <v>0</v>
      </c>
      <c r="M1671" s="12">
        <v>0</v>
      </c>
      <c r="N1671" s="12">
        <v>0</v>
      </c>
      <c r="O1671" s="12">
        <v>0</v>
      </c>
      <c r="P1671" s="314">
        <f t="shared" si="774"/>
        <v>0</v>
      </c>
      <c r="Q1671" s="15"/>
      <c r="R1671" s="196">
        <v>0</v>
      </c>
    </row>
    <row r="1672" spans="1:18" ht="15.75" hidden="1" customHeight="1" outlineLevel="3">
      <c r="A1672" s="143"/>
      <c r="B1672" s="144"/>
      <c r="C1672" s="146" t="s">
        <v>252</v>
      </c>
      <c r="D1672" s="146"/>
      <c r="E1672" s="12">
        <v>0</v>
      </c>
      <c r="F1672" s="12">
        <v>0</v>
      </c>
      <c r="G1672" s="12">
        <v>0</v>
      </c>
      <c r="H1672" s="12">
        <v>0</v>
      </c>
      <c r="I1672" s="12">
        <v>0</v>
      </c>
      <c r="J1672" s="314">
        <f t="shared" si="775"/>
        <v>0</v>
      </c>
      <c r="K1672" s="12">
        <v>0</v>
      </c>
      <c r="L1672" s="12">
        <v>0</v>
      </c>
      <c r="M1672" s="12">
        <v>0</v>
      </c>
      <c r="N1672" s="12">
        <v>0</v>
      </c>
      <c r="O1672" s="12">
        <v>0</v>
      </c>
      <c r="P1672" s="314">
        <f t="shared" si="774"/>
        <v>0</v>
      </c>
      <c r="Q1672" s="15"/>
      <c r="R1672" s="196">
        <v>0</v>
      </c>
    </row>
    <row r="1673" spans="1:18" ht="15.75" hidden="1" customHeight="1" outlineLevel="3">
      <c r="A1673" s="143"/>
      <c r="B1673" s="144"/>
      <c r="C1673" s="146" t="s">
        <v>253</v>
      </c>
      <c r="D1673" s="146"/>
      <c r="E1673" s="12">
        <v>0</v>
      </c>
      <c r="F1673" s="12">
        <v>0</v>
      </c>
      <c r="G1673" s="12">
        <v>0</v>
      </c>
      <c r="H1673" s="12">
        <v>0</v>
      </c>
      <c r="I1673" s="12">
        <v>0</v>
      </c>
      <c r="J1673" s="314">
        <f t="shared" si="775"/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314">
        <f t="shared" si="774"/>
        <v>0</v>
      </c>
      <c r="Q1673" s="15"/>
      <c r="R1673" s="196">
        <v>0</v>
      </c>
    </row>
    <row r="1674" spans="1:18" ht="15.75" hidden="1" customHeight="1" outlineLevel="3">
      <c r="A1674" s="143"/>
      <c r="B1674" s="144"/>
      <c r="C1674" s="146" t="s">
        <v>254</v>
      </c>
      <c r="D1674" s="146"/>
      <c r="E1674" s="12">
        <v>0</v>
      </c>
      <c r="F1674" s="12">
        <v>0</v>
      </c>
      <c r="G1674" s="12">
        <v>0</v>
      </c>
      <c r="H1674" s="12">
        <v>0</v>
      </c>
      <c r="I1674" s="12">
        <v>0</v>
      </c>
      <c r="J1674" s="314">
        <f t="shared" si="775"/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314">
        <f t="shared" si="774"/>
        <v>0</v>
      </c>
      <c r="Q1674" s="15"/>
      <c r="R1674" s="196">
        <v>0</v>
      </c>
    </row>
    <row r="1675" spans="1:18" ht="15.75" hidden="1" customHeight="1" outlineLevel="3">
      <c r="A1675" s="143"/>
      <c r="B1675" s="144"/>
      <c r="C1675" s="146" t="s">
        <v>254</v>
      </c>
      <c r="D1675" s="146"/>
      <c r="E1675" s="12">
        <v>0</v>
      </c>
      <c r="F1675" s="12">
        <v>0</v>
      </c>
      <c r="G1675" s="12">
        <v>0</v>
      </c>
      <c r="H1675" s="12">
        <v>0</v>
      </c>
      <c r="I1675" s="12">
        <v>0</v>
      </c>
      <c r="J1675" s="314">
        <f t="shared" si="775"/>
        <v>0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314">
        <f t="shared" si="774"/>
        <v>0</v>
      </c>
      <c r="Q1675" s="15"/>
      <c r="R1675" s="196">
        <v>0</v>
      </c>
    </row>
    <row r="1676" spans="1:18" ht="15.75" hidden="1" customHeight="1" outlineLevel="3">
      <c r="A1676" s="143"/>
      <c r="B1676" s="144"/>
      <c r="C1676" s="145" t="s">
        <v>257</v>
      </c>
      <c r="D1676" s="145"/>
      <c r="E1676" s="61">
        <f>SUM(E1677:E1679)</f>
        <v>0</v>
      </c>
      <c r="F1676" s="61">
        <f t="shared" ref="F1676:O1676" si="776">SUM(F1677:F1679)</f>
        <v>0</v>
      </c>
      <c r="G1676" s="61">
        <f t="shared" si="776"/>
        <v>0</v>
      </c>
      <c r="H1676" s="61">
        <f t="shared" ref="H1676" si="777">SUM(H1677:H1679)</f>
        <v>0</v>
      </c>
      <c r="I1676" s="61">
        <f t="shared" si="776"/>
        <v>0</v>
      </c>
      <c r="J1676" s="314">
        <f t="shared" si="775"/>
        <v>0</v>
      </c>
      <c r="K1676" s="61">
        <f t="shared" si="776"/>
        <v>0</v>
      </c>
      <c r="L1676" s="61">
        <f t="shared" si="776"/>
        <v>0</v>
      </c>
      <c r="M1676" s="61">
        <f t="shared" si="776"/>
        <v>0</v>
      </c>
      <c r="N1676" s="61">
        <f t="shared" si="776"/>
        <v>0</v>
      </c>
      <c r="O1676" s="61">
        <f t="shared" si="776"/>
        <v>0</v>
      </c>
      <c r="P1676" s="314">
        <f t="shared" si="774"/>
        <v>0</v>
      </c>
      <c r="Q1676" s="15"/>
      <c r="R1676" s="196">
        <v>0</v>
      </c>
    </row>
    <row r="1677" spans="1:18" ht="15.75" hidden="1" customHeight="1" outlineLevel="3">
      <c r="A1677" s="143"/>
      <c r="B1677" s="144"/>
      <c r="C1677" s="148" t="s">
        <v>255</v>
      </c>
      <c r="D1677" s="148"/>
      <c r="E1677" s="12">
        <v>0</v>
      </c>
      <c r="F1677" s="12">
        <v>0</v>
      </c>
      <c r="G1677" s="12">
        <v>0</v>
      </c>
      <c r="H1677" s="12">
        <v>0</v>
      </c>
      <c r="I1677" s="12">
        <v>0</v>
      </c>
      <c r="J1677" s="314">
        <f t="shared" si="775"/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0</v>
      </c>
      <c r="P1677" s="314">
        <f t="shared" si="774"/>
        <v>0</v>
      </c>
      <c r="Q1677" s="15"/>
      <c r="R1677" s="196">
        <v>0</v>
      </c>
    </row>
    <row r="1678" spans="1:18" ht="15.75" hidden="1" customHeight="1" outlineLevel="3">
      <c r="A1678" s="143"/>
      <c r="B1678" s="144"/>
      <c r="C1678" s="148" t="s">
        <v>256</v>
      </c>
      <c r="D1678" s="148"/>
      <c r="E1678" s="12">
        <v>0</v>
      </c>
      <c r="F1678" s="12">
        <v>0</v>
      </c>
      <c r="G1678" s="12">
        <v>0</v>
      </c>
      <c r="H1678" s="12">
        <v>0</v>
      </c>
      <c r="I1678" s="12">
        <v>0</v>
      </c>
      <c r="J1678" s="314">
        <f t="shared" si="775"/>
        <v>0</v>
      </c>
      <c r="K1678" s="12">
        <v>0</v>
      </c>
      <c r="L1678" s="12">
        <v>0</v>
      </c>
      <c r="M1678" s="12">
        <v>0</v>
      </c>
      <c r="N1678" s="12">
        <v>0</v>
      </c>
      <c r="O1678" s="12">
        <v>0</v>
      </c>
      <c r="P1678" s="314">
        <f t="shared" si="774"/>
        <v>0</v>
      </c>
      <c r="Q1678" s="15"/>
      <c r="R1678" s="196">
        <v>0</v>
      </c>
    </row>
    <row r="1679" spans="1:18" ht="15.75" hidden="1" customHeight="1" outlineLevel="3">
      <c r="A1679" s="143"/>
      <c r="B1679" s="144"/>
      <c r="C1679" s="148" t="s">
        <v>219</v>
      </c>
      <c r="D1679" s="148"/>
      <c r="E1679" s="12">
        <v>0</v>
      </c>
      <c r="F1679" s="12">
        <v>0</v>
      </c>
      <c r="G1679" s="12">
        <v>0</v>
      </c>
      <c r="H1679" s="12">
        <v>0</v>
      </c>
      <c r="I1679" s="12">
        <v>0</v>
      </c>
      <c r="J1679" s="314">
        <f t="shared" si="775"/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0</v>
      </c>
      <c r="P1679" s="314">
        <f t="shared" si="774"/>
        <v>0</v>
      </c>
      <c r="Q1679" s="15"/>
      <c r="R1679" s="196">
        <v>0</v>
      </c>
    </row>
    <row r="1680" spans="1:18" ht="15.75" hidden="1" customHeight="1" outlineLevel="3">
      <c r="A1680" s="143"/>
      <c r="B1680" s="144"/>
      <c r="C1680" s="145" t="s">
        <v>258</v>
      </c>
      <c r="D1680" s="145"/>
      <c r="E1680" s="61">
        <f>SUM(E1681:E1683)</f>
        <v>0</v>
      </c>
      <c r="F1680" s="61">
        <f t="shared" ref="F1680:O1680" si="778">SUM(F1681:F1683)</f>
        <v>0</v>
      </c>
      <c r="G1680" s="61">
        <f t="shared" si="778"/>
        <v>0</v>
      </c>
      <c r="H1680" s="61">
        <f t="shared" ref="H1680" si="779">SUM(H1681:H1683)</f>
        <v>0</v>
      </c>
      <c r="I1680" s="61">
        <f t="shared" si="778"/>
        <v>0</v>
      </c>
      <c r="J1680" s="314">
        <f t="shared" si="775"/>
        <v>0</v>
      </c>
      <c r="K1680" s="61">
        <f t="shared" si="778"/>
        <v>0</v>
      </c>
      <c r="L1680" s="61">
        <f t="shared" si="778"/>
        <v>0</v>
      </c>
      <c r="M1680" s="61">
        <f t="shared" si="778"/>
        <v>0</v>
      </c>
      <c r="N1680" s="61">
        <f t="shared" si="778"/>
        <v>0</v>
      </c>
      <c r="O1680" s="61">
        <f t="shared" si="778"/>
        <v>0</v>
      </c>
      <c r="P1680" s="314">
        <f t="shared" si="774"/>
        <v>0</v>
      </c>
      <c r="Q1680" s="15"/>
      <c r="R1680" s="196">
        <v>0</v>
      </c>
    </row>
    <row r="1681" spans="1:18" ht="15.75" hidden="1" customHeight="1" outlineLevel="3">
      <c r="A1681" s="143"/>
      <c r="B1681" s="144"/>
      <c r="C1681" s="148" t="s">
        <v>213</v>
      </c>
      <c r="D1681" s="148"/>
      <c r="E1681" s="12">
        <v>0</v>
      </c>
      <c r="F1681" s="12">
        <v>0</v>
      </c>
      <c r="G1681" s="12">
        <v>0</v>
      </c>
      <c r="H1681" s="12">
        <v>0</v>
      </c>
      <c r="I1681" s="12">
        <v>0</v>
      </c>
      <c r="J1681" s="314">
        <f t="shared" si="775"/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314">
        <f t="shared" si="774"/>
        <v>0</v>
      </c>
      <c r="Q1681" s="15"/>
      <c r="R1681" s="196">
        <v>0</v>
      </c>
    </row>
    <row r="1682" spans="1:18" ht="15.75" hidden="1" customHeight="1" outlineLevel="3">
      <c r="A1682" s="143"/>
      <c r="B1682" s="144"/>
      <c r="C1682" s="148" t="s">
        <v>259</v>
      </c>
      <c r="D1682" s="148"/>
      <c r="E1682" s="12">
        <v>0</v>
      </c>
      <c r="F1682" s="12">
        <v>0</v>
      </c>
      <c r="G1682" s="12">
        <v>0</v>
      </c>
      <c r="H1682" s="12">
        <v>0</v>
      </c>
      <c r="I1682" s="12">
        <v>0</v>
      </c>
      <c r="J1682" s="314">
        <f t="shared" si="775"/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314">
        <f t="shared" si="774"/>
        <v>0</v>
      </c>
      <c r="Q1682" s="15"/>
      <c r="R1682" s="196">
        <v>0</v>
      </c>
    </row>
    <row r="1683" spans="1:18" ht="15.75" hidden="1" customHeight="1" outlineLevel="3">
      <c r="A1683" s="143"/>
      <c r="B1683" s="144"/>
      <c r="C1683" s="148" t="s">
        <v>260</v>
      </c>
      <c r="D1683" s="148"/>
      <c r="E1683" s="12">
        <v>0</v>
      </c>
      <c r="F1683" s="12">
        <v>0</v>
      </c>
      <c r="G1683" s="12">
        <v>0</v>
      </c>
      <c r="H1683" s="12">
        <v>0</v>
      </c>
      <c r="I1683" s="12">
        <v>0</v>
      </c>
      <c r="J1683" s="314">
        <f t="shared" si="775"/>
        <v>0</v>
      </c>
      <c r="K1683" s="12">
        <v>0</v>
      </c>
      <c r="L1683" s="12">
        <v>0</v>
      </c>
      <c r="M1683" s="12">
        <v>0</v>
      </c>
      <c r="N1683" s="12">
        <v>0</v>
      </c>
      <c r="O1683" s="12">
        <v>0</v>
      </c>
      <c r="P1683" s="314">
        <f t="shared" ref="P1683:P1700" si="780">K1683+L1683+M1683+N1683+O1683</f>
        <v>0</v>
      </c>
      <c r="Q1683" s="15"/>
      <c r="R1683" s="196">
        <v>0</v>
      </c>
    </row>
    <row r="1684" spans="1:18" ht="15.75" hidden="1" customHeight="1" outlineLevel="3">
      <c r="A1684" s="143"/>
      <c r="B1684" s="144"/>
      <c r="C1684" s="149" t="s">
        <v>263</v>
      </c>
      <c r="D1684" s="149"/>
      <c r="E1684" s="61">
        <f>SUM(E1685:E1686)</f>
        <v>0</v>
      </c>
      <c r="F1684" s="61">
        <f t="shared" ref="F1684:O1684" si="781">SUM(F1685:F1686)</f>
        <v>0</v>
      </c>
      <c r="G1684" s="61">
        <f t="shared" si="781"/>
        <v>0</v>
      </c>
      <c r="H1684" s="61">
        <f t="shared" ref="H1684" si="782">SUM(H1685:H1686)</f>
        <v>0</v>
      </c>
      <c r="I1684" s="61">
        <f t="shared" si="781"/>
        <v>0</v>
      </c>
      <c r="J1684" s="314">
        <f t="shared" si="775"/>
        <v>0</v>
      </c>
      <c r="K1684" s="61">
        <f t="shared" si="781"/>
        <v>0</v>
      </c>
      <c r="L1684" s="61">
        <f t="shared" si="781"/>
        <v>0</v>
      </c>
      <c r="M1684" s="61">
        <f t="shared" si="781"/>
        <v>0</v>
      </c>
      <c r="N1684" s="61">
        <f t="shared" si="781"/>
        <v>0</v>
      </c>
      <c r="O1684" s="61">
        <f t="shared" si="781"/>
        <v>0</v>
      </c>
      <c r="P1684" s="314">
        <f t="shared" si="780"/>
        <v>0</v>
      </c>
      <c r="Q1684" s="15"/>
      <c r="R1684" s="196">
        <v>0</v>
      </c>
    </row>
    <row r="1685" spans="1:18" ht="15.75" hidden="1" customHeight="1" outlineLevel="3">
      <c r="A1685" s="143"/>
      <c r="B1685" s="144"/>
      <c r="C1685" s="148" t="s">
        <v>261</v>
      </c>
      <c r="D1685" s="148"/>
      <c r="E1685" s="12">
        <v>0</v>
      </c>
      <c r="F1685" s="12">
        <v>0</v>
      </c>
      <c r="G1685" s="12">
        <v>0</v>
      </c>
      <c r="H1685" s="12">
        <v>0</v>
      </c>
      <c r="I1685" s="12">
        <v>0</v>
      </c>
      <c r="J1685" s="314">
        <f t="shared" si="775"/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314">
        <f t="shared" si="780"/>
        <v>0</v>
      </c>
      <c r="Q1685" s="15"/>
      <c r="R1685" s="196">
        <v>0</v>
      </c>
    </row>
    <row r="1686" spans="1:18" ht="15.75" hidden="1" customHeight="1" outlineLevel="3">
      <c r="A1686" s="143"/>
      <c r="B1686" s="144"/>
      <c r="C1686" s="150" t="s">
        <v>262</v>
      </c>
      <c r="D1686" s="150"/>
      <c r="E1686" s="12">
        <v>0</v>
      </c>
      <c r="F1686" s="12">
        <v>0</v>
      </c>
      <c r="G1686" s="12">
        <v>0</v>
      </c>
      <c r="H1686" s="12">
        <v>0</v>
      </c>
      <c r="I1686" s="12">
        <v>0</v>
      </c>
      <c r="J1686" s="314">
        <f t="shared" si="775"/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314">
        <f t="shared" si="780"/>
        <v>0</v>
      </c>
      <c r="Q1686" s="15"/>
      <c r="R1686" s="196">
        <v>0</v>
      </c>
    </row>
    <row r="1687" spans="1:18" ht="15.75" hidden="1" customHeight="1" outlineLevel="3">
      <c r="A1687" s="143"/>
      <c r="B1687" s="144"/>
      <c r="C1687" s="145" t="s">
        <v>265</v>
      </c>
      <c r="D1687" s="145"/>
      <c r="E1687" s="61">
        <f>E1688</f>
        <v>0</v>
      </c>
      <c r="F1687" s="61">
        <f t="shared" ref="F1687:O1687" si="783">F1688</f>
        <v>0</v>
      </c>
      <c r="G1687" s="61">
        <f t="shared" si="783"/>
        <v>0</v>
      </c>
      <c r="H1687" s="61">
        <f t="shared" si="783"/>
        <v>0</v>
      </c>
      <c r="I1687" s="61">
        <f t="shared" si="783"/>
        <v>0</v>
      </c>
      <c r="J1687" s="314">
        <f t="shared" si="775"/>
        <v>0</v>
      </c>
      <c r="K1687" s="61">
        <f t="shared" si="783"/>
        <v>0</v>
      </c>
      <c r="L1687" s="61">
        <f t="shared" si="783"/>
        <v>0</v>
      </c>
      <c r="M1687" s="61">
        <f t="shared" si="783"/>
        <v>0</v>
      </c>
      <c r="N1687" s="61">
        <f t="shared" si="783"/>
        <v>0</v>
      </c>
      <c r="O1687" s="61">
        <f t="shared" si="783"/>
        <v>0</v>
      </c>
      <c r="P1687" s="314">
        <f t="shared" si="780"/>
        <v>0</v>
      </c>
      <c r="Q1687" s="15"/>
      <c r="R1687" s="196">
        <v>0</v>
      </c>
    </row>
    <row r="1688" spans="1:18" ht="15.75" hidden="1" customHeight="1" outlineLevel="3">
      <c r="A1688" s="143"/>
      <c r="B1688" s="144"/>
      <c r="C1688" s="91" t="s">
        <v>264</v>
      </c>
      <c r="D1688" s="91"/>
      <c r="E1688" s="12">
        <v>0</v>
      </c>
      <c r="F1688" s="12">
        <v>0</v>
      </c>
      <c r="G1688" s="12">
        <v>0</v>
      </c>
      <c r="H1688" s="12">
        <v>0</v>
      </c>
      <c r="I1688" s="12">
        <v>0</v>
      </c>
      <c r="J1688" s="314">
        <f t="shared" si="775"/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314">
        <f t="shared" si="780"/>
        <v>0</v>
      </c>
      <c r="Q1688" s="15"/>
      <c r="R1688" s="196">
        <v>0</v>
      </c>
    </row>
    <row r="1689" spans="1:18" ht="15.75" hidden="1" customHeight="1" outlineLevel="3">
      <c r="A1689" s="143"/>
      <c r="B1689" s="144"/>
      <c r="C1689" s="145" t="s">
        <v>267</v>
      </c>
      <c r="D1689" s="145"/>
      <c r="E1689" s="61">
        <f>SUM(E1690:E1691)</f>
        <v>0</v>
      </c>
      <c r="F1689" s="61">
        <f t="shared" ref="F1689:O1689" si="784">SUM(F1690:F1691)</f>
        <v>0</v>
      </c>
      <c r="G1689" s="61">
        <f t="shared" si="784"/>
        <v>0</v>
      </c>
      <c r="H1689" s="61">
        <f t="shared" ref="H1689" si="785">SUM(H1690:H1691)</f>
        <v>0</v>
      </c>
      <c r="I1689" s="61">
        <f t="shared" si="784"/>
        <v>0</v>
      </c>
      <c r="J1689" s="314">
        <f t="shared" si="775"/>
        <v>0</v>
      </c>
      <c r="K1689" s="61">
        <f t="shared" si="784"/>
        <v>0</v>
      </c>
      <c r="L1689" s="61">
        <f t="shared" si="784"/>
        <v>0</v>
      </c>
      <c r="M1689" s="61">
        <f t="shared" si="784"/>
        <v>0</v>
      </c>
      <c r="N1689" s="61">
        <f t="shared" si="784"/>
        <v>0</v>
      </c>
      <c r="O1689" s="61">
        <f t="shared" si="784"/>
        <v>0</v>
      </c>
      <c r="P1689" s="314">
        <f t="shared" si="780"/>
        <v>0</v>
      </c>
      <c r="Q1689" s="15"/>
      <c r="R1689" s="196">
        <v>0</v>
      </c>
    </row>
    <row r="1690" spans="1:18" ht="15.75" hidden="1" customHeight="1" outlineLevel="3">
      <c r="A1690" s="143"/>
      <c r="B1690" s="144"/>
      <c r="C1690" s="148" t="s">
        <v>17</v>
      </c>
      <c r="D1690" s="148"/>
      <c r="E1690" s="12">
        <v>0</v>
      </c>
      <c r="F1690" s="12">
        <v>0</v>
      </c>
      <c r="G1690" s="12">
        <v>0</v>
      </c>
      <c r="H1690" s="12">
        <v>0</v>
      </c>
      <c r="I1690" s="12">
        <v>0</v>
      </c>
      <c r="J1690" s="314">
        <f t="shared" si="775"/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314">
        <f t="shared" si="780"/>
        <v>0</v>
      </c>
      <c r="Q1690" s="15"/>
      <c r="R1690" s="196">
        <v>0</v>
      </c>
    </row>
    <row r="1691" spans="1:18" ht="15.75" hidden="1" customHeight="1" outlineLevel="3">
      <c r="A1691" s="143"/>
      <c r="B1691" s="144"/>
      <c r="C1691" s="151" t="s">
        <v>266</v>
      </c>
      <c r="D1691" s="151"/>
      <c r="E1691" s="12">
        <v>0</v>
      </c>
      <c r="F1691" s="12">
        <v>0</v>
      </c>
      <c r="G1691" s="12">
        <v>0</v>
      </c>
      <c r="H1691" s="12">
        <v>0</v>
      </c>
      <c r="I1691" s="12">
        <v>0</v>
      </c>
      <c r="J1691" s="314">
        <f t="shared" si="775"/>
        <v>0</v>
      </c>
      <c r="K1691" s="12">
        <v>0</v>
      </c>
      <c r="L1691" s="12">
        <v>0</v>
      </c>
      <c r="M1691" s="12">
        <v>0</v>
      </c>
      <c r="N1691" s="12">
        <v>0</v>
      </c>
      <c r="O1691" s="12">
        <v>0</v>
      </c>
      <c r="P1691" s="314">
        <f t="shared" si="780"/>
        <v>0</v>
      </c>
      <c r="Q1691" s="15"/>
      <c r="R1691" s="196">
        <v>0</v>
      </c>
    </row>
    <row r="1692" spans="1:18" ht="15.75" hidden="1" customHeight="1" outlineLevel="3">
      <c r="A1692" s="143"/>
      <c r="B1692" s="144"/>
      <c r="C1692" s="145" t="s">
        <v>270</v>
      </c>
      <c r="D1692" s="145"/>
      <c r="E1692" s="61">
        <f>SUM(E1693:E1694)</f>
        <v>0</v>
      </c>
      <c r="F1692" s="61">
        <f t="shared" ref="F1692:O1692" si="786">SUM(F1693:F1694)</f>
        <v>0</v>
      </c>
      <c r="G1692" s="61">
        <f t="shared" si="786"/>
        <v>0</v>
      </c>
      <c r="H1692" s="61">
        <f t="shared" ref="H1692" si="787">SUM(H1693:H1694)</f>
        <v>0</v>
      </c>
      <c r="I1692" s="61">
        <f t="shared" si="786"/>
        <v>0</v>
      </c>
      <c r="J1692" s="314">
        <f t="shared" si="775"/>
        <v>0</v>
      </c>
      <c r="K1692" s="61">
        <f t="shared" si="786"/>
        <v>0</v>
      </c>
      <c r="L1692" s="61">
        <f t="shared" si="786"/>
        <v>0</v>
      </c>
      <c r="M1692" s="61">
        <f t="shared" si="786"/>
        <v>0</v>
      </c>
      <c r="N1692" s="61">
        <f t="shared" si="786"/>
        <v>0</v>
      </c>
      <c r="O1692" s="61">
        <f t="shared" si="786"/>
        <v>0</v>
      </c>
      <c r="P1692" s="314">
        <f t="shared" si="780"/>
        <v>0</v>
      </c>
      <c r="Q1692" s="15"/>
      <c r="R1692" s="196">
        <v>0</v>
      </c>
    </row>
    <row r="1693" spans="1:18" ht="15.75" hidden="1" customHeight="1" outlineLevel="3">
      <c r="A1693" s="143"/>
      <c r="B1693" s="144"/>
      <c r="C1693" s="148" t="s">
        <v>268</v>
      </c>
      <c r="D1693" s="148"/>
      <c r="E1693" s="12">
        <v>0</v>
      </c>
      <c r="F1693" s="12">
        <v>0</v>
      </c>
      <c r="G1693" s="12">
        <v>0</v>
      </c>
      <c r="H1693" s="12">
        <v>0</v>
      </c>
      <c r="I1693" s="12">
        <v>0</v>
      </c>
      <c r="J1693" s="314">
        <f t="shared" si="775"/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314">
        <f t="shared" si="780"/>
        <v>0</v>
      </c>
      <c r="Q1693" s="15"/>
      <c r="R1693" s="196">
        <v>0</v>
      </c>
    </row>
    <row r="1694" spans="1:18" ht="15.75" hidden="1" customHeight="1" outlineLevel="3">
      <c r="A1694" s="143"/>
      <c r="B1694" s="144"/>
      <c r="C1694" s="148" t="s">
        <v>269</v>
      </c>
      <c r="D1694" s="148"/>
      <c r="E1694" s="12">
        <v>0</v>
      </c>
      <c r="F1694" s="12">
        <v>0</v>
      </c>
      <c r="G1694" s="12">
        <v>0</v>
      </c>
      <c r="H1694" s="12">
        <v>0</v>
      </c>
      <c r="I1694" s="12">
        <v>0</v>
      </c>
      <c r="J1694" s="314">
        <f t="shared" si="775"/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314">
        <f t="shared" si="780"/>
        <v>0</v>
      </c>
      <c r="Q1694" s="15"/>
      <c r="R1694" s="196">
        <v>0</v>
      </c>
    </row>
    <row r="1695" spans="1:18" ht="15.75" hidden="1" customHeight="1" outlineLevel="3">
      <c r="A1695" s="143"/>
      <c r="B1695" s="144"/>
      <c r="C1695" s="145" t="s">
        <v>273</v>
      </c>
      <c r="D1695" s="145"/>
      <c r="E1695" s="61">
        <f>SUM(E1696:E1697)</f>
        <v>0</v>
      </c>
      <c r="F1695" s="61">
        <f t="shared" ref="F1695:O1695" si="788">SUM(F1696:F1697)</f>
        <v>0</v>
      </c>
      <c r="G1695" s="61">
        <f t="shared" si="788"/>
        <v>0</v>
      </c>
      <c r="H1695" s="61">
        <f t="shared" ref="H1695" si="789">SUM(H1696:H1697)</f>
        <v>0</v>
      </c>
      <c r="I1695" s="61">
        <f t="shared" si="788"/>
        <v>0</v>
      </c>
      <c r="J1695" s="314">
        <f t="shared" si="775"/>
        <v>0</v>
      </c>
      <c r="K1695" s="61">
        <f t="shared" si="788"/>
        <v>0</v>
      </c>
      <c r="L1695" s="61">
        <f t="shared" si="788"/>
        <v>0</v>
      </c>
      <c r="M1695" s="61">
        <f t="shared" si="788"/>
        <v>0</v>
      </c>
      <c r="N1695" s="61">
        <f t="shared" si="788"/>
        <v>0</v>
      </c>
      <c r="O1695" s="61">
        <f t="shared" si="788"/>
        <v>0</v>
      </c>
      <c r="P1695" s="314">
        <f t="shared" si="780"/>
        <v>0</v>
      </c>
      <c r="Q1695" s="15"/>
      <c r="R1695" s="196">
        <v>0</v>
      </c>
    </row>
    <row r="1696" spans="1:18" ht="15.75" hidden="1" customHeight="1" outlineLevel="3">
      <c r="A1696" s="143"/>
      <c r="B1696" s="144"/>
      <c r="C1696" s="152" t="s">
        <v>271</v>
      </c>
      <c r="D1696" s="152"/>
      <c r="E1696" s="12">
        <v>0</v>
      </c>
      <c r="F1696" s="12">
        <v>0</v>
      </c>
      <c r="G1696" s="12">
        <v>0</v>
      </c>
      <c r="H1696" s="12">
        <v>0</v>
      </c>
      <c r="I1696" s="12">
        <v>0</v>
      </c>
      <c r="J1696" s="314">
        <f t="shared" si="775"/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314">
        <f t="shared" si="780"/>
        <v>0</v>
      </c>
      <c r="Q1696" s="15"/>
      <c r="R1696" s="196">
        <v>0</v>
      </c>
    </row>
    <row r="1697" spans="1:18" ht="15.75" hidden="1" customHeight="1" outlineLevel="3">
      <c r="A1697" s="143"/>
      <c r="B1697" s="144"/>
      <c r="C1697" s="152" t="s">
        <v>272</v>
      </c>
      <c r="D1697" s="152"/>
      <c r="E1697" s="12">
        <v>0</v>
      </c>
      <c r="F1697" s="12">
        <v>0</v>
      </c>
      <c r="G1697" s="12">
        <v>0</v>
      </c>
      <c r="H1697" s="12">
        <v>0</v>
      </c>
      <c r="I1697" s="12">
        <v>0</v>
      </c>
      <c r="J1697" s="314">
        <f t="shared" si="775"/>
        <v>0</v>
      </c>
      <c r="K1697" s="12">
        <v>0</v>
      </c>
      <c r="L1697" s="12">
        <v>0</v>
      </c>
      <c r="M1697" s="12">
        <v>0</v>
      </c>
      <c r="N1697" s="12">
        <v>0</v>
      </c>
      <c r="O1697" s="12">
        <v>0</v>
      </c>
      <c r="P1697" s="314">
        <f t="shared" si="780"/>
        <v>0</v>
      </c>
      <c r="Q1697" s="15"/>
      <c r="R1697" s="196">
        <v>0</v>
      </c>
    </row>
    <row r="1698" spans="1:18" ht="15.75" hidden="1" customHeight="1" outlineLevel="3">
      <c r="A1698" s="143"/>
      <c r="B1698" s="144"/>
      <c r="C1698" s="145" t="s">
        <v>274</v>
      </c>
      <c r="D1698" s="145"/>
      <c r="E1698" s="61">
        <f>E1699</f>
        <v>0</v>
      </c>
      <c r="F1698" s="61">
        <f t="shared" ref="F1698:O1698" si="790">F1699</f>
        <v>0</v>
      </c>
      <c r="G1698" s="61">
        <f t="shared" si="790"/>
        <v>0</v>
      </c>
      <c r="H1698" s="61">
        <f t="shared" si="790"/>
        <v>0</v>
      </c>
      <c r="I1698" s="61">
        <f t="shared" si="790"/>
        <v>0</v>
      </c>
      <c r="J1698" s="314">
        <f t="shared" si="775"/>
        <v>0</v>
      </c>
      <c r="K1698" s="61">
        <f t="shared" si="790"/>
        <v>0</v>
      </c>
      <c r="L1698" s="61">
        <f t="shared" si="790"/>
        <v>0</v>
      </c>
      <c r="M1698" s="61">
        <f t="shared" si="790"/>
        <v>0</v>
      </c>
      <c r="N1698" s="61">
        <f t="shared" si="790"/>
        <v>0</v>
      </c>
      <c r="O1698" s="61">
        <f t="shared" si="790"/>
        <v>0</v>
      </c>
      <c r="P1698" s="314">
        <f t="shared" si="780"/>
        <v>0</v>
      </c>
      <c r="Q1698" s="15"/>
      <c r="R1698" s="196">
        <v>0</v>
      </c>
    </row>
    <row r="1699" spans="1:18" ht="15.75" hidden="1" customHeight="1" outlineLevel="3">
      <c r="A1699" s="143"/>
      <c r="B1699" s="144"/>
      <c r="C1699" s="146" t="s">
        <v>275</v>
      </c>
      <c r="D1699" s="146"/>
      <c r="E1699" s="12">
        <v>0</v>
      </c>
      <c r="F1699" s="106"/>
      <c r="G1699" s="106"/>
      <c r="H1699" s="106"/>
      <c r="I1699" s="106"/>
      <c r="J1699" s="314">
        <f t="shared" si="775"/>
        <v>0</v>
      </c>
      <c r="K1699" s="106"/>
      <c r="L1699" s="106"/>
      <c r="M1699" s="106"/>
      <c r="N1699" s="106"/>
      <c r="O1699" s="106"/>
      <c r="P1699" s="314">
        <f t="shared" si="780"/>
        <v>0</v>
      </c>
      <c r="Q1699" s="15"/>
      <c r="R1699" s="196">
        <v>0</v>
      </c>
    </row>
    <row r="1700" spans="1:18" ht="35.25" hidden="1" customHeight="1" outlineLevel="2">
      <c r="A1700" s="472" t="s">
        <v>314</v>
      </c>
      <c r="B1700" s="473"/>
      <c r="C1700" s="473"/>
      <c r="D1700" s="314">
        <f>D1701+D1702</f>
        <v>0</v>
      </c>
      <c r="E1700" s="314">
        <f>E1701+E1702</f>
        <v>0</v>
      </c>
      <c r="F1700" s="356">
        <f t="shared" ref="F1700:I1700" si="791">F1701+F1702</f>
        <v>0</v>
      </c>
      <c r="G1700" s="314">
        <f t="shared" si="791"/>
        <v>0</v>
      </c>
      <c r="H1700" s="354">
        <f t="shared" ref="H1700" si="792">H1701+H1702</f>
        <v>0</v>
      </c>
      <c r="I1700" s="314">
        <f t="shared" si="791"/>
        <v>168667</v>
      </c>
      <c r="J1700" s="314">
        <f t="shared" si="775"/>
        <v>168667</v>
      </c>
      <c r="K1700" s="314">
        <f t="shared" ref="K1700:L1700" si="793">K1701+K1702</f>
        <v>168666</v>
      </c>
      <c r="L1700" s="356">
        <f t="shared" si="793"/>
        <v>168667</v>
      </c>
      <c r="M1700" s="314">
        <f t="shared" ref="M1700" si="794">M1701+M1702</f>
        <v>168667</v>
      </c>
      <c r="N1700" s="314">
        <f t="shared" ref="N1700" si="795">N1701+N1702</f>
        <v>168667</v>
      </c>
      <c r="O1700" s="314">
        <f t="shared" ref="O1700" si="796">O1701+O1702</f>
        <v>0</v>
      </c>
      <c r="P1700" s="314">
        <f t="shared" si="780"/>
        <v>674667</v>
      </c>
      <c r="Q1700" s="67">
        <f>J1700+P1700</f>
        <v>843334</v>
      </c>
      <c r="R1700" s="196">
        <v>169000</v>
      </c>
    </row>
    <row r="1701" spans="1:18" ht="39.75" hidden="1" customHeight="1" outlineLevel="2">
      <c r="A1701" s="497">
        <v>25</v>
      </c>
      <c r="B1701" s="428" t="s">
        <v>14</v>
      </c>
      <c r="C1701" s="128" t="s">
        <v>11</v>
      </c>
      <c r="D1701" s="25">
        <v>0</v>
      </c>
      <c r="E1701" s="214">
        <v>0</v>
      </c>
      <c r="F1701" s="223">
        <v>0</v>
      </c>
      <c r="G1701" s="34">
        <f>G74+G115+G161+G192+G261+G282+G300+G316+G347+G468+G479+G490+G521+G565+G836+G877+G938+G999+G1055+G1066+G1237+G1248+G1259+G1290</f>
        <v>0</v>
      </c>
      <c r="H1701" s="34">
        <f>H74+H115+H161+H192+H261+H282+H300+H316+H347+H468+H479+H490+H521+H565+H836+H877+H938+H999+H1055+H1066+H1237+H1248+H1259+H1290</f>
        <v>0</v>
      </c>
      <c r="I1701" s="34">
        <f>I74+I115+I161+I192+I261+I282+I300+I316+I347+I468+I479+I490+I521+I565+I836+I877+I938+I999+I1055+I1066+I1237+I1248+I1259+I1290</f>
        <v>0</v>
      </c>
      <c r="J1701" s="314">
        <f t="shared" si="775"/>
        <v>0</v>
      </c>
      <c r="K1701" s="214">
        <v>0</v>
      </c>
      <c r="L1701" s="214">
        <v>0</v>
      </c>
      <c r="M1701" s="34">
        <f>M74+M115+M161+M192+M261+M282+M300+M316+M347+M468+M479+M490+M521+M565+M836+M877+M938+M999+M1055+M1066+M1237+M1248+M1259+M1290</f>
        <v>0</v>
      </c>
      <c r="N1701" s="34">
        <f>N74+N115+N161+N192+N261+N282+N300+N316+N347+N468+N479+N490+N521+N565+N836+N877+N938+N999+N1055+N1066+N1237+N1248+N1259+N1290</f>
        <v>0</v>
      </c>
      <c r="O1701" s="34">
        <f>O74+O115+O161+O192+O261+O282+O300+O316+O347+O468+O479+O490+O521+O565+O836+O877+O938+O999+O1055+O1066+O1237+O1248+O1259+O1290</f>
        <v>0</v>
      </c>
      <c r="P1701" s="87">
        <f>O1701+N1701+M1701+L1701+K1701</f>
        <v>0</v>
      </c>
      <c r="Q1701" s="78">
        <f>J1701+P1701</f>
        <v>0</v>
      </c>
      <c r="R1701" s="196">
        <v>0</v>
      </c>
    </row>
    <row r="1702" spans="1:18" ht="43.5" hidden="1" customHeight="1" outlineLevel="2">
      <c r="A1702" s="497"/>
      <c r="B1702" s="430"/>
      <c r="C1702" s="128" t="s">
        <v>319</v>
      </c>
      <c r="D1702" s="25">
        <v>0</v>
      </c>
      <c r="E1702" s="25">
        <v>0</v>
      </c>
      <c r="F1702" s="25">
        <v>0</v>
      </c>
      <c r="G1702" s="25">
        <v>0</v>
      </c>
      <c r="H1702" s="25">
        <v>0</v>
      </c>
      <c r="I1702" s="180">
        <v>168667</v>
      </c>
      <c r="J1702" s="314">
        <f t="shared" si="775"/>
        <v>168667</v>
      </c>
      <c r="K1702" s="264">
        <v>168666</v>
      </c>
      <c r="L1702" s="180">
        <v>168667</v>
      </c>
      <c r="M1702" s="264">
        <v>168667</v>
      </c>
      <c r="N1702" s="224">
        <f>168667</f>
        <v>168667</v>
      </c>
      <c r="O1702" s="25">
        <v>0</v>
      </c>
      <c r="P1702" s="314">
        <f>O1702+N1702+M1702+L1702+K1702</f>
        <v>674667</v>
      </c>
      <c r="Q1702" s="78">
        <f>J1702+P1702</f>
        <v>843334</v>
      </c>
      <c r="R1702" s="196">
        <v>169000</v>
      </c>
    </row>
    <row r="1703" spans="1:18" ht="40.5" customHeight="1" collapsed="1">
      <c r="A1703" s="487" t="s">
        <v>307</v>
      </c>
      <c r="B1703" s="488"/>
      <c r="C1703" s="488"/>
      <c r="D1703" s="314">
        <f>D1706+D1709+D1712+D1715+D1718+D1721</f>
        <v>33350519</v>
      </c>
      <c r="E1703" s="314">
        <f t="shared" ref="E1703:O1703" si="797">E1706+E1709+E1712+E1715+E1718+E1721</f>
        <v>109375350</v>
      </c>
      <c r="F1703" s="356">
        <f t="shared" si="797"/>
        <v>35308230</v>
      </c>
      <c r="G1703" s="314">
        <f t="shared" si="797"/>
        <v>82740000</v>
      </c>
      <c r="H1703" s="354">
        <f t="shared" ref="H1703" si="798">H1706+H1709+H1712+H1715+H1718+H1721</f>
        <v>82562649</v>
      </c>
      <c r="I1703" s="314">
        <f t="shared" si="797"/>
        <v>1054074197</v>
      </c>
      <c r="J1703" s="314">
        <f>I1703+H1703+G1703+F1703+E1703+D1703</f>
        <v>1397410945</v>
      </c>
      <c r="K1703" s="314">
        <f t="shared" si="797"/>
        <v>277643538</v>
      </c>
      <c r="L1703" s="356">
        <f t="shared" si="797"/>
        <v>214962788</v>
      </c>
      <c r="M1703" s="314">
        <f t="shared" si="797"/>
        <v>325381117</v>
      </c>
      <c r="N1703" s="314">
        <f t="shared" si="797"/>
        <v>202160748</v>
      </c>
      <c r="O1703" s="314">
        <f t="shared" si="797"/>
        <v>324447009</v>
      </c>
      <c r="P1703" s="314">
        <f>O1703+N1703+M1703+L1703+K1703</f>
        <v>1344595200</v>
      </c>
      <c r="Q1703" s="67">
        <f t="shared" ref="Q1703:Q1712" si="799">J1703+P1703</f>
        <v>2742006145</v>
      </c>
      <c r="R1703" s="196">
        <v>761332648.99699998</v>
      </c>
    </row>
    <row r="1704" spans="1:18" ht="30" customHeight="1">
      <c r="A1704" s="464" t="s">
        <v>310</v>
      </c>
      <c r="B1704" s="464"/>
      <c r="C1704" s="464"/>
      <c r="D1704" s="267">
        <f>D1707+D1710+D1713+D1716+D1719+D1722</f>
        <v>0</v>
      </c>
      <c r="E1704" s="59">
        <f>E1707+E1710+E1713+E1716+E1719+E1722</f>
        <v>42649000</v>
      </c>
      <c r="F1704" s="59">
        <f>F1707+F1710+F1713+F1716+F1719+F1722</f>
        <v>16141000</v>
      </c>
      <c r="G1704" s="59">
        <f t="shared" ref="G1704:I1705" si="800">G1707+G1710+G1713+G1716+G1719+G1722</f>
        <v>30544000</v>
      </c>
      <c r="H1704" s="59">
        <f t="shared" ref="H1704" si="801">H1707+H1710+H1713+H1716+H1719+H1722</f>
        <v>30544000</v>
      </c>
      <c r="I1704" s="59">
        <f t="shared" si="800"/>
        <v>993957197</v>
      </c>
      <c r="J1704" s="314">
        <f t="shared" si="775"/>
        <v>1113835197</v>
      </c>
      <c r="K1704" s="59">
        <f t="shared" ref="K1704:O1705" si="802">K1707+K1710+K1713+K1716+K1719+K1722</f>
        <v>176132698</v>
      </c>
      <c r="L1704" s="59">
        <f t="shared" si="802"/>
        <v>153685788</v>
      </c>
      <c r="M1704" s="59">
        <f t="shared" si="802"/>
        <v>265474717</v>
      </c>
      <c r="N1704" s="59">
        <f t="shared" si="802"/>
        <v>139634748</v>
      </c>
      <c r="O1704" s="59">
        <f t="shared" si="802"/>
        <v>252494009</v>
      </c>
      <c r="P1704" s="314">
        <f>K1704+L1704+M1704+N1704+O1704</f>
        <v>987421960</v>
      </c>
      <c r="Q1704" s="74">
        <f t="shared" si="799"/>
        <v>2101257157</v>
      </c>
      <c r="R1704" s="196">
        <v>761509999.99699998</v>
      </c>
    </row>
    <row r="1705" spans="1:18" ht="30" customHeight="1">
      <c r="A1705" s="464" t="s">
        <v>311</v>
      </c>
      <c r="B1705" s="464"/>
      <c r="C1705" s="464"/>
      <c r="D1705" s="267">
        <f>D1708+D1711+D1714+D1717+D1720+D1723</f>
        <v>33350519</v>
      </c>
      <c r="E1705" s="59">
        <f>E1708+E1711+E1714+E1717+E1720+E1723</f>
        <v>66726350</v>
      </c>
      <c r="F1705" s="59">
        <f t="shared" ref="F1705" si="803">F1708+F1711+F1714+F1717+F1720+F1723</f>
        <v>19167230</v>
      </c>
      <c r="G1705" s="59">
        <f t="shared" si="800"/>
        <v>52196000</v>
      </c>
      <c r="H1705" s="59">
        <f t="shared" ref="H1705" si="804">H1708+H1711+H1714+H1717+H1720+H1723</f>
        <v>52018649</v>
      </c>
      <c r="I1705" s="59">
        <f t="shared" si="800"/>
        <v>60117000</v>
      </c>
      <c r="J1705" s="314">
        <f t="shared" si="775"/>
        <v>283575748</v>
      </c>
      <c r="K1705" s="59">
        <f t="shared" si="802"/>
        <v>101510840</v>
      </c>
      <c r="L1705" s="59">
        <f t="shared" si="802"/>
        <v>61277000</v>
      </c>
      <c r="M1705" s="59">
        <f t="shared" si="802"/>
        <v>59906400</v>
      </c>
      <c r="N1705" s="59">
        <f t="shared" si="802"/>
        <v>62526000</v>
      </c>
      <c r="O1705" s="59">
        <f t="shared" si="802"/>
        <v>71953000</v>
      </c>
      <c r="P1705" s="314">
        <f>K1705+L1705+M1705+N1705+O1705</f>
        <v>357173240</v>
      </c>
      <c r="Q1705" s="74">
        <f t="shared" si="799"/>
        <v>640748988</v>
      </c>
      <c r="R1705" s="196">
        <v>-177351</v>
      </c>
    </row>
    <row r="1706" spans="1:18" ht="30" customHeight="1">
      <c r="A1706" s="489" t="s">
        <v>304</v>
      </c>
      <c r="B1706" s="489"/>
      <c r="C1706" s="489"/>
      <c r="D1706" s="276">
        <f>D1707+D1708</f>
        <v>2457000</v>
      </c>
      <c r="E1706" s="20">
        <f t="shared" ref="E1706:K1706" si="805">E1707+E1708</f>
        <v>2138880</v>
      </c>
      <c r="F1706" s="20">
        <f t="shared" si="805"/>
        <v>90150</v>
      </c>
      <c r="G1706" s="20">
        <f t="shared" si="805"/>
        <v>0</v>
      </c>
      <c r="H1706" s="20">
        <f t="shared" ref="H1706" si="806">H1707+H1708</f>
        <v>0</v>
      </c>
      <c r="I1706" s="20">
        <f t="shared" si="805"/>
        <v>0</v>
      </c>
      <c r="J1706" s="314">
        <f t="shared" si="775"/>
        <v>4686030</v>
      </c>
      <c r="K1706" s="20">
        <f t="shared" si="805"/>
        <v>0</v>
      </c>
      <c r="L1706" s="20">
        <f t="shared" ref="L1706" si="807">L1707+L1708</f>
        <v>0</v>
      </c>
      <c r="M1706" s="20">
        <f t="shared" ref="M1706" si="808">M1707+M1708</f>
        <v>0</v>
      </c>
      <c r="N1706" s="20">
        <f t="shared" ref="N1706" si="809">N1707+N1708</f>
        <v>0</v>
      </c>
      <c r="O1706" s="20">
        <f t="shared" ref="O1706" si="810">O1707+O1708</f>
        <v>0</v>
      </c>
      <c r="P1706" s="71">
        <f>O1706+N1706+M1706+L1706+K1706</f>
        <v>0</v>
      </c>
      <c r="Q1706" s="72">
        <f t="shared" si="799"/>
        <v>4686030</v>
      </c>
      <c r="R1706" s="196">
        <v>0</v>
      </c>
    </row>
    <row r="1707" spans="1:18" ht="30" customHeight="1">
      <c r="A1707" s="420" t="s">
        <v>310</v>
      </c>
      <c r="B1707" s="420"/>
      <c r="C1707" s="420"/>
      <c r="D1707" s="277">
        <f t="shared" ref="D1707:I1707" si="811">D1728+D1767+D1806+D1827</f>
        <v>0</v>
      </c>
      <c r="E1707" s="319">
        <f t="shared" si="811"/>
        <v>188000</v>
      </c>
      <c r="F1707" s="319">
        <f t="shared" si="811"/>
        <v>0</v>
      </c>
      <c r="G1707" s="319">
        <f t="shared" si="811"/>
        <v>0</v>
      </c>
      <c r="H1707" s="351">
        <f t="shared" ref="H1707" si="812">H1728+H1767+H1806+H1827</f>
        <v>0</v>
      </c>
      <c r="I1707" s="319">
        <f t="shared" si="811"/>
        <v>0</v>
      </c>
      <c r="J1707" s="314">
        <f t="shared" si="775"/>
        <v>188000</v>
      </c>
      <c r="K1707" s="319">
        <f>K1728+K1767+K1806+K1827</f>
        <v>0</v>
      </c>
      <c r="L1707" s="319">
        <f>L1728+L1767+L1806+L1827</f>
        <v>0</v>
      </c>
      <c r="M1707" s="319">
        <f>M1728+M1767+M1806+M1827</f>
        <v>0</v>
      </c>
      <c r="N1707" s="319">
        <f>N1728+N1767+N1806+N1827</f>
        <v>0</v>
      </c>
      <c r="O1707" s="319">
        <f>O1728+O1767+O1806+O1827</f>
        <v>0</v>
      </c>
      <c r="P1707" s="71">
        <f t="shared" ref="P1707" si="813">O1707+N1707+M1707+L1707+K1707</f>
        <v>0</v>
      </c>
      <c r="Q1707" s="66">
        <f t="shared" si="799"/>
        <v>188000</v>
      </c>
      <c r="R1707" s="196">
        <v>0</v>
      </c>
    </row>
    <row r="1708" spans="1:18" ht="30" customHeight="1">
      <c r="A1708" s="420" t="s">
        <v>311</v>
      </c>
      <c r="B1708" s="420"/>
      <c r="C1708" s="420"/>
      <c r="D1708" s="277">
        <f>'Свод ОКК, БУ, Жилфонд '!D1738+'Свод ОКК, БУ, Жилфонд '!D1768+'Свод ОКК, БУ, Жилфонд '!D1807+'Свод ОКК, БУ, Жилфонд '!D1828</f>
        <v>2457000</v>
      </c>
      <c r="E1708" s="319">
        <f>'Свод ОКК, БУ, Жилфонд '!E1738+'Свод ОКК, БУ, Жилфонд '!E1768+'Свод ОКК, БУ, Жилфонд '!E1807+'Свод ОКК, БУ, Жилфонд '!E1828</f>
        <v>1950880</v>
      </c>
      <c r="F1708" s="319">
        <f>'Свод ОКК, БУ, Жилфонд '!F1738+'Свод ОКК, БУ, Жилфонд '!F1768+'Свод ОКК, БУ, Жилфонд '!F1807+'Свод ОКК, БУ, Жилфонд '!F1828</f>
        <v>90150</v>
      </c>
      <c r="G1708" s="319">
        <f>'Свод ОКК, БУ, Жилфонд '!G1738+'Свод ОКК, БУ, Жилфонд '!G1768+'Свод ОКК, БУ, Жилфонд '!G1807+'Свод ОКК, БУ, Жилфонд '!G1828</f>
        <v>0</v>
      </c>
      <c r="H1708" s="351">
        <f>'Свод ОКК, БУ, Жилфонд '!H1738+'Свод ОКК, БУ, Жилфонд '!H1768+'Свод ОКК, БУ, Жилфонд '!H1807+'Свод ОКК, БУ, Жилфонд '!H1828</f>
        <v>0</v>
      </c>
      <c r="I1708" s="319">
        <f>'Свод ОКК, БУ, Жилфонд '!I1738+'Свод ОКК, БУ, Жилфонд '!I1768+'Свод ОКК, БУ, Жилфонд '!I1807+'Свод ОКК, БУ, Жилфонд '!I1828</f>
        <v>0</v>
      </c>
      <c r="J1708" s="314">
        <f>I1708+H1708+G1708+F1708+E1708+D1708</f>
        <v>4498030</v>
      </c>
      <c r="K1708" s="319">
        <f>'Свод ОКК, БУ, Жилфонд '!K1738+'Свод ОКК, БУ, Жилфонд '!K1768+'Свод ОКК, БУ, Жилфонд '!K1807+'Свод ОКК, БУ, Жилфонд '!K1828</f>
        <v>0</v>
      </c>
      <c r="L1708" s="319">
        <f>'Свод ОКК, БУ, Жилфонд '!L1738+'Свод ОКК, БУ, Жилфонд '!L1768+'Свод ОКК, БУ, Жилфонд '!L1807+'Свод ОКК, БУ, Жилфонд '!L1828</f>
        <v>0</v>
      </c>
      <c r="M1708" s="319">
        <f>'Свод ОКК, БУ, Жилфонд '!M1738+'Свод ОКК, БУ, Жилфонд '!M1768+'Свод ОКК, БУ, Жилфонд '!M1807+'Свод ОКК, БУ, Жилфонд '!M1828</f>
        <v>0</v>
      </c>
      <c r="N1708" s="319">
        <f>'Свод ОКК, БУ, Жилфонд '!N1738+'Свод ОКК, БУ, Жилфонд '!N1768+'Свод ОКК, БУ, Жилфонд '!N1807+'Свод ОКК, БУ, Жилфонд '!N1828</f>
        <v>0</v>
      </c>
      <c r="O1708" s="319">
        <f>'Свод ОКК, БУ, Жилфонд '!O1738+'Свод ОКК, БУ, Жилфонд '!O1768+'Свод ОКК, БУ, Жилфонд '!O1807+'Свод ОКК, БУ, Жилфонд '!O1828</f>
        <v>0</v>
      </c>
      <c r="P1708" s="71">
        <f>O1708+N1708+M1708+L1708+K1708</f>
        <v>0</v>
      </c>
      <c r="Q1708" s="66">
        <f t="shared" si="799"/>
        <v>4498030</v>
      </c>
      <c r="R1708" s="196">
        <v>0</v>
      </c>
    </row>
    <row r="1709" spans="1:18" ht="33.75" customHeight="1">
      <c r="A1709" s="432" t="s">
        <v>11</v>
      </c>
      <c r="B1709" s="432"/>
      <c r="C1709" s="432"/>
      <c r="D1709" s="276">
        <f>D1710+D1711</f>
        <v>0</v>
      </c>
      <c r="E1709" s="20">
        <f t="shared" ref="E1709:K1709" si="814">E1710+E1711</f>
        <v>16516990</v>
      </c>
      <c r="F1709" s="20">
        <f t="shared" si="814"/>
        <v>3730000</v>
      </c>
      <c r="G1709" s="20">
        <f t="shared" si="814"/>
        <v>0</v>
      </c>
      <c r="H1709" s="20">
        <f t="shared" ref="H1709" si="815">H1710+H1711</f>
        <v>0</v>
      </c>
      <c r="I1709" s="20">
        <f t="shared" si="814"/>
        <v>6000000</v>
      </c>
      <c r="J1709" s="314">
        <f t="shared" si="775"/>
        <v>26246990</v>
      </c>
      <c r="K1709" s="20">
        <f t="shared" si="814"/>
        <v>0</v>
      </c>
      <c r="L1709" s="20">
        <f t="shared" ref="L1709" si="816">L1710+L1711</f>
        <v>4770000</v>
      </c>
      <c r="M1709" s="20">
        <f t="shared" ref="M1709" si="817">M1710+M1711</f>
        <v>0</v>
      </c>
      <c r="N1709" s="20">
        <f t="shared" ref="N1709" si="818">N1710+N1711</f>
        <v>0</v>
      </c>
      <c r="O1709" s="20">
        <f t="shared" ref="O1709" si="819">O1710+O1711</f>
        <v>6000000</v>
      </c>
      <c r="P1709" s="71">
        <f>O1709+N1709+M1709+L1709+K1709</f>
        <v>10770000</v>
      </c>
      <c r="Q1709" s="72">
        <f t="shared" si="799"/>
        <v>37016990</v>
      </c>
      <c r="R1709" s="196">
        <v>0</v>
      </c>
    </row>
    <row r="1710" spans="1:18" ht="30" customHeight="1">
      <c r="A1710" s="420" t="s">
        <v>310</v>
      </c>
      <c r="B1710" s="420"/>
      <c r="C1710" s="420"/>
      <c r="D1710" s="277">
        <f t="shared" ref="D1710:I1710" si="820">D1740+D1770+D1809+D1830</f>
        <v>0</v>
      </c>
      <c r="E1710" s="319">
        <f t="shared" si="820"/>
        <v>3586170</v>
      </c>
      <c r="F1710" s="319">
        <f t="shared" si="820"/>
        <v>0</v>
      </c>
      <c r="G1710" s="319">
        <f t="shared" si="820"/>
        <v>0</v>
      </c>
      <c r="H1710" s="351">
        <f t="shared" ref="H1710" si="821">H1740+H1770+H1809+H1830</f>
        <v>0</v>
      </c>
      <c r="I1710" s="319">
        <f t="shared" si="820"/>
        <v>0</v>
      </c>
      <c r="J1710" s="71">
        <f t="shared" si="775"/>
        <v>3586170</v>
      </c>
      <c r="K1710" s="319">
        <f>K1740+K1770+K1809+K1830</f>
        <v>0</v>
      </c>
      <c r="L1710" s="319">
        <f>L1809</f>
        <v>1200000</v>
      </c>
      <c r="M1710" s="319">
        <f>M1740+M1770+M1809+M1830</f>
        <v>0</v>
      </c>
      <c r="N1710" s="319">
        <f>N1740+N1770+N1809+N1830</f>
        <v>0</v>
      </c>
      <c r="O1710" s="319">
        <f>O1740+O1770+O1809+O1830</f>
        <v>0</v>
      </c>
      <c r="P1710" s="71">
        <f t="shared" ref="P1710:P1723" si="822">O1710+N1710+M1710+L1710+K1710</f>
        <v>1200000</v>
      </c>
      <c r="Q1710" s="66">
        <f t="shared" si="799"/>
        <v>4786170</v>
      </c>
      <c r="R1710" s="196">
        <v>0</v>
      </c>
    </row>
    <row r="1711" spans="1:18" ht="30" customHeight="1">
      <c r="A1711" s="420" t="s">
        <v>311</v>
      </c>
      <c r="B1711" s="420"/>
      <c r="C1711" s="420"/>
      <c r="D1711" s="277">
        <f t="shared" ref="D1711:I1711" si="823">D1741+D1780+D1810+D1831</f>
        <v>0</v>
      </c>
      <c r="E1711" s="319">
        <f t="shared" si="823"/>
        <v>12930820</v>
      </c>
      <c r="F1711" s="319">
        <f t="shared" si="823"/>
        <v>3730000</v>
      </c>
      <c r="G1711" s="319">
        <f t="shared" si="823"/>
        <v>0</v>
      </c>
      <c r="H1711" s="351">
        <f t="shared" ref="H1711" si="824">H1741+H1780+H1810+H1831</f>
        <v>0</v>
      </c>
      <c r="I1711" s="319">
        <f t="shared" si="823"/>
        <v>6000000</v>
      </c>
      <c r="J1711" s="314">
        <f t="shared" si="775"/>
        <v>22660820</v>
      </c>
      <c r="K1711" s="319">
        <f>K1741+K1780+K1810+K1831</f>
        <v>0</v>
      </c>
      <c r="L1711" s="319">
        <f>L1741+L1780+L1810+L1831</f>
        <v>3570000</v>
      </c>
      <c r="M1711" s="319">
        <f>M1741+M1780+M1810+M1831</f>
        <v>0</v>
      </c>
      <c r="N1711" s="319">
        <f>N1741+N1780+N1810+N1831</f>
        <v>0</v>
      </c>
      <c r="O1711" s="319">
        <f>O1741+O1780+O1810+O1831</f>
        <v>6000000</v>
      </c>
      <c r="P1711" s="71">
        <f t="shared" si="822"/>
        <v>9570000</v>
      </c>
      <c r="Q1711" s="66">
        <f t="shared" si="799"/>
        <v>32230820</v>
      </c>
      <c r="R1711" s="196">
        <v>0</v>
      </c>
    </row>
    <row r="1712" spans="1:18" ht="30" customHeight="1">
      <c r="A1712" s="432" t="s">
        <v>13</v>
      </c>
      <c r="B1712" s="432"/>
      <c r="C1712" s="432"/>
      <c r="D1712" s="276">
        <f>D1713+D1714</f>
        <v>126000</v>
      </c>
      <c r="E1712" s="20">
        <f t="shared" ref="E1712:K1712" si="825">E1713+E1714</f>
        <v>0</v>
      </c>
      <c r="F1712" s="20">
        <f t="shared" si="825"/>
        <v>124500</v>
      </c>
      <c r="G1712" s="20">
        <f t="shared" si="825"/>
        <v>220000</v>
      </c>
      <c r="H1712" s="20">
        <f t="shared" ref="H1712" si="826">H1713+H1714</f>
        <v>370000</v>
      </c>
      <c r="I1712" s="20">
        <f t="shared" si="825"/>
        <v>358000</v>
      </c>
      <c r="J1712" s="314">
        <f t="shared" si="775"/>
        <v>1198500</v>
      </c>
      <c r="K1712" s="20">
        <f t="shared" si="825"/>
        <v>220000</v>
      </c>
      <c r="L1712" s="20">
        <f t="shared" ref="L1712" si="827">L1713+L1714</f>
        <v>400000</v>
      </c>
      <c r="M1712" s="20">
        <f t="shared" ref="M1712" si="828">M1713+M1714</f>
        <v>373000</v>
      </c>
      <c r="N1712" s="20">
        <f t="shared" ref="N1712" si="829">N1713+N1714</f>
        <v>220000</v>
      </c>
      <c r="O1712" s="20">
        <f t="shared" ref="O1712" si="830">O1713+O1714</f>
        <v>440000</v>
      </c>
      <c r="P1712" s="71">
        <f t="shared" si="822"/>
        <v>1653000</v>
      </c>
      <c r="Q1712" s="72">
        <f t="shared" si="799"/>
        <v>2851500</v>
      </c>
      <c r="R1712" s="196">
        <v>150000</v>
      </c>
    </row>
    <row r="1713" spans="1:23" ht="30" customHeight="1">
      <c r="A1713" s="420" t="s">
        <v>310</v>
      </c>
      <c r="B1713" s="420"/>
      <c r="C1713" s="420"/>
      <c r="D1713" s="277">
        <f t="shared" ref="D1713:I1714" si="831">D1743+D1782+D1812+D1833</f>
        <v>0</v>
      </c>
      <c r="E1713" s="319">
        <f t="shared" si="831"/>
        <v>0</v>
      </c>
      <c r="F1713" s="319">
        <f t="shared" si="831"/>
        <v>0</v>
      </c>
      <c r="G1713" s="319">
        <f t="shared" si="831"/>
        <v>0</v>
      </c>
      <c r="H1713" s="351">
        <f t="shared" ref="H1713" si="832">H1743+H1782+H1812+H1833</f>
        <v>0</v>
      </c>
      <c r="I1713" s="319">
        <f t="shared" si="831"/>
        <v>0</v>
      </c>
      <c r="J1713" s="314">
        <f>I1713+H1713+G1713+F1713+E1713+D1713</f>
        <v>0</v>
      </c>
      <c r="K1713" s="319">
        <f t="shared" ref="K1713:O1714" si="833">K1743+K1782+K1812+K1833</f>
        <v>0</v>
      </c>
      <c r="L1713" s="319">
        <f t="shared" si="833"/>
        <v>0</v>
      </c>
      <c r="M1713" s="319">
        <f t="shared" si="833"/>
        <v>0</v>
      </c>
      <c r="N1713" s="319">
        <f t="shared" si="833"/>
        <v>0</v>
      </c>
      <c r="O1713" s="319">
        <f t="shared" si="833"/>
        <v>0</v>
      </c>
      <c r="P1713" s="71">
        <f>O1713+N1713+M1713+L1713+K1713</f>
        <v>0</v>
      </c>
      <c r="Q1713" s="32">
        <f>P1713+J1713</f>
        <v>0</v>
      </c>
      <c r="R1713" s="196">
        <v>0</v>
      </c>
    </row>
    <row r="1714" spans="1:23" ht="30" customHeight="1">
      <c r="A1714" s="420" t="s">
        <v>311</v>
      </c>
      <c r="B1714" s="420"/>
      <c r="C1714" s="420"/>
      <c r="D1714" s="277">
        <f t="shared" si="831"/>
        <v>126000</v>
      </c>
      <c r="E1714" s="319">
        <f t="shared" si="831"/>
        <v>0</v>
      </c>
      <c r="F1714" s="319">
        <f t="shared" si="831"/>
        <v>124500</v>
      </c>
      <c r="G1714" s="319">
        <f t="shared" si="831"/>
        <v>220000</v>
      </c>
      <c r="H1714" s="351">
        <f>H1744+H1783+H1813+H1834</f>
        <v>370000</v>
      </c>
      <c r="I1714" s="319">
        <f t="shared" si="831"/>
        <v>358000</v>
      </c>
      <c r="J1714" s="314">
        <f t="shared" si="775"/>
        <v>1198500</v>
      </c>
      <c r="K1714" s="319">
        <f t="shared" si="833"/>
        <v>220000</v>
      </c>
      <c r="L1714" s="319">
        <f t="shared" si="833"/>
        <v>400000</v>
      </c>
      <c r="M1714" s="319">
        <f t="shared" si="833"/>
        <v>373000</v>
      </c>
      <c r="N1714" s="319">
        <f t="shared" si="833"/>
        <v>220000</v>
      </c>
      <c r="O1714" s="319">
        <f t="shared" si="833"/>
        <v>440000</v>
      </c>
      <c r="P1714" s="71">
        <f t="shared" si="822"/>
        <v>1653000</v>
      </c>
      <c r="Q1714" s="66">
        <f>J1714+P1714</f>
        <v>2851500</v>
      </c>
      <c r="R1714" s="196">
        <v>150000</v>
      </c>
    </row>
    <row r="1715" spans="1:23" ht="30" customHeight="1">
      <c r="A1715" s="432" t="s">
        <v>12</v>
      </c>
      <c r="B1715" s="432"/>
      <c r="C1715" s="432"/>
      <c r="D1715" s="276">
        <f>D1716+D1717</f>
        <v>151542</v>
      </c>
      <c r="E1715" s="20">
        <f t="shared" ref="E1715:K1715" si="834">E1716+E1717</f>
        <v>134400</v>
      </c>
      <c r="F1715" s="20">
        <f t="shared" si="834"/>
        <v>777170</v>
      </c>
      <c r="G1715" s="20">
        <f t="shared" si="834"/>
        <v>0</v>
      </c>
      <c r="H1715" s="20">
        <f t="shared" ref="H1715" si="835">H1716+H1717</f>
        <v>0</v>
      </c>
      <c r="I1715" s="20">
        <f t="shared" si="834"/>
        <v>0</v>
      </c>
      <c r="J1715" s="314">
        <f t="shared" si="775"/>
        <v>1063112</v>
      </c>
      <c r="K1715" s="20">
        <f t="shared" si="834"/>
        <v>0</v>
      </c>
      <c r="L1715" s="20">
        <f t="shared" ref="L1715" si="836">L1716+L1717</f>
        <v>0</v>
      </c>
      <c r="M1715" s="20">
        <f t="shared" ref="M1715" si="837">M1716+M1717</f>
        <v>0</v>
      </c>
      <c r="N1715" s="20">
        <f t="shared" ref="N1715" si="838">N1716+N1717</f>
        <v>0</v>
      </c>
      <c r="O1715" s="20">
        <f t="shared" ref="O1715" si="839">O1716+O1717</f>
        <v>0</v>
      </c>
      <c r="P1715" s="71">
        <f t="shared" si="822"/>
        <v>0</v>
      </c>
      <c r="Q1715" s="72">
        <f>J1715+P1715</f>
        <v>1063112</v>
      </c>
      <c r="R1715" s="196">
        <v>0</v>
      </c>
    </row>
    <row r="1716" spans="1:23" ht="30" customHeight="1">
      <c r="A1716" s="420" t="s">
        <v>310</v>
      </c>
      <c r="B1716" s="420"/>
      <c r="C1716" s="420"/>
      <c r="D1716" s="277">
        <f t="shared" ref="D1716:I1717" si="840">D1746+D1785+D1815+D1836</f>
        <v>0</v>
      </c>
      <c r="E1716" s="319">
        <f t="shared" si="840"/>
        <v>0</v>
      </c>
      <c r="F1716" s="319">
        <f t="shared" si="840"/>
        <v>0</v>
      </c>
      <c r="G1716" s="319">
        <f t="shared" si="840"/>
        <v>0</v>
      </c>
      <c r="H1716" s="351">
        <f t="shared" ref="H1716" si="841">H1746+H1785+H1815+H1836</f>
        <v>0</v>
      </c>
      <c r="I1716" s="319">
        <f t="shared" si="840"/>
        <v>0</v>
      </c>
      <c r="J1716" s="314">
        <f>I1716+H1716+G1716+F1716+E1716+D1716</f>
        <v>0</v>
      </c>
      <c r="K1716" s="319">
        <f t="shared" ref="K1716:O1717" si="842">K1746+K1785+K1815+K1836</f>
        <v>0</v>
      </c>
      <c r="L1716" s="319">
        <f t="shared" si="842"/>
        <v>0</v>
      </c>
      <c r="M1716" s="319">
        <f t="shared" si="842"/>
        <v>0</v>
      </c>
      <c r="N1716" s="319">
        <f t="shared" si="842"/>
        <v>0</v>
      </c>
      <c r="O1716" s="319">
        <f t="shared" si="842"/>
        <v>0</v>
      </c>
      <c r="P1716" s="71">
        <f t="shared" si="822"/>
        <v>0</v>
      </c>
      <c r="Q1716" s="32">
        <f>P1716+J1716</f>
        <v>0</v>
      </c>
      <c r="R1716" s="196">
        <v>0</v>
      </c>
    </row>
    <row r="1717" spans="1:23" ht="30" customHeight="1">
      <c r="A1717" s="420" t="s">
        <v>311</v>
      </c>
      <c r="B1717" s="420"/>
      <c r="C1717" s="420"/>
      <c r="D1717" s="277">
        <f t="shared" si="840"/>
        <v>151542</v>
      </c>
      <c r="E1717" s="319">
        <f t="shared" si="840"/>
        <v>134400</v>
      </c>
      <c r="F1717" s="319">
        <f t="shared" si="840"/>
        <v>777170</v>
      </c>
      <c r="G1717" s="319">
        <f t="shared" si="840"/>
        <v>0</v>
      </c>
      <c r="H1717" s="351">
        <f t="shared" ref="H1717" si="843">H1747+H1786+H1816+H1837</f>
        <v>0</v>
      </c>
      <c r="I1717" s="319">
        <f t="shared" si="840"/>
        <v>0</v>
      </c>
      <c r="J1717" s="314">
        <f t="shared" si="775"/>
        <v>1063112</v>
      </c>
      <c r="K1717" s="319">
        <f t="shared" si="842"/>
        <v>0</v>
      </c>
      <c r="L1717" s="319">
        <f t="shared" si="842"/>
        <v>0</v>
      </c>
      <c r="M1717" s="319">
        <f t="shared" si="842"/>
        <v>0</v>
      </c>
      <c r="N1717" s="319">
        <f t="shared" si="842"/>
        <v>0</v>
      </c>
      <c r="O1717" s="319">
        <f t="shared" si="842"/>
        <v>0</v>
      </c>
      <c r="P1717" s="71">
        <f t="shared" si="822"/>
        <v>0</v>
      </c>
      <c r="Q1717" s="66">
        <f t="shared" ref="Q1717:Q1723" si="844">J1717+P1717</f>
        <v>1063112</v>
      </c>
      <c r="R1717" s="196">
        <v>0</v>
      </c>
    </row>
    <row r="1718" spans="1:23" ht="30" customHeight="1">
      <c r="A1718" s="432" t="s">
        <v>277</v>
      </c>
      <c r="B1718" s="432"/>
      <c r="C1718" s="432"/>
      <c r="D1718" s="276">
        <f>D1719+D1720</f>
        <v>30615977</v>
      </c>
      <c r="E1718" s="20">
        <f t="shared" ref="E1718:K1718" si="845">E1719+E1720</f>
        <v>90585080</v>
      </c>
      <c r="F1718" s="20">
        <f t="shared" si="845"/>
        <v>30586410</v>
      </c>
      <c r="G1718" s="20">
        <f t="shared" si="845"/>
        <v>75499000</v>
      </c>
      <c r="H1718" s="20">
        <f t="shared" ref="H1718" si="846">H1719+H1720</f>
        <v>75188649</v>
      </c>
      <c r="I1718" s="20">
        <f t="shared" si="845"/>
        <v>1039904197</v>
      </c>
      <c r="J1718" s="314">
        <f t="shared" si="775"/>
        <v>1342379313</v>
      </c>
      <c r="K1718" s="20">
        <f t="shared" si="845"/>
        <v>251833598</v>
      </c>
      <c r="L1718" s="20">
        <f t="shared" ref="L1718" si="847">L1719+L1720</f>
        <v>200686788</v>
      </c>
      <c r="M1718" s="20">
        <f t="shared" ref="M1718" si="848">M1719+M1720</f>
        <v>315053717</v>
      </c>
      <c r="N1718" s="20">
        <f t="shared" ref="N1718" si="849">N1719+N1720</f>
        <v>190934748</v>
      </c>
      <c r="O1718" s="20">
        <f t="shared" ref="O1718" si="850">O1719+O1720</f>
        <v>305785009</v>
      </c>
      <c r="P1718" s="71">
        <f t="shared" si="822"/>
        <v>1264293860</v>
      </c>
      <c r="Q1718" s="72">
        <f t="shared" si="844"/>
        <v>2606673173</v>
      </c>
      <c r="R1718" s="196">
        <v>761199648.99699998</v>
      </c>
    </row>
    <row r="1719" spans="1:23" ht="30" customHeight="1">
      <c r="A1719" s="420" t="s">
        <v>310</v>
      </c>
      <c r="B1719" s="420"/>
      <c r="C1719" s="420"/>
      <c r="D1719" s="277">
        <f t="shared" ref="D1719:I1719" si="851">D1749+D1788+D1818+D1839</f>
        <v>0</v>
      </c>
      <c r="E1719" s="319">
        <f t="shared" si="851"/>
        <v>38874830</v>
      </c>
      <c r="F1719" s="319">
        <f t="shared" si="851"/>
        <v>16141000</v>
      </c>
      <c r="G1719" s="319">
        <f>G1749+G1788+G1818+G1839</f>
        <v>30544000</v>
      </c>
      <c r="H1719" s="351">
        <f>H1749+H1788+H1818+H1839</f>
        <v>30544000</v>
      </c>
      <c r="I1719" s="319">
        <f t="shared" si="851"/>
        <v>993957197</v>
      </c>
      <c r="J1719" s="314">
        <f t="shared" si="775"/>
        <v>1110061027</v>
      </c>
      <c r="K1719" s="319">
        <f>K1749+K1788+K1818+K1839</f>
        <v>176132698</v>
      </c>
      <c r="L1719" s="319">
        <f>L1749+L1788+L1818+L1839</f>
        <v>152485788</v>
      </c>
      <c r="M1719" s="319">
        <f>M1749+M1788+M1818+M1839</f>
        <v>265474717</v>
      </c>
      <c r="N1719" s="319">
        <f>N1749+N1788+N1818+N1839</f>
        <v>139634748</v>
      </c>
      <c r="O1719" s="319">
        <f>O1749+O1788+O1818+O1839</f>
        <v>252494009</v>
      </c>
      <c r="P1719" s="71">
        <f t="shared" si="822"/>
        <v>986221960</v>
      </c>
      <c r="Q1719" s="66">
        <f t="shared" si="844"/>
        <v>2096282987</v>
      </c>
      <c r="R1719" s="196">
        <v>761509999.99699998</v>
      </c>
    </row>
    <row r="1720" spans="1:23" ht="30" customHeight="1">
      <c r="A1720" s="420" t="s">
        <v>311</v>
      </c>
      <c r="B1720" s="420"/>
      <c r="C1720" s="420"/>
      <c r="D1720" s="277">
        <v>30615977</v>
      </c>
      <c r="E1720" s="319">
        <f>E1759+E1798+E1819+E1849</f>
        <v>51710250</v>
      </c>
      <c r="F1720" s="319">
        <f>F1759+F1798+F1819+F1849</f>
        <v>14445410</v>
      </c>
      <c r="G1720" s="319">
        <f>G1759+G1798+G1819+G1849</f>
        <v>44955000</v>
      </c>
      <c r="H1720" s="351">
        <f>H1759+H1798+H1819+H1849</f>
        <v>44644649</v>
      </c>
      <c r="I1720" s="319">
        <f>I1759+I1798+I1819+I1849</f>
        <v>45947000</v>
      </c>
      <c r="J1720" s="314">
        <f t="shared" si="775"/>
        <v>232318286</v>
      </c>
      <c r="K1720" s="319">
        <f>K1759+K1798+K1819+K1849</f>
        <v>75700900</v>
      </c>
      <c r="L1720" s="319">
        <f>L1759+L1798+L1819+L1849</f>
        <v>48201000</v>
      </c>
      <c r="M1720" s="319">
        <f>M1759+M1798+M1819+M1849</f>
        <v>49579000</v>
      </c>
      <c r="N1720" s="319">
        <f>N1759+N1798+N1819+N1849</f>
        <v>51300000</v>
      </c>
      <c r="O1720" s="319">
        <f>O1759+O1798+O1819+O1849</f>
        <v>53291000</v>
      </c>
      <c r="P1720" s="71">
        <f t="shared" si="822"/>
        <v>278071900</v>
      </c>
      <c r="Q1720" s="66">
        <f t="shared" si="844"/>
        <v>510390186</v>
      </c>
      <c r="R1720" s="196">
        <v>-310351</v>
      </c>
    </row>
    <row r="1721" spans="1:23" ht="30" customHeight="1">
      <c r="A1721" s="432" t="s">
        <v>22</v>
      </c>
      <c r="B1721" s="432"/>
      <c r="C1721" s="432"/>
      <c r="D1721" s="276">
        <f>D1722+D1723</f>
        <v>0</v>
      </c>
      <c r="E1721" s="20">
        <f t="shared" ref="E1721:K1721" si="852">E1722+E1723</f>
        <v>0</v>
      </c>
      <c r="F1721" s="20">
        <f t="shared" si="852"/>
        <v>0</v>
      </c>
      <c r="G1721" s="20">
        <f t="shared" si="852"/>
        <v>7021000</v>
      </c>
      <c r="H1721" s="20">
        <f t="shared" ref="H1721" si="853">H1722+H1723</f>
        <v>7004000</v>
      </c>
      <c r="I1721" s="20">
        <f t="shared" si="852"/>
        <v>7812000</v>
      </c>
      <c r="J1721" s="314">
        <f t="shared" si="775"/>
        <v>21837000</v>
      </c>
      <c r="K1721" s="20">
        <f t="shared" si="852"/>
        <v>25589940</v>
      </c>
      <c r="L1721" s="20">
        <f t="shared" ref="L1721" si="854">L1722+L1723</f>
        <v>9106000</v>
      </c>
      <c r="M1721" s="20">
        <f t="shared" ref="M1721" si="855">M1722+M1723</f>
        <v>9954400</v>
      </c>
      <c r="N1721" s="20">
        <f t="shared" ref="N1721" si="856">N1722+N1723</f>
        <v>11006000</v>
      </c>
      <c r="O1721" s="20">
        <f t="shared" ref="O1721" si="857">O1722+O1723</f>
        <v>12222000</v>
      </c>
      <c r="P1721" s="71">
        <f t="shared" si="822"/>
        <v>67878340</v>
      </c>
      <c r="Q1721" s="72">
        <f t="shared" si="844"/>
        <v>89715340</v>
      </c>
      <c r="R1721" s="196">
        <v>-17000</v>
      </c>
    </row>
    <row r="1722" spans="1:23" ht="30" customHeight="1">
      <c r="A1722" s="420" t="s">
        <v>310</v>
      </c>
      <c r="B1722" s="420"/>
      <c r="C1722" s="420"/>
      <c r="D1722" s="277">
        <f t="shared" ref="D1722:G1723" si="858">D1761+D1800+D1821+D1851</f>
        <v>0</v>
      </c>
      <c r="E1722" s="319">
        <f t="shared" si="858"/>
        <v>0</v>
      </c>
      <c r="F1722" s="319">
        <f t="shared" si="858"/>
        <v>0</v>
      </c>
      <c r="G1722" s="319">
        <f t="shared" si="858"/>
        <v>0</v>
      </c>
      <c r="H1722" s="351">
        <f t="shared" ref="H1722" si="859">H1761+H1800+H1821+H1851</f>
        <v>0</v>
      </c>
      <c r="I1722" s="319">
        <f>I1821</f>
        <v>0</v>
      </c>
      <c r="J1722" s="314">
        <f t="shared" si="775"/>
        <v>0</v>
      </c>
      <c r="K1722" s="319">
        <f>K1761+K1800+K1821+K1851</f>
        <v>0</v>
      </c>
      <c r="L1722" s="319">
        <v>0</v>
      </c>
      <c r="M1722" s="319">
        <f t="shared" ref="M1722:O1723" si="860">M1761+M1800+M1821+M1851</f>
        <v>0</v>
      </c>
      <c r="N1722" s="319">
        <f t="shared" si="860"/>
        <v>0</v>
      </c>
      <c r="O1722" s="319">
        <f t="shared" si="860"/>
        <v>0</v>
      </c>
      <c r="P1722" s="71">
        <f>O1722+N1722+M1722+L1722+K1722</f>
        <v>0</v>
      </c>
      <c r="Q1722" s="319">
        <f t="shared" si="844"/>
        <v>0</v>
      </c>
      <c r="R1722" s="196">
        <v>0</v>
      </c>
    </row>
    <row r="1723" spans="1:23" ht="30" customHeight="1">
      <c r="A1723" s="420" t="s">
        <v>311</v>
      </c>
      <c r="B1723" s="420"/>
      <c r="C1723" s="420"/>
      <c r="D1723" s="277">
        <f t="shared" si="858"/>
        <v>0</v>
      </c>
      <c r="E1723" s="319">
        <f t="shared" si="858"/>
        <v>0</v>
      </c>
      <c r="F1723" s="319">
        <f t="shared" si="858"/>
        <v>0</v>
      </c>
      <c r="G1723" s="319">
        <f t="shared" si="858"/>
        <v>7021000</v>
      </c>
      <c r="H1723" s="351">
        <f t="shared" ref="H1723" si="861">H1762+H1801+H1822+H1852</f>
        <v>7004000</v>
      </c>
      <c r="I1723" s="319">
        <f>I1762+I1801+I1822+I1852</f>
        <v>7812000</v>
      </c>
      <c r="J1723" s="314">
        <f t="shared" si="775"/>
        <v>21837000</v>
      </c>
      <c r="K1723" s="319">
        <f>K1762+K1801+K1822+K1852</f>
        <v>25589940</v>
      </c>
      <c r="L1723" s="319">
        <f>L1762+L1801+L1822+L1852</f>
        <v>9106000</v>
      </c>
      <c r="M1723" s="319">
        <f t="shared" si="860"/>
        <v>9954400</v>
      </c>
      <c r="N1723" s="319">
        <f t="shared" si="860"/>
        <v>11006000</v>
      </c>
      <c r="O1723" s="319">
        <f t="shared" si="860"/>
        <v>12222000</v>
      </c>
      <c r="P1723" s="71">
        <f t="shared" si="822"/>
        <v>67878340</v>
      </c>
      <c r="Q1723" s="66">
        <f t="shared" si="844"/>
        <v>89715340</v>
      </c>
      <c r="R1723" s="196">
        <v>-17000</v>
      </c>
    </row>
    <row r="1724" spans="1:23" s="199" customFormat="1" ht="43.5" hidden="1" customHeight="1" outlineLevel="1">
      <c r="A1724" s="482" t="s">
        <v>315</v>
      </c>
      <c r="B1724" s="483"/>
      <c r="C1724" s="483"/>
      <c r="D1724" s="314">
        <f t="shared" ref="D1724:I1724" si="862">D1727+D1739+D1745+D1748+D1760+D1742</f>
        <v>33350519</v>
      </c>
      <c r="E1724" s="314">
        <f t="shared" si="862"/>
        <v>92936290</v>
      </c>
      <c r="F1724" s="314">
        <f t="shared" si="862"/>
        <v>19463320</v>
      </c>
      <c r="G1724" s="314">
        <f t="shared" si="862"/>
        <v>48520000</v>
      </c>
      <c r="H1724" s="354">
        <f t="shared" ref="H1724" si="863">H1727+H1739+H1745+H1748+H1760+H1742</f>
        <v>48397649</v>
      </c>
      <c r="I1724" s="314">
        <f t="shared" si="862"/>
        <v>1013674197</v>
      </c>
      <c r="J1724" s="314">
        <f t="shared" si="775"/>
        <v>1256341975</v>
      </c>
      <c r="K1724" s="314">
        <f>K1727+K1739+K1745+K1748+K1760+K1742</f>
        <v>167292798</v>
      </c>
      <c r="L1724" s="314">
        <f>L1727+L1739+L1745+L1748+L1760+L1742</f>
        <v>171150788</v>
      </c>
      <c r="M1724" s="314">
        <f>M1727+M1739+M1745+M1748+M1760+M1742</f>
        <v>282765717</v>
      </c>
      <c r="N1724" s="314">
        <f>N1727+N1739+N1745+N1748+N1760+N1742</f>
        <v>155209748</v>
      </c>
      <c r="O1724" s="314">
        <f>O1727+O1739+O1745+O1748+O1760+O1742</f>
        <v>272084009</v>
      </c>
      <c r="P1724" s="314">
        <f>O1724+N1724+M1724+L1724+K1724</f>
        <v>1048503060</v>
      </c>
      <c r="Q1724" s="67">
        <f>P1724+J1724</f>
        <v>2304845035</v>
      </c>
      <c r="R1724" s="196">
        <v>342919648.99700004</v>
      </c>
    </row>
    <row r="1725" spans="1:23" s="199" customFormat="1" ht="28.5" hidden="1" customHeight="1" outlineLevel="1">
      <c r="A1725" s="445">
        <v>1</v>
      </c>
      <c r="B1725" s="428" t="s">
        <v>14</v>
      </c>
      <c r="C1725" s="73" t="s">
        <v>310</v>
      </c>
      <c r="D1725" s="25">
        <f>D1728+D1740+D1743+D1746+D1749+D1761</f>
        <v>0</v>
      </c>
      <c r="E1725" s="59">
        <f>E1728+E1740+E1743+E1746+E1749+E1761</f>
        <v>35680800</v>
      </c>
      <c r="F1725" s="59">
        <f t="shared" ref="F1725:I1725" si="864">F1728+F1740+F1743+F1746+F1749+F1761</f>
        <v>10583000</v>
      </c>
      <c r="G1725" s="59">
        <f t="shared" si="864"/>
        <v>15000000</v>
      </c>
      <c r="H1725" s="59">
        <f t="shared" ref="H1725" si="865">H1728+H1740+H1743+H1746+H1749+H1761</f>
        <v>15000000</v>
      </c>
      <c r="I1725" s="59">
        <f t="shared" si="864"/>
        <v>974154197</v>
      </c>
      <c r="J1725" s="314">
        <f t="shared" si="775"/>
        <v>1050417997</v>
      </c>
      <c r="K1725" s="59">
        <f>K1728+K1740+K1743+K1746+K1749+K1761</f>
        <v>133772798</v>
      </c>
      <c r="L1725" s="59">
        <f>L1728+L1740+L1743+L1746+L1749+L1761</f>
        <v>137630788</v>
      </c>
      <c r="M1725" s="59">
        <f>M1728+M1740+M1743+M1746+M1749+M1761</f>
        <v>249245717</v>
      </c>
      <c r="N1725" s="59">
        <f>N1728+N1740+N1743+N1746+N1749+N1761</f>
        <v>121689748</v>
      </c>
      <c r="O1725" s="59">
        <f>O1728+O1740+O1743+O1746+O1749+O1761</f>
        <v>232564009</v>
      </c>
      <c r="P1725" s="71">
        <f>O1725+N1725+M1725+L1725+K1725</f>
        <v>874903060</v>
      </c>
      <c r="Q1725" s="74">
        <f>J1725+P1725</f>
        <v>1925321057</v>
      </c>
      <c r="R1725" s="196">
        <v>343041999.99700004</v>
      </c>
    </row>
    <row r="1726" spans="1:23" s="199" customFormat="1" ht="28.5" hidden="1" customHeight="1" outlineLevel="1">
      <c r="A1726" s="445"/>
      <c r="B1726" s="429"/>
      <c r="C1726" s="73" t="s">
        <v>311</v>
      </c>
      <c r="D1726" s="59">
        <f t="shared" ref="D1726:I1726" si="866">D1738+D1741+D1744+D1747+D1759+D1762</f>
        <v>33350519</v>
      </c>
      <c r="E1726" s="59">
        <f t="shared" si="866"/>
        <v>57255490</v>
      </c>
      <c r="F1726" s="59">
        <f t="shared" si="866"/>
        <v>8880320</v>
      </c>
      <c r="G1726" s="59">
        <f t="shared" si="866"/>
        <v>33520000</v>
      </c>
      <c r="H1726" s="59">
        <f t="shared" ref="H1726" si="867">H1738+H1741+H1744+H1747+H1759+H1762</f>
        <v>33397649</v>
      </c>
      <c r="I1726" s="59">
        <f t="shared" si="866"/>
        <v>39520000</v>
      </c>
      <c r="J1726" s="314">
        <f t="shared" si="775"/>
        <v>205923978</v>
      </c>
      <c r="K1726" s="59">
        <f>K1738+K1741+K1744+K1747+K1759+K1762</f>
        <v>33520000</v>
      </c>
      <c r="L1726" s="59">
        <f>L1738+L1741+L1744+L1747+L1759+L1762</f>
        <v>33520000</v>
      </c>
      <c r="M1726" s="59">
        <f>M1738+M1741+M1744+M1747+M1759+M1762</f>
        <v>33520000</v>
      </c>
      <c r="N1726" s="59">
        <f>N1738+N1741+N1744+N1747+N1759+N1762</f>
        <v>33520000</v>
      </c>
      <c r="O1726" s="59">
        <f>O1738+O1741+O1744+O1747+O1759+O1762</f>
        <v>39520000</v>
      </c>
      <c r="P1726" s="314">
        <f>K1726+L1726+M1726+N1726+O1726</f>
        <v>173600000</v>
      </c>
      <c r="Q1726" s="74">
        <f>J1726+P1726</f>
        <v>379523978</v>
      </c>
      <c r="R1726" s="196">
        <v>-122351</v>
      </c>
    </row>
    <row r="1727" spans="1:23" ht="25.5" hidden="1" customHeight="1" outlineLevel="1">
      <c r="A1727" s="445"/>
      <c r="B1727" s="429"/>
      <c r="C1727" s="153" t="s">
        <v>304</v>
      </c>
      <c r="D1727" s="20">
        <f>D1728+D1738</f>
        <v>2457000</v>
      </c>
      <c r="E1727" s="20">
        <f>E1728+E1738</f>
        <v>2127680</v>
      </c>
      <c r="F1727" s="20">
        <f>F1728+F1738</f>
        <v>90150</v>
      </c>
      <c r="G1727" s="20">
        <f t="shared" ref="G1727:I1727" si="868">G1728+G1738</f>
        <v>0</v>
      </c>
      <c r="H1727" s="20">
        <f t="shared" ref="H1727" si="869">H1728+H1738</f>
        <v>0</v>
      </c>
      <c r="I1727" s="20">
        <f t="shared" si="868"/>
        <v>0</v>
      </c>
      <c r="J1727" s="314">
        <f t="shared" si="775"/>
        <v>4674830</v>
      </c>
      <c r="K1727" s="20">
        <f t="shared" ref="K1727:O1727" si="870">K1728+K1738</f>
        <v>0</v>
      </c>
      <c r="L1727" s="20">
        <f t="shared" si="870"/>
        <v>0</v>
      </c>
      <c r="M1727" s="20">
        <f t="shared" si="870"/>
        <v>0</v>
      </c>
      <c r="N1727" s="20">
        <f t="shared" si="870"/>
        <v>0</v>
      </c>
      <c r="O1727" s="20">
        <f t="shared" si="870"/>
        <v>0</v>
      </c>
      <c r="P1727" s="71">
        <f>O1727+N1727+M1727+L1727+K1727</f>
        <v>0</v>
      </c>
      <c r="Q1727" s="76">
        <f>J1727+P1727</f>
        <v>4674830</v>
      </c>
      <c r="R1727" s="196">
        <v>0</v>
      </c>
    </row>
    <row r="1728" spans="1:23" ht="22.5" hidden="1" customHeight="1" outlineLevel="2">
      <c r="A1728" s="445"/>
      <c r="B1728" s="429"/>
      <c r="C1728" s="77" t="s">
        <v>310</v>
      </c>
      <c r="D1728" s="25">
        <v>0</v>
      </c>
      <c r="E1728" s="319">
        <v>188000</v>
      </c>
      <c r="F1728" s="25">
        <v>0</v>
      </c>
      <c r="G1728" s="25">
        <v>0</v>
      </c>
      <c r="H1728" s="25">
        <v>0</v>
      </c>
      <c r="I1728" s="25">
        <v>0</v>
      </c>
      <c r="J1728" s="314">
        <f t="shared" si="775"/>
        <v>188000</v>
      </c>
      <c r="K1728" s="25">
        <v>0</v>
      </c>
      <c r="L1728" s="25">
        <v>0</v>
      </c>
      <c r="M1728" s="25">
        <v>0</v>
      </c>
      <c r="N1728" s="25">
        <v>0</v>
      </c>
      <c r="O1728" s="25">
        <v>0</v>
      </c>
      <c r="P1728" s="71">
        <f t="shared" ref="P1728:P1747" si="871">O1728+N1728+M1728+L1728+K1728</f>
        <v>0</v>
      </c>
      <c r="Q1728" s="78">
        <f t="shared" ref="Q1728:Q1738" si="872">J1728+P1728</f>
        <v>188000</v>
      </c>
      <c r="R1728" s="196">
        <v>0</v>
      </c>
      <c r="W1728" s="62">
        <f>45869000-3933688</f>
        <v>41935312</v>
      </c>
    </row>
    <row r="1729" spans="1:23" ht="22.5" hidden="1" customHeight="1" outlineLevel="2">
      <c r="A1729" s="445"/>
      <c r="B1729" s="429"/>
      <c r="C1729" s="77" t="s">
        <v>325</v>
      </c>
      <c r="D1729" s="25">
        <v>0</v>
      </c>
      <c r="E1729" s="25">
        <v>0</v>
      </c>
      <c r="F1729" s="25">
        <v>0</v>
      </c>
      <c r="G1729" s="25">
        <v>0</v>
      </c>
      <c r="H1729" s="25">
        <v>0</v>
      </c>
      <c r="I1729" s="25">
        <v>0</v>
      </c>
      <c r="J1729" s="314">
        <v>0</v>
      </c>
      <c r="K1729" s="25">
        <v>0</v>
      </c>
      <c r="L1729" s="25">
        <v>0</v>
      </c>
      <c r="M1729" s="25">
        <v>0</v>
      </c>
      <c r="N1729" s="25">
        <v>0</v>
      </c>
      <c r="O1729" s="25">
        <v>0</v>
      </c>
      <c r="P1729" s="71">
        <f t="shared" si="871"/>
        <v>0</v>
      </c>
      <c r="Q1729" s="25">
        <v>0</v>
      </c>
      <c r="R1729" s="196">
        <v>0</v>
      </c>
    </row>
    <row r="1730" spans="1:23" ht="22.5" hidden="1" customHeight="1" outlineLevel="2">
      <c r="A1730" s="445"/>
      <c r="B1730" s="429"/>
      <c r="C1730" s="77" t="s">
        <v>326</v>
      </c>
      <c r="D1730" s="25">
        <v>0</v>
      </c>
      <c r="E1730" s="25">
        <v>0</v>
      </c>
      <c r="F1730" s="25">
        <v>0</v>
      </c>
      <c r="G1730" s="25">
        <v>0</v>
      </c>
      <c r="H1730" s="25">
        <v>0</v>
      </c>
      <c r="I1730" s="25">
        <v>0</v>
      </c>
      <c r="J1730" s="314">
        <v>0</v>
      </c>
      <c r="K1730" s="25">
        <v>0</v>
      </c>
      <c r="L1730" s="25">
        <v>0</v>
      </c>
      <c r="M1730" s="25">
        <v>0</v>
      </c>
      <c r="N1730" s="25">
        <v>0</v>
      </c>
      <c r="O1730" s="25">
        <v>0</v>
      </c>
      <c r="P1730" s="71">
        <f t="shared" si="871"/>
        <v>0</v>
      </c>
      <c r="Q1730" s="25">
        <v>0</v>
      </c>
      <c r="R1730" s="196">
        <v>0</v>
      </c>
    </row>
    <row r="1731" spans="1:23" ht="22.5" hidden="1" customHeight="1" outlineLevel="2">
      <c r="A1731" s="445"/>
      <c r="B1731" s="429"/>
      <c r="C1731" s="77" t="s">
        <v>327</v>
      </c>
      <c r="D1731" s="25">
        <v>0</v>
      </c>
      <c r="E1731" s="25">
        <v>0</v>
      </c>
      <c r="F1731" s="25">
        <v>0</v>
      </c>
      <c r="G1731" s="25">
        <v>0</v>
      </c>
      <c r="H1731" s="25">
        <v>0</v>
      </c>
      <c r="I1731" s="25">
        <v>0</v>
      </c>
      <c r="J1731" s="314">
        <v>0</v>
      </c>
      <c r="K1731" s="25">
        <v>0</v>
      </c>
      <c r="L1731" s="25">
        <v>0</v>
      </c>
      <c r="M1731" s="25">
        <v>0</v>
      </c>
      <c r="N1731" s="25">
        <v>0</v>
      </c>
      <c r="O1731" s="25">
        <v>0</v>
      </c>
      <c r="P1731" s="71">
        <f t="shared" si="871"/>
        <v>0</v>
      </c>
      <c r="Q1731" s="25">
        <v>0</v>
      </c>
      <c r="R1731" s="196">
        <v>0</v>
      </c>
    </row>
    <row r="1732" spans="1:23" ht="22.5" hidden="1" customHeight="1" outlineLevel="2">
      <c r="A1732" s="445"/>
      <c r="B1732" s="429"/>
      <c r="C1732" s="77" t="s">
        <v>328</v>
      </c>
      <c r="D1732" s="25">
        <v>0</v>
      </c>
      <c r="E1732" s="319">
        <f>E1728</f>
        <v>188000</v>
      </c>
      <c r="F1732" s="25">
        <v>0</v>
      </c>
      <c r="G1732" s="25">
        <v>0</v>
      </c>
      <c r="H1732" s="25">
        <v>0</v>
      </c>
      <c r="I1732" s="25">
        <v>0</v>
      </c>
      <c r="J1732" s="314">
        <v>0</v>
      </c>
      <c r="K1732" s="25">
        <v>0</v>
      </c>
      <c r="L1732" s="25">
        <v>0</v>
      </c>
      <c r="M1732" s="25">
        <v>0</v>
      </c>
      <c r="N1732" s="25">
        <v>0</v>
      </c>
      <c r="O1732" s="25">
        <v>0</v>
      </c>
      <c r="P1732" s="71">
        <f t="shared" si="871"/>
        <v>0</v>
      </c>
      <c r="Q1732" s="25">
        <v>0</v>
      </c>
      <c r="R1732" s="196">
        <v>0</v>
      </c>
    </row>
    <row r="1733" spans="1:23" ht="22.5" hidden="1" customHeight="1" outlineLevel="2">
      <c r="A1733" s="445"/>
      <c r="B1733" s="429"/>
      <c r="C1733" s="77" t="s">
        <v>329</v>
      </c>
      <c r="D1733" s="25">
        <v>0</v>
      </c>
      <c r="E1733" s="25">
        <v>0</v>
      </c>
      <c r="F1733" s="25">
        <v>0</v>
      </c>
      <c r="G1733" s="25">
        <v>0</v>
      </c>
      <c r="H1733" s="25">
        <v>0</v>
      </c>
      <c r="I1733" s="25">
        <v>0</v>
      </c>
      <c r="J1733" s="314">
        <v>0</v>
      </c>
      <c r="K1733" s="25">
        <v>0</v>
      </c>
      <c r="L1733" s="25">
        <v>0</v>
      </c>
      <c r="M1733" s="25">
        <v>0</v>
      </c>
      <c r="N1733" s="25">
        <v>0</v>
      </c>
      <c r="O1733" s="25">
        <v>0</v>
      </c>
      <c r="P1733" s="71">
        <f t="shared" si="871"/>
        <v>0</v>
      </c>
      <c r="Q1733" s="25">
        <v>0</v>
      </c>
      <c r="R1733" s="196">
        <v>0</v>
      </c>
    </row>
    <row r="1734" spans="1:23" ht="22.5" hidden="1" customHeight="1" outlineLevel="2">
      <c r="A1734" s="445"/>
      <c r="B1734" s="429"/>
      <c r="C1734" s="77" t="s">
        <v>330</v>
      </c>
      <c r="D1734" s="25">
        <v>0</v>
      </c>
      <c r="E1734" s="25">
        <v>0</v>
      </c>
      <c r="F1734" s="25">
        <v>0</v>
      </c>
      <c r="G1734" s="25">
        <v>0</v>
      </c>
      <c r="H1734" s="25">
        <v>0</v>
      </c>
      <c r="I1734" s="25">
        <v>0</v>
      </c>
      <c r="J1734" s="314">
        <v>0</v>
      </c>
      <c r="K1734" s="25">
        <v>0</v>
      </c>
      <c r="L1734" s="25">
        <v>0</v>
      </c>
      <c r="M1734" s="25">
        <v>0</v>
      </c>
      <c r="N1734" s="25">
        <v>0</v>
      </c>
      <c r="O1734" s="25">
        <v>0</v>
      </c>
      <c r="P1734" s="71">
        <f t="shared" si="871"/>
        <v>0</v>
      </c>
      <c r="Q1734" s="25">
        <v>0</v>
      </c>
      <c r="R1734" s="196">
        <v>0</v>
      </c>
    </row>
    <row r="1735" spans="1:23" ht="22.5" hidden="1" customHeight="1" outlineLevel="2">
      <c r="A1735" s="445"/>
      <c r="B1735" s="429"/>
      <c r="C1735" s="77" t="s">
        <v>331</v>
      </c>
      <c r="D1735" s="25">
        <v>0</v>
      </c>
      <c r="E1735" s="25">
        <v>0</v>
      </c>
      <c r="F1735" s="25">
        <v>0</v>
      </c>
      <c r="G1735" s="25">
        <v>0</v>
      </c>
      <c r="H1735" s="25">
        <v>0</v>
      </c>
      <c r="I1735" s="25">
        <v>0</v>
      </c>
      <c r="J1735" s="314">
        <v>0</v>
      </c>
      <c r="K1735" s="25">
        <v>0</v>
      </c>
      <c r="L1735" s="25">
        <v>0</v>
      </c>
      <c r="M1735" s="25">
        <v>0</v>
      </c>
      <c r="N1735" s="25">
        <v>0</v>
      </c>
      <c r="O1735" s="25">
        <v>0</v>
      </c>
      <c r="P1735" s="71">
        <f t="shared" si="871"/>
        <v>0</v>
      </c>
      <c r="Q1735" s="25">
        <v>0</v>
      </c>
      <c r="R1735" s="196">
        <v>0</v>
      </c>
    </row>
    <row r="1736" spans="1:23" ht="22.5" hidden="1" customHeight="1" outlineLevel="2">
      <c r="A1736" s="445"/>
      <c r="B1736" s="429"/>
      <c r="C1736" s="77" t="s">
        <v>337</v>
      </c>
      <c r="D1736" s="25">
        <v>0</v>
      </c>
      <c r="E1736" s="25">
        <v>0</v>
      </c>
      <c r="F1736" s="25">
        <v>0</v>
      </c>
      <c r="G1736" s="25">
        <v>0</v>
      </c>
      <c r="H1736" s="25">
        <v>0</v>
      </c>
      <c r="I1736" s="25">
        <v>0</v>
      </c>
      <c r="J1736" s="314">
        <v>0</v>
      </c>
      <c r="K1736" s="25">
        <v>0</v>
      </c>
      <c r="L1736" s="25">
        <v>0</v>
      </c>
      <c r="M1736" s="25">
        <v>0</v>
      </c>
      <c r="N1736" s="25">
        <v>0</v>
      </c>
      <c r="O1736" s="25">
        <v>0</v>
      </c>
      <c r="P1736" s="71">
        <f t="shared" si="871"/>
        <v>0</v>
      </c>
      <c r="Q1736" s="25">
        <v>0</v>
      </c>
      <c r="R1736" s="196">
        <v>0</v>
      </c>
    </row>
    <row r="1737" spans="1:23" ht="22.5" hidden="1" customHeight="1" outlineLevel="2">
      <c r="A1737" s="445"/>
      <c r="B1737" s="429"/>
      <c r="C1737" s="77" t="s">
        <v>332</v>
      </c>
      <c r="D1737" s="25">
        <v>0</v>
      </c>
      <c r="E1737" s="25">
        <v>0</v>
      </c>
      <c r="F1737" s="25">
        <v>0</v>
      </c>
      <c r="G1737" s="25">
        <v>0</v>
      </c>
      <c r="H1737" s="25">
        <v>0</v>
      </c>
      <c r="I1737" s="25">
        <v>0</v>
      </c>
      <c r="J1737" s="314">
        <v>0</v>
      </c>
      <c r="K1737" s="25">
        <v>0</v>
      </c>
      <c r="L1737" s="25">
        <v>0</v>
      </c>
      <c r="M1737" s="25">
        <v>0</v>
      </c>
      <c r="N1737" s="25">
        <v>0</v>
      </c>
      <c r="O1737" s="25">
        <v>0</v>
      </c>
      <c r="P1737" s="71">
        <f t="shared" si="871"/>
        <v>0</v>
      </c>
      <c r="Q1737" s="25">
        <v>0</v>
      </c>
      <c r="R1737" s="196">
        <v>0</v>
      </c>
    </row>
    <row r="1738" spans="1:23" ht="22.5" hidden="1" customHeight="1" outlineLevel="2">
      <c r="A1738" s="445"/>
      <c r="B1738" s="429"/>
      <c r="C1738" s="77" t="s">
        <v>311</v>
      </c>
      <c r="D1738" s="319">
        <v>2457000</v>
      </c>
      <c r="E1738" s="319">
        <v>1939680</v>
      </c>
      <c r="F1738" s="319">
        <v>90150</v>
      </c>
      <c r="G1738" s="25">
        <v>0</v>
      </c>
      <c r="H1738" s="25">
        <v>0</v>
      </c>
      <c r="I1738" s="25">
        <v>0</v>
      </c>
      <c r="J1738" s="314">
        <f t="shared" si="775"/>
        <v>4486830</v>
      </c>
      <c r="K1738" s="25">
        <v>0</v>
      </c>
      <c r="L1738" s="25">
        <v>0</v>
      </c>
      <c r="M1738" s="25">
        <v>0</v>
      </c>
      <c r="N1738" s="25">
        <v>0</v>
      </c>
      <c r="O1738" s="25">
        <v>0</v>
      </c>
      <c r="P1738" s="71">
        <f t="shared" si="871"/>
        <v>0</v>
      </c>
      <c r="Q1738" s="78">
        <f t="shared" si="872"/>
        <v>4486830</v>
      </c>
      <c r="R1738" s="196">
        <v>0</v>
      </c>
      <c r="W1738" s="62">
        <f>W1728-196024</f>
        <v>41739288</v>
      </c>
    </row>
    <row r="1739" spans="1:23" ht="33.75" hidden="1" customHeight="1" outlineLevel="1">
      <c r="A1739" s="445"/>
      <c r="B1739" s="429"/>
      <c r="C1739" s="75" t="s">
        <v>11</v>
      </c>
      <c r="D1739" s="20">
        <f>E1740+D1741</f>
        <v>0</v>
      </c>
      <c r="E1739" s="20">
        <f>E1740+E1741</f>
        <v>12920000</v>
      </c>
      <c r="F1739" s="20">
        <f>F1740+F1741</f>
        <v>0</v>
      </c>
      <c r="G1739" s="20">
        <f t="shared" ref="G1739:I1739" si="873">G1740+G1741</f>
        <v>0</v>
      </c>
      <c r="H1739" s="20">
        <f t="shared" ref="H1739" si="874">H1740+H1741</f>
        <v>0</v>
      </c>
      <c r="I1739" s="20">
        <f t="shared" si="873"/>
        <v>6000000</v>
      </c>
      <c r="J1739" s="314">
        <f t="shared" si="775"/>
        <v>18920000</v>
      </c>
      <c r="K1739" s="20">
        <f t="shared" ref="K1739:N1739" si="875">K1740+K1741</f>
        <v>0</v>
      </c>
      <c r="L1739" s="20">
        <f t="shared" si="875"/>
        <v>0</v>
      </c>
      <c r="M1739" s="20">
        <f t="shared" si="875"/>
        <v>0</v>
      </c>
      <c r="N1739" s="20">
        <f t="shared" si="875"/>
        <v>0</v>
      </c>
      <c r="O1739" s="20">
        <f>O1740+O1741</f>
        <v>6000000</v>
      </c>
      <c r="P1739" s="71">
        <f t="shared" si="871"/>
        <v>6000000</v>
      </c>
      <c r="Q1739" s="76">
        <f>J1739+P1739</f>
        <v>24920000</v>
      </c>
      <c r="R1739" s="196">
        <v>0</v>
      </c>
      <c r="W1739" s="62">
        <f>W1738-442475</f>
        <v>41296813</v>
      </c>
    </row>
    <row r="1740" spans="1:23" ht="22.5" hidden="1" customHeight="1" outlineLevel="2">
      <c r="A1740" s="445"/>
      <c r="B1740" s="429"/>
      <c r="C1740" s="77" t="s">
        <v>310</v>
      </c>
      <c r="D1740" s="25">
        <v>0</v>
      </c>
      <c r="E1740" s="25">
        <v>0</v>
      </c>
      <c r="F1740" s="25">
        <v>0</v>
      </c>
      <c r="G1740" s="25">
        <v>0</v>
      </c>
      <c r="H1740" s="25">
        <v>0</v>
      </c>
      <c r="I1740" s="25">
        <v>0</v>
      </c>
      <c r="J1740" s="314">
        <f>I1740+H1740+G1740+F1740+E1740</f>
        <v>0</v>
      </c>
      <c r="K1740" s="25">
        <v>0</v>
      </c>
      <c r="L1740" s="25">
        <v>0</v>
      </c>
      <c r="M1740" s="25">
        <v>0</v>
      </c>
      <c r="N1740" s="25">
        <v>0</v>
      </c>
      <c r="O1740" s="25">
        <v>0</v>
      </c>
      <c r="P1740" s="71">
        <f t="shared" si="871"/>
        <v>0</v>
      </c>
      <c r="Q1740" s="25">
        <f>P1740+J1740</f>
        <v>0</v>
      </c>
      <c r="R1740" s="196">
        <v>0</v>
      </c>
    </row>
    <row r="1741" spans="1:23" ht="22.5" hidden="1" customHeight="1" outlineLevel="2">
      <c r="A1741" s="445"/>
      <c r="B1741" s="429"/>
      <c r="C1741" s="77" t="s">
        <v>311</v>
      </c>
      <c r="D1741" s="25">
        <v>0</v>
      </c>
      <c r="E1741" s="25">
        <f>10000000+2920000</f>
        <v>12920000</v>
      </c>
      <c r="F1741" s="25">
        <v>0</v>
      </c>
      <c r="G1741" s="25">
        <v>0</v>
      </c>
      <c r="H1741" s="25">
        <v>0</v>
      </c>
      <c r="I1741" s="319">
        <v>6000000</v>
      </c>
      <c r="J1741" s="314">
        <f>I1741+H1741+G1741+F1741+E1741+D1741</f>
        <v>18920000</v>
      </c>
      <c r="K1741" s="25">
        <v>0</v>
      </c>
      <c r="L1741" s="25">
        <v>0</v>
      </c>
      <c r="M1741" s="25">
        <v>0</v>
      </c>
      <c r="N1741" s="25">
        <v>0</v>
      </c>
      <c r="O1741" s="319">
        <v>6000000</v>
      </c>
      <c r="P1741" s="71">
        <f t="shared" si="871"/>
        <v>6000000</v>
      </c>
      <c r="Q1741" s="78">
        <f t="shared" ref="Q1741:Q1744" si="876">J1741+P1741</f>
        <v>24920000</v>
      </c>
      <c r="R1741" s="196">
        <v>0</v>
      </c>
    </row>
    <row r="1742" spans="1:23" ht="22.5" hidden="1" customHeight="1" outlineLevel="1">
      <c r="A1742" s="445"/>
      <c r="B1742" s="429"/>
      <c r="C1742" s="75" t="s">
        <v>13</v>
      </c>
      <c r="D1742" s="20">
        <f>D1743+D1744</f>
        <v>126000</v>
      </c>
      <c r="E1742" s="20">
        <f t="shared" ref="E1742:I1742" si="877">E1743+E1744</f>
        <v>0</v>
      </c>
      <c r="F1742" s="20">
        <f t="shared" si="877"/>
        <v>0</v>
      </c>
      <c r="G1742" s="20">
        <f t="shared" si="877"/>
        <v>220000</v>
      </c>
      <c r="H1742" s="20">
        <f t="shared" ref="H1742" si="878">H1743+H1744</f>
        <v>220000</v>
      </c>
      <c r="I1742" s="20">
        <f t="shared" si="877"/>
        <v>220000</v>
      </c>
      <c r="J1742" s="314">
        <f>I1742+H1742+G1742+F1742+E1742+D1742</f>
        <v>786000</v>
      </c>
      <c r="K1742" s="20">
        <f>K1743+K1744</f>
        <v>220000</v>
      </c>
      <c r="L1742" s="20">
        <f>L1743+L1744</f>
        <v>220000</v>
      </c>
      <c r="M1742" s="20">
        <f>M1743+M1744</f>
        <v>220000</v>
      </c>
      <c r="N1742" s="20">
        <f>N1743+N1744</f>
        <v>220000</v>
      </c>
      <c r="O1742" s="20">
        <f>O1743+O1744</f>
        <v>220000</v>
      </c>
      <c r="P1742" s="71">
        <f t="shared" si="871"/>
        <v>1100000</v>
      </c>
      <c r="Q1742" s="76">
        <f>J1742+P1742</f>
        <v>1886000</v>
      </c>
      <c r="R1742" s="196">
        <v>0</v>
      </c>
    </row>
    <row r="1743" spans="1:23" ht="22.5" hidden="1" customHeight="1" outlineLevel="2">
      <c r="A1743" s="445"/>
      <c r="B1743" s="429"/>
      <c r="C1743" s="77" t="s">
        <v>310</v>
      </c>
      <c r="D1743" s="25">
        <v>0</v>
      </c>
      <c r="E1743" s="25">
        <v>0</v>
      </c>
      <c r="F1743" s="25">
        <v>0</v>
      </c>
      <c r="G1743" s="25">
        <v>0</v>
      </c>
      <c r="H1743" s="25">
        <v>0</v>
      </c>
      <c r="I1743" s="25">
        <v>0</v>
      </c>
      <c r="J1743" s="314">
        <f>I1743+H1743+G1743+F1743+E1743+D1743</f>
        <v>0</v>
      </c>
      <c r="K1743" s="25">
        <v>0</v>
      </c>
      <c r="L1743" s="25">
        <v>0</v>
      </c>
      <c r="M1743" s="25">
        <v>0</v>
      </c>
      <c r="N1743" s="25">
        <v>0</v>
      </c>
      <c r="O1743" s="25">
        <v>0</v>
      </c>
      <c r="P1743" s="71">
        <f t="shared" si="871"/>
        <v>0</v>
      </c>
      <c r="Q1743" s="32">
        <f>P1743+J1743</f>
        <v>0</v>
      </c>
      <c r="R1743" s="196">
        <v>0</v>
      </c>
    </row>
    <row r="1744" spans="1:23" ht="22.5" hidden="1" customHeight="1" outlineLevel="2">
      <c r="A1744" s="445"/>
      <c r="B1744" s="429"/>
      <c r="C1744" s="77" t="s">
        <v>311</v>
      </c>
      <c r="D1744" s="319">
        <v>126000</v>
      </c>
      <c r="E1744" s="25">
        <v>0</v>
      </c>
      <c r="F1744" s="25">
        <v>0</v>
      </c>
      <c r="G1744" s="319">
        <v>220000</v>
      </c>
      <c r="H1744" s="351">
        <v>220000</v>
      </c>
      <c r="I1744" s="319">
        <v>220000</v>
      </c>
      <c r="J1744" s="314">
        <f>I1744+H1744+G1744+F1744+E1744</f>
        <v>660000</v>
      </c>
      <c r="K1744" s="319">
        <v>220000</v>
      </c>
      <c r="L1744" s="319">
        <v>220000</v>
      </c>
      <c r="M1744" s="319">
        <v>220000</v>
      </c>
      <c r="N1744" s="319">
        <v>220000</v>
      </c>
      <c r="O1744" s="319">
        <v>220000</v>
      </c>
      <c r="P1744" s="71">
        <f t="shared" si="871"/>
        <v>1100000</v>
      </c>
      <c r="Q1744" s="78">
        <f t="shared" si="876"/>
        <v>1760000</v>
      </c>
      <c r="R1744" s="196">
        <v>0</v>
      </c>
    </row>
    <row r="1745" spans="1:18" ht="25.5" hidden="1" customHeight="1" outlineLevel="1">
      <c r="A1745" s="445"/>
      <c r="B1745" s="429"/>
      <c r="C1745" s="75" t="s">
        <v>12</v>
      </c>
      <c r="D1745" s="20">
        <f>D1746+D1747</f>
        <v>151542</v>
      </c>
      <c r="E1745" s="20">
        <f>E1746+E1747</f>
        <v>134400</v>
      </c>
      <c r="F1745" s="20">
        <f>F1746+F1747</f>
        <v>32200</v>
      </c>
      <c r="G1745" s="20">
        <f t="shared" ref="G1745:I1745" si="879">G1746+G1747</f>
        <v>0</v>
      </c>
      <c r="H1745" s="20">
        <f t="shared" ref="H1745" si="880">H1746+H1747</f>
        <v>0</v>
      </c>
      <c r="I1745" s="20">
        <f t="shared" si="879"/>
        <v>0</v>
      </c>
      <c r="J1745" s="314">
        <f>I1745+H1745+G1745+F1745+E1745+D1745</f>
        <v>318142</v>
      </c>
      <c r="K1745" s="20">
        <f t="shared" ref="K1745:O1745" si="881">K1746+K1747</f>
        <v>0</v>
      </c>
      <c r="L1745" s="20">
        <f t="shared" si="881"/>
        <v>0</v>
      </c>
      <c r="M1745" s="20">
        <f t="shared" si="881"/>
        <v>0</v>
      </c>
      <c r="N1745" s="20">
        <f t="shared" si="881"/>
        <v>0</v>
      </c>
      <c r="O1745" s="20">
        <f t="shared" si="881"/>
        <v>0</v>
      </c>
      <c r="P1745" s="71">
        <f t="shared" si="871"/>
        <v>0</v>
      </c>
      <c r="Q1745" s="76">
        <f>J1745+P1745</f>
        <v>318142</v>
      </c>
      <c r="R1745" s="196">
        <v>0</v>
      </c>
    </row>
    <row r="1746" spans="1:18" ht="22.5" hidden="1" customHeight="1" outlineLevel="2">
      <c r="A1746" s="445"/>
      <c r="B1746" s="429"/>
      <c r="C1746" s="77" t="s">
        <v>310</v>
      </c>
      <c r="D1746" s="25">
        <v>0</v>
      </c>
      <c r="E1746" s="25">
        <v>0</v>
      </c>
      <c r="F1746" s="25">
        <v>0</v>
      </c>
      <c r="G1746" s="25">
        <v>0</v>
      </c>
      <c r="H1746" s="25">
        <v>0</v>
      </c>
      <c r="I1746" s="25">
        <v>0</v>
      </c>
      <c r="J1746" s="314">
        <f t="shared" ref="J1746:J1759" si="882">I1746+H1746+G1746+F1746+E1746+D1746</f>
        <v>0</v>
      </c>
      <c r="K1746" s="25">
        <v>0</v>
      </c>
      <c r="L1746" s="25">
        <v>0</v>
      </c>
      <c r="M1746" s="25">
        <v>0</v>
      </c>
      <c r="N1746" s="25">
        <v>0</v>
      </c>
      <c r="O1746" s="25">
        <v>0</v>
      </c>
      <c r="P1746" s="71">
        <f t="shared" si="871"/>
        <v>0</v>
      </c>
      <c r="Q1746" s="32">
        <f>P1746+J1746</f>
        <v>0</v>
      </c>
      <c r="R1746" s="196">
        <v>0</v>
      </c>
    </row>
    <row r="1747" spans="1:18" ht="22.5" hidden="1" customHeight="1" outlineLevel="2" thickBot="1">
      <c r="A1747" s="496"/>
      <c r="B1747" s="455"/>
      <c r="C1747" s="79" t="s">
        <v>311</v>
      </c>
      <c r="D1747" s="51">
        <v>151542</v>
      </c>
      <c r="E1747" s="51">
        <v>134400</v>
      </c>
      <c r="F1747" s="51">
        <v>32200</v>
      </c>
      <c r="G1747" s="50">
        <v>0</v>
      </c>
      <c r="H1747" s="50">
        <v>0</v>
      </c>
      <c r="I1747" s="50">
        <v>0</v>
      </c>
      <c r="J1747" s="80">
        <f>I1747+H1747+G1747+F1747+E1747+D1747</f>
        <v>318142</v>
      </c>
      <c r="K1747" s="50">
        <v>0</v>
      </c>
      <c r="L1747" s="50">
        <v>0</v>
      </c>
      <c r="M1747" s="50">
        <v>0</v>
      </c>
      <c r="N1747" s="50">
        <v>0</v>
      </c>
      <c r="O1747" s="50">
        <v>0</v>
      </c>
      <c r="P1747" s="154">
        <f t="shared" si="871"/>
        <v>0</v>
      </c>
      <c r="Q1747" s="81">
        <f t="shared" ref="Q1747" si="883">J1747+P1747</f>
        <v>318142</v>
      </c>
      <c r="R1747" s="196">
        <v>0</v>
      </c>
    </row>
    <row r="1748" spans="1:18" ht="25.5" hidden="1" customHeight="1" outlineLevel="1" thickTop="1">
      <c r="A1748" s="493">
        <v>1</v>
      </c>
      <c r="B1748" s="446" t="s">
        <v>14</v>
      </c>
      <c r="C1748" s="155" t="s">
        <v>277</v>
      </c>
      <c r="D1748" s="20">
        <f t="shared" ref="D1748:E1748" si="884">D1749+D1759</f>
        <v>30615977</v>
      </c>
      <c r="E1748" s="20">
        <f t="shared" si="884"/>
        <v>77754210</v>
      </c>
      <c r="F1748" s="156">
        <f t="shared" ref="F1748:I1748" si="885">F1749+F1759</f>
        <v>19340970</v>
      </c>
      <c r="G1748" s="156">
        <f t="shared" si="885"/>
        <v>48300000</v>
      </c>
      <c r="H1748" s="156">
        <f t="shared" ref="H1748" si="886">H1749+H1759</f>
        <v>48177649</v>
      </c>
      <c r="I1748" s="217">
        <f t="shared" si="885"/>
        <v>1007454197</v>
      </c>
      <c r="J1748" s="315">
        <f t="shared" si="882"/>
        <v>1231643003</v>
      </c>
      <c r="K1748" s="156">
        <f t="shared" ref="K1748:O1748" si="887">K1749+K1759</f>
        <v>167072798</v>
      </c>
      <c r="L1748" s="156">
        <f t="shared" si="887"/>
        <v>170930788</v>
      </c>
      <c r="M1748" s="217">
        <f t="shared" si="887"/>
        <v>282545717</v>
      </c>
      <c r="N1748" s="217">
        <f t="shared" si="887"/>
        <v>154989748</v>
      </c>
      <c r="O1748" s="217">
        <f t="shared" si="887"/>
        <v>265864009</v>
      </c>
      <c r="P1748" s="157">
        <f>O1748+N1748+M1748+L1748+K1748</f>
        <v>1041403060</v>
      </c>
      <c r="Q1748" s="158">
        <f>J1748+P1748</f>
        <v>2273046063</v>
      </c>
      <c r="R1748" s="196">
        <v>342919648.99700004</v>
      </c>
    </row>
    <row r="1749" spans="1:18" ht="22.5" hidden="1" customHeight="1" outlineLevel="2">
      <c r="A1749" s="445"/>
      <c r="B1749" s="429"/>
      <c r="C1749" s="77" t="s">
        <v>310</v>
      </c>
      <c r="D1749" s="283">
        <v>0</v>
      </c>
      <c r="E1749" s="283">
        <f>E1750</f>
        <v>35492800</v>
      </c>
      <c r="F1749" s="283">
        <f>F1750</f>
        <v>10583000</v>
      </c>
      <c r="G1749" s="319">
        <v>15000000</v>
      </c>
      <c r="H1749" s="351">
        <v>15000000</v>
      </c>
      <c r="I1749" s="218">
        <f>I1750</f>
        <v>974154197</v>
      </c>
      <c r="J1749" s="314">
        <f t="shared" si="882"/>
        <v>1050229997</v>
      </c>
      <c r="K1749" s="180">
        <v>133772798</v>
      </c>
      <c r="L1749" s="180">
        <v>137630788</v>
      </c>
      <c r="M1749" s="218">
        <v>249245717</v>
      </c>
      <c r="N1749" s="218">
        <v>121689748</v>
      </c>
      <c r="O1749" s="218">
        <v>232564009</v>
      </c>
      <c r="P1749" s="71">
        <f>O1749+N1749+M1749+L1749+K1749</f>
        <v>874903060</v>
      </c>
      <c r="Q1749" s="78">
        <f t="shared" ref="Q1749:Q1759" si="888">J1749+P1749</f>
        <v>1925133057</v>
      </c>
      <c r="R1749" s="196">
        <v>343041999.99700004</v>
      </c>
    </row>
    <row r="1750" spans="1:18" ht="22.5" hidden="1" customHeight="1" outlineLevel="2">
      <c r="A1750" s="445"/>
      <c r="B1750" s="429"/>
      <c r="C1750" s="77" t="s">
        <v>325</v>
      </c>
      <c r="D1750" s="283">
        <v>0</v>
      </c>
      <c r="E1750" s="283">
        <f>SUM(E1751:E1758)</f>
        <v>35492800</v>
      </c>
      <c r="F1750" s="319">
        <f>SUM(F1751:F1758)</f>
        <v>10583000</v>
      </c>
      <c r="G1750" s="319">
        <f t="shared" ref="G1750:O1750" si="889">SUM(G1751:G1758)</f>
        <v>15000000</v>
      </c>
      <c r="H1750" s="351">
        <f t="shared" ref="H1750" si="890">SUM(H1751:H1758)</f>
        <v>15000000</v>
      </c>
      <c r="I1750" s="218">
        <f t="shared" si="889"/>
        <v>974154197</v>
      </c>
      <c r="J1750" s="314">
        <f t="shared" si="882"/>
        <v>1050229997</v>
      </c>
      <c r="K1750" s="180">
        <f t="shared" si="889"/>
        <v>133772798</v>
      </c>
      <c r="L1750" s="180">
        <f t="shared" si="889"/>
        <v>137630788</v>
      </c>
      <c r="M1750" s="180">
        <f t="shared" si="889"/>
        <v>249245717</v>
      </c>
      <c r="N1750" s="180">
        <f t="shared" si="889"/>
        <v>121689748</v>
      </c>
      <c r="O1750" s="180">
        <f t="shared" si="889"/>
        <v>232564009</v>
      </c>
      <c r="P1750" s="71">
        <f t="shared" ref="P1750:P1758" si="891">O1750+N1750+M1750+L1750+K1750</f>
        <v>874903060</v>
      </c>
      <c r="Q1750" s="78">
        <f t="shared" si="888"/>
        <v>1925133057</v>
      </c>
      <c r="R1750" s="196">
        <v>343042000</v>
      </c>
    </row>
    <row r="1751" spans="1:18" ht="22.5" hidden="1" customHeight="1" outlineLevel="2">
      <c r="A1751" s="445"/>
      <c r="B1751" s="429"/>
      <c r="C1751" s="77" t="s">
        <v>326</v>
      </c>
      <c r="D1751" s="283">
        <v>0</v>
      </c>
      <c r="E1751" s="283">
        <f>6214000+10839510</f>
        <v>17053510</v>
      </c>
      <c r="F1751" s="25">
        <v>0</v>
      </c>
      <c r="G1751" s="319">
        <f>1875000</f>
        <v>1875000</v>
      </c>
      <c r="H1751" s="351">
        <f>1875000</f>
        <v>1875000</v>
      </c>
      <c r="I1751" s="180">
        <f>26991026+3+447389125</f>
        <v>474380154</v>
      </c>
      <c r="J1751" s="314">
        <f t="shared" si="882"/>
        <v>495183664</v>
      </c>
      <c r="K1751" s="180">
        <v>16721600</v>
      </c>
      <c r="L1751" s="180">
        <v>17203849</v>
      </c>
      <c r="M1751" s="180">
        <v>31155718</v>
      </c>
      <c r="N1751" s="180">
        <v>15211219</v>
      </c>
      <c r="O1751" s="180">
        <v>29070502</v>
      </c>
      <c r="P1751" s="71">
        <f t="shared" si="891"/>
        <v>109362888</v>
      </c>
      <c r="Q1751" s="78">
        <f t="shared" si="888"/>
        <v>604546552</v>
      </c>
      <c r="R1751" s="196">
        <v>42882000</v>
      </c>
    </row>
    <row r="1752" spans="1:18" ht="22.5" hidden="1" customHeight="1" outlineLevel="2">
      <c r="A1752" s="445"/>
      <c r="B1752" s="429"/>
      <c r="C1752" s="77" t="s">
        <v>327</v>
      </c>
      <c r="D1752" s="283">
        <v>0</v>
      </c>
      <c r="E1752" s="283">
        <f>3389000+3020870</f>
        <v>6409870</v>
      </c>
      <c r="F1752" s="319">
        <f>1127000+7165000</f>
        <v>8292000</v>
      </c>
      <c r="G1752" s="319">
        <v>1875000</v>
      </c>
      <c r="H1752" s="351">
        <v>1875000</v>
      </c>
      <c r="I1752" s="180">
        <f t="shared" ref="I1752:I1757" si="892">26991024+47389125</f>
        <v>74380149</v>
      </c>
      <c r="J1752" s="314">
        <f t="shared" si="882"/>
        <v>92832019</v>
      </c>
      <c r="K1752" s="180">
        <v>16721600</v>
      </c>
      <c r="L1752" s="180">
        <v>17203848</v>
      </c>
      <c r="M1752" s="180">
        <v>31155715</v>
      </c>
      <c r="N1752" s="180">
        <v>15211218</v>
      </c>
      <c r="O1752" s="180">
        <v>29070501</v>
      </c>
      <c r="P1752" s="71">
        <f t="shared" si="891"/>
        <v>109362882</v>
      </c>
      <c r="Q1752" s="78">
        <f t="shared" si="888"/>
        <v>202194901</v>
      </c>
      <c r="R1752" s="196">
        <v>42880000</v>
      </c>
    </row>
    <row r="1753" spans="1:18" ht="22.5" hidden="1" customHeight="1" outlineLevel="2">
      <c r="A1753" s="445"/>
      <c r="B1753" s="429"/>
      <c r="C1753" s="77" t="s">
        <v>328</v>
      </c>
      <c r="D1753" s="283">
        <v>0</v>
      </c>
      <c r="E1753" s="283">
        <f>1027000+1349480</f>
        <v>2376480</v>
      </c>
      <c r="F1753" s="25">
        <v>684000</v>
      </c>
      <c r="G1753" s="319">
        <v>1875000</v>
      </c>
      <c r="H1753" s="351">
        <v>1875000</v>
      </c>
      <c r="I1753" s="180">
        <f t="shared" si="892"/>
        <v>74380149</v>
      </c>
      <c r="J1753" s="314">
        <f t="shared" si="882"/>
        <v>81190629</v>
      </c>
      <c r="K1753" s="180">
        <v>16721600</v>
      </c>
      <c r="L1753" s="180">
        <v>17203849</v>
      </c>
      <c r="M1753" s="180">
        <v>31155714</v>
      </c>
      <c r="N1753" s="180">
        <v>15211219</v>
      </c>
      <c r="O1753" s="180">
        <v>29070501</v>
      </c>
      <c r="P1753" s="71">
        <f t="shared" si="891"/>
        <v>109362883</v>
      </c>
      <c r="Q1753" s="78">
        <f t="shared" si="888"/>
        <v>190553512</v>
      </c>
      <c r="R1753" s="196">
        <v>42880000</v>
      </c>
    </row>
    <row r="1754" spans="1:18" ht="16.5" hidden="1" customHeight="1" outlineLevel="2" collapsed="1">
      <c r="A1754" s="445"/>
      <c r="B1754" s="429"/>
      <c r="C1754" s="77" t="s">
        <v>329</v>
      </c>
      <c r="D1754" s="283">
        <v>0</v>
      </c>
      <c r="E1754" s="283">
        <v>7113000</v>
      </c>
      <c r="F1754" s="319">
        <v>691000</v>
      </c>
      <c r="G1754" s="319">
        <v>1875000</v>
      </c>
      <c r="H1754" s="351">
        <v>1875000</v>
      </c>
      <c r="I1754" s="180">
        <f t="shared" si="892"/>
        <v>74380149</v>
      </c>
      <c r="J1754" s="314">
        <f t="shared" si="882"/>
        <v>85934149</v>
      </c>
      <c r="K1754" s="180">
        <v>16721599</v>
      </c>
      <c r="L1754" s="180">
        <v>17203848</v>
      </c>
      <c r="M1754" s="180">
        <v>31155714</v>
      </c>
      <c r="N1754" s="180">
        <v>15211218</v>
      </c>
      <c r="O1754" s="180">
        <v>29070501</v>
      </c>
      <c r="P1754" s="71">
        <f t="shared" si="891"/>
        <v>109362880</v>
      </c>
      <c r="Q1754" s="78">
        <f t="shared" si="888"/>
        <v>195297029</v>
      </c>
      <c r="R1754" s="196">
        <v>42880000</v>
      </c>
    </row>
    <row r="1755" spans="1:18" ht="16.5" hidden="1" customHeight="1" outlineLevel="2">
      <c r="A1755" s="445"/>
      <c r="B1755" s="429"/>
      <c r="C1755" s="77" t="s">
        <v>330</v>
      </c>
      <c r="D1755" s="283">
        <v>0</v>
      </c>
      <c r="E1755" s="283">
        <f>1071000+470940</f>
        <v>1541940</v>
      </c>
      <c r="F1755" s="25">
        <v>0</v>
      </c>
      <c r="G1755" s="319">
        <v>1875000</v>
      </c>
      <c r="H1755" s="351">
        <v>1875000</v>
      </c>
      <c r="I1755" s="180">
        <f t="shared" si="892"/>
        <v>74380149</v>
      </c>
      <c r="J1755" s="314">
        <f t="shared" si="882"/>
        <v>79672089</v>
      </c>
      <c r="K1755" s="180">
        <v>16721599</v>
      </c>
      <c r="L1755" s="180">
        <v>17203849</v>
      </c>
      <c r="M1755" s="180">
        <v>31155714</v>
      </c>
      <c r="N1755" s="180">
        <v>15211219</v>
      </c>
      <c r="O1755" s="180">
        <v>29070501</v>
      </c>
      <c r="P1755" s="71">
        <f t="shared" si="891"/>
        <v>109362882</v>
      </c>
      <c r="Q1755" s="78">
        <f t="shared" si="888"/>
        <v>189034971</v>
      </c>
      <c r="R1755" s="196">
        <v>42880000</v>
      </c>
    </row>
    <row r="1756" spans="1:18" ht="16.5" hidden="1" customHeight="1" outlineLevel="2">
      <c r="A1756" s="445"/>
      <c r="B1756" s="429"/>
      <c r="C1756" s="77" t="s">
        <v>331</v>
      </c>
      <c r="D1756" s="283">
        <v>0</v>
      </c>
      <c r="E1756" s="283">
        <v>909000</v>
      </c>
      <c r="F1756" s="25">
        <v>0</v>
      </c>
      <c r="G1756" s="319">
        <v>1875000</v>
      </c>
      <c r="H1756" s="351">
        <v>1875000</v>
      </c>
      <c r="I1756" s="180">
        <f t="shared" si="892"/>
        <v>74380149</v>
      </c>
      <c r="J1756" s="314">
        <f t="shared" si="882"/>
        <v>79039149</v>
      </c>
      <c r="K1756" s="180">
        <v>16721600</v>
      </c>
      <c r="L1756" s="180">
        <v>17203848</v>
      </c>
      <c r="M1756" s="180">
        <v>31155714</v>
      </c>
      <c r="N1756" s="180">
        <v>15211218</v>
      </c>
      <c r="O1756" s="180">
        <v>29070501</v>
      </c>
      <c r="P1756" s="71">
        <f t="shared" si="891"/>
        <v>109362881</v>
      </c>
      <c r="Q1756" s="78">
        <f t="shared" si="888"/>
        <v>188402030</v>
      </c>
      <c r="R1756" s="196">
        <v>42880000</v>
      </c>
    </row>
    <row r="1757" spans="1:18" ht="16.5" hidden="1" customHeight="1" outlineLevel="2">
      <c r="A1757" s="445"/>
      <c r="B1757" s="429"/>
      <c r="C1757" s="77" t="s">
        <v>337</v>
      </c>
      <c r="D1757" s="283">
        <v>0</v>
      </c>
      <c r="E1757" s="283">
        <v>36000</v>
      </c>
      <c r="F1757" s="319">
        <f>182000+734000</f>
        <v>916000</v>
      </c>
      <c r="G1757" s="319">
        <v>1875000</v>
      </c>
      <c r="H1757" s="351">
        <v>1875000</v>
      </c>
      <c r="I1757" s="180">
        <f t="shared" si="892"/>
        <v>74380149</v>
      </c>
      <c r="J1757" s="314">
        <f t="shared" si="882"/>
        <v>79082149</v>
      </c>
      <c r="K1757" s="180">
        <v>16721600</v>
      </c>
      <c r="L1757" s="180">
        <v>17203848</v>
      </c>
      <c r="M1757" s="180">
        <v>31155714</v>
      </c>
      <c r="N1757" s="180">
        <v>15211219</v>
      </c>
      <c r="O1757" s="180">
        <v>29070501</v>
      </c>
      <c r="P1757" s="71">
        <f t="shared" si="891"/>
        <v>109362882</v>
      </c>
      <c r="Q1757" s="78">
        <f t="shared" si="888"/>
        <v>188445031</v>
      </c>
      <c r="R1757" s="196">
        <v>42880000</v>
      </c>
    </row>
    <row r="1758" spans="1:18" ht="16.5" hidden="1" customHeight="1" outlineLevel="2">
      <c r="A1758" s="445"/>
      <c r="B1758" s="429"/>
      <c r="C1758" s="77" t="s">
        <v>332</v>
      </c>
      <c r="D1758" s="283">
        <v>0</v>
      </c>
      <c r="E1758" s="283">
        <v>53000</v>
      </c>
      <c r="F1758" s="25">
        <v>0</v>
      </c>
      <c r="G1758" s="25">
        <v>1875000</v>
      </c>
      <c r="H1758" s="25">
        <v>1875000</v>
      </c>
      <c r="I1758" s="266">
        <f>26991024+26502125</f>
        <v>53493149</v>
      </c>
      <c r="J1758" s="314">
        <f t="shared" si="882"/>
        <v>57296149</v>
      </c>
      <c r="K1758" s="180">
        <v>16721600</v>
      </c>
      <c r="L1758" s="180">
        <v>17203849</v>
      </c>
      <c r="M1758" s="180">
        <v>31155714</v>
      </c>
      <c r="N1758" s="180">
        <v>15211218</v>
      </c>
      <c r="O1758" s="180">
        <v>29070501</v>
      </c>
      <c r="P1758" s="71">
        <f t="shared" si="891"/>
        <v>109362882</v>
      </c>
      <c r="Q1758" s="78">
        <f t="shared" si="888"/>
        <v>166659031</v>
      </c>
      <c r="R1758" s="196">
        <v>42880000</v>
      </c>
    </row>
    <row r="1759" spans="1:18" ht="16.5" hidden="1" customHeight="1" outlineLevel="2">
      <c r="A1759" s="445"/>
      <c r="B1759" s="429"/>
      <c r="C1759" s="77" t="s">
        <v>311</v>
      </c>
      <c r="D1759" s="283">
        <v>30615977</v>
      </c>
      <c r="E1759" s="283">
        <v>42261410</v>
      </c>
      <c r="F1759" s="319">
        <v>8757970</v>
      </c>
      <c r="G1759" s="319">
        <v>33300000</v>
      </c>
      <c r="H1759" s="351">
        <v>33177649</v>
      </c>
      <c r="I1759" s="319">
        <v>33300000</v>
      </c>
      <c r="J1759" s="314">
        <f t="shared" si="882"/>
        <v>181413006</v>
      </c>
      <c r="K1759" s="180">
        <v>33300000</v>
      </c>
      <c r="L1759" s="319">
        <v>33300000</v>
      </c>
      <c r="M1759" s="319">
        <v>33300000</v>
      </c>
      <c r="N1759" s="319">
        <v>33300000</v>
      </c>
      <c r="O1759" s="319">
        <v>33300000</v>
      </c>
      <c r="P1759" s="71">
        <f>O1759+N1759+M1759+L1759+K1759</f>
        <v>166500000</v>
      </c>
      <c r="Q1759" s="78">
        <f t="shared" si="888"/>
        <v>347913006</v>
      </c>
      <c r="R1759" s="196">
        <v>-122351</v>
      </c>
    </row>
    <row r="1760" spans="1:18" ht="16.5" hidden="1" customHeight="1" outlineLevel="1">
      <c r="A1760" s="445"/>
      <c r="B1760" s="429"/>
      <c r="C1760" s="75" t="s">
        <v>22</v>
      </c>
      <c r="D1760" s="331">
        <f>D1761+D1762</f>
        <v>0</v>
      </c>
      <c r="E1760" s="331">
        <f>E1761+E1762</f>
        <v>0</v>
      </c>
      <c r="F1760" s="20">
        <f t="shared" ref="F1760:I1760" si="893">F1761+F1762</f>
        <v>0</v>
      </c>
      <c r="G1760" s="20">
        <f t="shared" si="893"/>
        <v>0</v>
      </c>
      <c r="H1760" s="20">
        <f t="shared" ref="H1760" si="894">H1761+H1762</f>
        <v>0</v>
      </c>
      <c r="I1760" s="20">
        <f t="shared" si="893"/>
        <v>0</v>
      </c>
      <c r="J1760" s="314">
        <f t="shared" ref="J1760:J1832" si="895">I1760+H1760+G1760+F1760+E1760</f>
        <v>0</v>
      </c>
      <c r="K1760" s="20">
        <f t="shared" ref="K1760:O1760" si="896">K1761+K1762</f>
        <v>0</v>
      </c>
      <c r="L1760" s="20">
        <f t="shared" si="896"/>
        <v>0</v>
      </c>
      <c r="M1760" s="20">
        <f t="shared" si="896"/>
        <v>0</v>
      </c>
      <c r="N1760" s="20">
        <f t="shared" si="896"/>
        <v>0</v>
      </c>
      <c r="O1760" s="20">
        <f t="shared" si="896"/>
        <v>0</v>
      </c>
      <c r="P1760" s="71">
        <f t="shared" ref="P1760:P1762" si="897">O1760+N1760+M1760+L1760+K1760</f>
        <v>0</v>
      </c>
      <c r="Q1760" s="159">
        <f>P1760+J1760</f>
        <v>0</v>
      </c>
      <c r="R1760" s="196">
        <v>0</v>
      </c>
    </row>
    <row r="1761" spans="1:18" ht="16.5" hidden="1" customHeight="1" outlineLevel="1">
      <c r="A1761" s="445"/>
      <c r="B1761" s="429"/>
      <c r="C1761" s="77" t="s">
        <v>310</v>
      </c>
      <c r="D1761" s="283">
        <v>0</v>
      </c>
      <c r="E1761" s="283">
        <v>0</v>
      </c>
      <c r="F1761" s="25">
        <v>0</v>
      </c>
      <c r="G1761" s="25">
        <v>0</v>
      </c>
      <c r="H1761" s="25">
        <v>0</v>
      </c>
      <c r="I1761" s="25">
        <v>0</v>
      </c>
      <c r="J1761" s="314">
        <f t="shared" si="895"/>
        <v>0</v>
      </c>
      <c r="K1761" s="25">
        <v>0</v>
      </c>
      <c r="L1761" s="25">
        <v>0</v>
      </c>
      <c r="M1761" s="25">
        <v>0</v>
      </c>
      <c r="N1761" s="25">
        <v>0</v>
      </c>
      <c r="O1761" s="25">
        <v>0</v>
      </c>
      <c r="P1761" s="71">
        <f t="shared" si="897"/>
        <v>0</v>
      </c>
      <c r="Q1761" s="32">
        <f>P1761+J1761</f>
        <v>0</v>
      </c>
      <c r="R1761" s="196">
        <v>0</v>
      </c>
    </row>
    <row r="1762" spans="1:18" ht="16.5" hidden="1" customHeight="1" outlineLevel="1">
      <c r="A1762" s="445"/>
      <c r="B1762" s="430"/>
      <c r="C1762" s="77" t="s">
        <v>311</v>
      </c>
      <c r="D1762" s="283">
        <v>0</v>
      </c>
      <c r="E1762" s="283">
        <v>0</v>
      </c>
      <c r="F1762" s="25">
        <v>0</v>
      </c>
      <c r="G1762" s="25">
        <v>0</v>
      </c>
      <c r="H1762" s="25">
        <v>0</v>
      </c>
      <c r="I1762" s="25">
        <v>0</v>
      </c>
      <c r="J1762" s="314">
        <f t="shared" si="895"/>
        <v>0</v>
      </c>
      <c r="K1762" s="25">
        <v>0</v>
      </c>
      <c r="L1762" s="25">
        <v>0</v>
      </c>
      <c r="M1762" s="25">
        <v>0</v>
      </c>
      <c r="N1762" s="25">
        <v>0</v>
      </c>
      <c r="O1762" s="25">
        <v>0</v>
      </c>
      <c r="P1762" s="71">
        <f t="shared" si="897"/>
        <v>0</v>
      </c>
      <c r="Q1762" s="32">
        <f t="shared" ref="Q1762" si="898">P1762+J1762</f>
        <v>0</v>
      </c>
      <c r="R1762" s="196">
        <v>0</v>
      </c>
    </row>
    <row r="1763" spans="1:18" s="199" customFormat="1" ht="15.75" hidden="1" customHeight="1" outlineLevel="1">
      <c r="A1763" s="494" t="s">
        <v>316</v>
      </c>
      <c r="B1763" s="495"/>
      <c r="C1763" s="495"/>
      <c r="D1763" s="21">
        <f t="shared" ref="D1763:I1763" si="899">D1766+D1769+D1784+D1787+D1799+D1781</f>
        <v>0</v>
      </c>
      <c r="E1763" s="21">
        <f t="shared" si="899"/>
        <v>16312290</v>
      </c>
      <c r="F1763" s="314">
        <f t="shared" si="899"/>
        <v>12290110</v>
      </c>
      <c r="G1763" s="314">
        <f t="shared" si="899"/>
        <v>33920000</v>
      </c>
      <c r="H1763" s="354">
        <f t="shared" ref="H1763" si="900">H1766+H1769+H1784+H1787+H1799+H1781</f>
        <v>33990000</v>
      </c>
      <c r="I1763" s="314">
        <f t="shared" si="899"/>
        <v>32786000</v>
      </c>
      <c r="J1763" s="314">
        <f t="shared" si="895"/>
        <v>129298400</v>
      </c>
      <c r="K1763" s="314">
        <f>K1766+K1769+K1784+K1787+K1799+K1781</f>
        <v>110135740</v>
      </c>
      <c r="L1763" s="314">
        <f>L1766+L1769+L1784+L1787+L1799+L1781</f>
        <v>41923000</v>
      </c>
      <c r="M1763" s="314">
        <f>M1766+M1769+M1784+M1787+M1799+M1781</f>
        <v>42195400</v>
      </c>
      <c r="N1763" s="314">
        <f>N1766+N1769+N1784+N1787+N1799+N1781</f>
        <v>46657000</v>
      </c>
      <c r="O1763" s="314">
        <f>O1766+O1769+O1784+O1787+O1799+O1781</f>
        <v>52038000</v>
      </c>
      <c r="P1763" s="314">
        <f>O1763+N1763+M1763+L1763+K1763</f>
        <v>292949140</v>
      </c>
      <c r="Q1763" s="67">
        <f>J1763+P1763</f>
        <v>422247540</v>
      </c>
      <c r="R1763" s="196">
        <v>411345000</v>
      </c>
    </row>
    <row r="1764" spans="1:18" s="199" customFormat="1" ht="16.5" hidden="1" customHeight="1" outlineLevel="2">
      <c r="A1764" s="445">
        <v>2</v>
      </c>
      <c r="B1764" s="428" t="s">
        <v>14</v>
      </c>
      <c r="C1764" s="73" t="s">
        <v>310</v>
      </c>
      <c r="D1764" s="60">
        <f t="shared" ref="D1764:I1764" si="901">D1767+D1770+D1782+D1785+D1788+D1800</f>
        <v>0</v>
      </c>
      <c r="E1764" s="60">
        <f t="shared" si="901"/>
        <v>6968200</v>
      </c>
      <c r="F1764" s="59">
        <f t="shared" si="901"/>
        <v>5558000</v>
      </c>
      <c r="G1764" s="59">
        <f t="shared" si="901"/>
        <v>15544000</v>
      </c>
      <c r="H1764" s="59">
        <f t="shared" ref="H1764" si="902">H1767+H1770+H1782+H1785+H1788+H1800</f>
        <v>15544000</v>
      </c>
      <c r="I1764" s="59">
        <f t="shared" si="901"/>
        <v>12610000</v>
      </c>
      <c r="J1764" s="314">
        <f t="shared" si="895"/>
        <v>56224200</v>
      </c>
      <c r="K1764" s="59">
        <f>K1767+K1770+K1782+K1785+K1788+K1800</f>
        <v>42359900</v>
      </c>
      <c r="L1764" s="59">
        <f>L1767+L1770+L1782+L1785+L1788+L1800</f>
        <v>14855000</v>
      </c>
      <c r="M1764" s="59">
        <f>M1767+M1770+M1782+M1785+M1788+M1800</f>
        <v>16229000</v>
      </c>
      <c r="N1764" s="59">
        <f>N1767+N1770+N1782+N1785+N1788+N1800</f>
        <v>17945000</v>
      </c>
      <c r="O1764" s="59">
        <f>O1767+O1770+O1782+O1785+O1788+O1800</f>
        <v>19930000</v>
      </c>
      <c r="P1764" s="71">
        <f>O1764+N1764+M1764+L1764+K1764</f>
        <v>111318900</v>
      </c>
      <c r="Q1764" s="74">
        <f>J1764+P1764</f>
        <v>167543100</v>
      </c>
      <c r="R1764" s="196">
        <v>411275000</v>
      </c>
    </row>
    <row r="1765" spans="1:18" s="199" customFormat="1" ht="16.5" hidden="1" customHeight="1" outlineLevel="2">
      <c r="A1765" s="445"/>
      <c r="B1765" s="429"/>
      <c r="C1765" s="73" t="s">
        <v>311</v>
      </c>
      <c r="D1765" s="60">
        <f t="shared" ref="D1765:I1765" si="903">D1768+D1780+D1783+D1786+D1798+D1801</f>
        <v>0</v>
      </c>
      <c r="E1765" s="60">
        <f t="shared" si="903"/>
        <v>9344090</v>
      </c>
      <c r="F1765" s="59">
        <f t="shared" si="903"/>
        <v>6732110</v>
      </c>
      <c r="G1765" s="59">
        <f t="shared" si="903"/>
        <v>18376000</v>
      </c>
      <c r="H1765" s="59">
        <f t="shared" ref="H1765" si="904">H1768+H1780+H1783+H1786+H1798+H1801</f>
        <v>18446000</v>
      </c>
      <c r="I1765" s="59">
        <f t="shared" si="903"/>
        <v>20176000</v>
      </c>
      <c r="J1765" s="314">
        <f t="shared" si="895"/>
        <v>73074200</v>
      </c>
      <c r="K1765" s="59">
        <f>K1768+K1780+K1783+K1786+K1798+K1801</f>
        <v>67775840</v>
      </c>
      <c r="L1765" s="59">
        <f>L1768+L1780+L1783+L1786+L1798+L1801</f>
        <v>27068000</v>
      </c>
      <c r="M1765" s="59">
        <f>M1768+M1780+M1783+M1786+M1798+M1801</f>
        <v>25966400</v>
      </c>
      <c r="N1765" s="59">
        <f>N1768+N1780+N1783+N1786+N1798+N1801</f>
        <v>28712000</v>
      </c>
      <c r="O1765" s="59">
        <f>O1768+O1780+O1783+O1786+O1798+O1801</f>
        <v>32108000</v>
      </c>
      <c r="P1765" s="314">
        <f>K1765+L1765+M1765+N1765+O1765</f>
        <v>181630240</v>
      </c>
      <c r="Q1765" s="74">
        <f>J1765+P1765</f>
        <v>254704440</v>
      </c>
      <c r="R1765" s="196">
        <v>70000</v>
      </c>
    </row>
    <row r="1766" spans="1:18" ht="16.5" hidden="1" customHeight="1" outlineLevel="2">
      <c r="A1766" s="445"/>
      <c r="B1766" s="429"/>
      <c r="C1766" s="153" t="s">
        <v>304</v>
      </c>
      <c r="D1766" s="27">
        <f>D1767+D1768</f>
        <v>0</v>
      </c>
      <c r="E1766" s="27">
        <f>E1767+E1768</f>
        <v>0</v>
      </c>
      <c r="F1766" s="27">
        <f>F1767+F1768</f>
        <v>0</v>
      </c>
      <c r="G1766" s="27">
        <f t="shared" ref="G1766:I1766" si="905">G1767+G1768</f>
        <v>0</v>
      </c>
      <c r="H1766" s="27">
        <f t="shared" ref="H1766" si="906">H1767+H1768</f>
        <v>0</v>
      </c>
      <c r="I1766" s="27">
        <f t="shared" si="905"/>
        <v>0</v>
      </c>
      <c r="J1766" s="314">
        <f t="shared" si="895"/>
        <v>0</v>
      </c>
      <c r="K1766" s="27">
        <f t="shared" ref="K1766:O1766" si="907">K1767+K1768</f>
        <v>0</v>
      </c>
      <c r="L1766" s="27">
        <f t="shared" si="907"/>
        <v>0</v>
      </c>
      <c r="M1766" s="27">
        <f t="shared" si="907"/>
        <v>0</v>
      </c>
      <c r="N1766" s="27">
        <f t="shared" si="907"/>
        <v>0</v>
      </c>
      <c r="O1766" s="27">
        <f t="shared" si="907"/>
        <v>0</v>
      </c>
      <c r="P1766" s="71">
        <f>O1766+N1766+M1766+L1766+K1766</f>
        <v>0</v>
      </c>
      <c r="Q1766" s="103">
        <f t="shared" ref="Q1766:Q1785" si="908">J1766+P1766</f>
        <v>0</v>
      </c>
      <c r="R1766" s="196">
        <v>0</v>
      </c>
    </row>
    <row r="1767" spans="1:18" ht="16.5" hidden="1" customHeight="1" outlineLevel="2">
      <c r="A1767" s="445"/>
      <c r="B1767" s="429"/>
      <c r="C1767" s="77" t="s">
        <v>310</v>
      </c>
      <c r="D1767" s="25">
        <v>0</v>
      </c>
      <c r="E1767" s="25">
        <v>0</v>
      </c>
      <c r="F1767" s="25">
        <v>0</v>
      </c>
      <c r="G1767" s="25">
        <v>0</v>
      </c>
      <c r="H1767" s="25">
        <v>0</v>
      </c>
      <c r="I1767" s="25">
        <v>0</v>
      </c>
      <c r="J1767" s="314">
        <f t="shared" si="895"/>
        <v>0</v>
      </c>
      <c r="K1767" s="25">
        <v>0</v>
      </c>
      <c r="L1767" s="25">
        <v>0</v>
      </c>
      <c r="M1767" s="25">
        <v>0</v>
      </c>
      <c r="N1767" s="25">
        <v>0</v>
      </c>
      <c r="O1767" s="25">
        <v>0</v>
      </c>
      <c r="P1767" s="71">
        <f t="shared" ref="P1767:P1769" si="909">O1767+N1767+M1767+L1767+K1767</f>
        <v>0</v>
      </c>
      <c r="Q1767" s="118">
        <f t="shared" si="908"/>
        <v>0</v>
      </c>
      <c r="R1767" s="196">
        <v>0</v>
      </c>
    </row>
    <row r="1768" spans="1:18" ht="16.5" hidden="1" customHeight="1" outlineLevel="2">
      <c r="A1768" s="445"/>
      <c r="B1768" s="429"/>
      <c r="C1768" s="77" t="s">
        <v>311</v>
      </c>
      <c r="D1768" s="25">
        <v>0</v>
      </c>
      <c r="E1768" s="25">
        <v>0</v>
      </c>
      <c r="F1768" s="25">
        <v>0</v>
      </c>
      <c r="G1768" s="25">
        <v>0</v>
      </c>
      <c r="H1768" s="25">
        <v>0</v>
      </c>
      <c r="I1768" s="25">
        <v>0</v>
      </c>
      <c r="J1768" s="314">
        <f t="shared" si="895"/>
        <v>0</v>
      </c>
      <c r="K1768" s="25">
        <v>0</v>
      </c>
      <c r="L1768" s="25">
        <v>0</v>
      </c>
      <c r="M1768" s="25">
        <v>0</v>
      </c>
      <c r="N1768" s="25">
        <v>0</v>
      </c>
      <c r="O1768" s="25">
        <v>0</v>
      </c>
      <c r="P1768" s="71">
        <f t="shared" si="909"/>
        <v>0</v>
      </c>
      <c r="Q1768" s="118">
        <f t="shared" si="908"/>
        <v>0</v>
      </c>
      <c r="R1768" s="196">
        <v>0</v>
      </c>
    </row>
    <row r="1769" spans="1:18" ht="16.5" hidden="1" customHeight="1" outlineLevel="2">
      <c r="A1769" s="445"/>
      <c r="B1769" s="429"/>
      <c r="C1769" s="75" t="s">
        <v>11</v>
      </c>
      <c r="D1769" s="27">
        <f>D1770+D1780</f>
        <v>0</v>
      </c>
      <c r="E1769" s="27">
        <f>E1771</f>
        <v>3586170</v>
      </c>
      <c r="F1769" s="20">
        <f>F1770+F1780</f>
        <v>2080000</v>
      </c>
      <c r="G1769" s="27">
        <f>G1770+G1780</f>
        <v>0</v>
      </c>
      <c r="H1769" s="27">
        <f>H1770+H1780</f>
        <v>0</v>
      </c>
      <c r="I1769" s="27">
        <f>I1770+I1780</f>
        <v>0</v>
      </c>
      <c r="J1769" s="314">
        <f t="shared" si="895"/>
        <v>5666170</v>
      </c>
      <c r="K1769" s="27">
        <f>K1770+K1780</f>
        <v>0</v>
      </c>
      <c r="L1769" s="20">
        <f>L1770+L1780</f>
        <v>3120000</v>
      </c>
      <c r="M1769" s="27">
        <f>M1770+M1780</f>
        <v>0</v>
      </c>
      <c r="N1769" s="27">
        <f>N1770+N1780</f>
        <v>0</v>
      </c>
      <c r="O1769" s="27">
        <f>O1770+O1780</f>
        <v>0</v>
      </c>
      <c r="P1769" s="71">
        <f t="shared" si="909"/>
        <v>3120000</v>
      </c>
      <c r="Q1769" s="76">
        <f t="shared" si="908"/>
        <v>8786170</v>
      </c>
      <c r="R1769" s="196">
        <v>0</v>
      </c>
    </row>
    <row r="1770" spans="1:18" ht="16.5" hidden="1" customHeight="1" outlineLevel="2">
      <c r="A1770" s="445"/>
      <c r="B1770" s="429"/>
      <c r="C1770" s="77" t="s">
        <v>310</v>
      </c>
      <c r="D1770" s="25">
        <v>0</v>
      </c>
      <c r="E1770" s="25">
        <f>E1771</f>
        <v>3586170</v>
      </c>
      <c r="F1770" s="25">
        <v>0</v>
      </c>
      <c r="G1770" s="25">
        <v>0</v>
      </c>
      <c r="H1770" s="25">
        <v>0</v>
      </c>
      <c r="I1770" s="25">
        <v>0</v>
      </c>
      <c r="J1770" s="314">
        <f t="shared" si="895"/>
        <v>3586170</v>
      </c>
      <c r="K1770" s="25">
        <v>0</v>
      </c>
      <c r="L1770" s="25">
        <v>0</v>
      </c>
      <c r="M1770" s="25">
        <v>0</v>
      </c>
      <c r="N1770" s="25">
        <v>0</v>
      </c>
      <c r="O1770" s="25">
        <v>0</v>
      </c>
      <c r="P1770" s="71">
        <f>O1770+N1770+M1770+L1770+K1770</f>
        <v>0</v>
      </c>
      <c r="Q1770" s="118">
        <f t="shared" si="908"/>
        <v>3586170</v>
      </c>
      <c r="R1770" s="196">
        <v>0</v>
      </c>
    </row>
    <row r="1771" spans="1:18" ht="16.5" hidden="1" customHeight="1" outlineLevel="2">
      <c r="A1771" s="445"/>
      <c r="B1771" s="429"/>
      <c r="C1771" s="77" t="s">
        <v>325</v>
      </c>
      <c r="D1771" s="25">
        <v>0</v>
      </c>
      <c r="E1771" s="25">
        <f>SUM(E1772:E1777)</f>
        <v>3586170</v>
      </c>
      <c r="F1771" s="319"/>
      <c r="G1771" s="319">
        <f t="shared" ref="G1771:I1771" si="910">SUM(G1772:G1779)</f>
        <v>0</v>
      </c>
      <c r="H1771" s="351">
        <f t="shared" ref="H1771" si="911">SUM(H1772:H1779)</f>
        <v>0</v>
      </c>
      <c r="I1771" s="216">
        <f t="shared" si="910"/>
        <v>0</v>
      </c>
      <c r="J1771" s="314">
        <f t="shared" ref="J1771:J1779" si="912">I1771+H1771+G1771+F1771+E1771+D1771</f>
        <v>3586170</v>
      </c>
      <c r="K1771" s="180">
        <f t="shared" ref="K1771:O1771" si="913">SUM(K1772:K1779)</f>
        <v>42359900</v>
      </c>
      <c r="L1771" s="319">
        <f t="shared" si="913"/>
        <v>14855000</v>
      </c>
      <c r="M1771" s="319">
        <f t="shared" si="913"/>
        <v>16229000</v>
      </c>
      <c r="N1771" s="319">
        <f t="shared" si="913"/>
        <v>17945000</v>
      </c>
      <c r="O1771" s="319">
        <f t="shared" si="913"/>
        <v>19930000</v>
      </c>
      <c r="P1771" s="71">
        <f t="shared" ref="P1771:P1779" si="914">O1771+N1771+M1771+L1771+K1771</f>
        <v>111318900</v>
      </c>
      <c r="Q1771" s="78">
        <f t="shared" si="908"/>
        <v>114905070</v>
      </c>
      <c r="R1771" s="196">
        <v>0</v>
      </c>
    </row>
    <row r="1772" spans="1:18" ht="16.5" hidden="1" customHeight="1" outlineLevel="2">
      <c r="A1772" s="445"/>
      <c r="B1772" s="429"/>
      <c r="C1772" s="77" t="s">
        <v>326</v>
      </c>
      <c r="D1772" s="25">
        <v>0</v>
      </c>
      <c r="E1772" s="283">
        <v>1531000</v>
      </c>
      <c r="F1772" s="25">
        <v>0</v>
      </c>
      <c r="G1772" s="319"/>
      <c r="H1772" s="351"/>
      <c r="I1772" s="216"/>
      <c r="J1772" s="314">
        <f t="shared" si="912"/>
        <v>1531000</v>
      </c>
      <c r="K1772" s="180">
        <v>5294988</v>
      </c>
      <c r="L1772" s="319">
        <v>1856875</v>
      </c>
      <c r="M1772" s="319">
        <v>2028625</v>
      </c>
      <c r="N1772" s="319">
        <v>2243125</v>
      </c>
      <c r="O1772" s="319">
        <v>2491250</v>
      </c>
      <c r="P1772" s="71">
        <f t="shared" si="914"/>
        <v>13914863</v>
      </c>
      <c r="Q1772" s="78">
        <f t="shared" si="908"/>
        <v>15445863</v>
      </c>
      <c r="R1772" s="196">
        <v>0</v>
      </c>
    </row>
    <row r="1773" spans="1:18" ht="16.5" hidden="1" customHeight="1" outlineLevel="2">
      <c r="A1773" s="445"/>
      <c r="B1773" s="429"/>
      <c r="C1773" s="77" t="s">
        <v>327</v>
      </c>
      <c r="D1773" s="25">
        <v>0</v>
      </c>
      <c r="E1773" s="283">
        <v>971000</v>
      </c>
      <c r="F1773" s="319"/>
      <c r="G1773" s="319"/>
      <c r="H1773" s="351"/>
      <c r="I1773" s="216"/>
      <c r="J1773" s="346">
        <f t="shared" si="912"/>
        <v>971000</v>
      </c>
      <c r="K1773" s="180">
        <v>5294987</v>
      </c>
      <c r="L1773" s="319">
        <v>1856875</v>
      </c>
      <c r="M1773" s="319">
        <v>2028625</v>
      </c>
      <c r="N1773" s="319">
        <v>2243125</v>
      </c>
      <c r="O1773" s="319">
        <v>2491250</v>
      </c>
      <c r="P1773" s="71">
        <f t="shared" si="914"/>
        <v>13914862</v>
      </c>
      <c r="Q1773" s="78">
        <f t="shared" si="908"/>
        <v>14885862</v>
      </c>
      <c r="R1773" s="196">
        <v>0</v>
      </c>
    </row>
    <row r="1774" spans="1:18" ht="16.5" hidden="1" customHeight="1" outlineLevel="2">
      <c r="A1774" s="445"/>
      <c r="B1774" s="429"/>
      <c r="C1774" s="77" t="s">
        <v>328</v>
      </c>
      <c r="D1774" s="25">
        <v>0</v>
      </c>
      <c r="E1774" s="283">
        <v>0</v>
      </c>
      <c r="F1774" s="319"/>
      <c r="G1774" s="319"/>
      <c r="H1774" s="351"/>
      <c r="I1774" s="216"/>
      <c r="J1774" s="314">
        <f t="shared" si="912"/>
        <v>0</v>
      </c>
      <c r="K1774" s="180">
        <v>5294988</v>
      </c>
      <c r="L1774" s="319">
        <v>1856875</v>
      </c>
      <c r="M1774" s="319">
        <v>2028625</v>
      </c>
      <c r="N1774" s="319">
        <v>2243125</v>
      </c>
      <c r="O1774" s="319">
        <v>2491250</v>
      </c>
      <c r="P1774" s="71">
        <f t="shared" si="914"/>
        <v>13914863</v>
      </c>
      <c r="Q1774" s="78">
        <f t="shared" si="908"/>
        <v>13914863</v>
      </c>
      <c r="R1774" s="196">
        <v>0</v>
      </c>
    </row>
    <row r="1775" spans="1:18" ht="16.5" hidden="1" customHeight="1" outlineLevel="2">
      <c r="A1775" s="445"/>
      <c r="B1775" s="429"/>
      <c r="C1775" s="77" t="s">
        <v>329</v>
      </c>
      <c r="D1775" s="25">
        <v>0</v>
      </c>
      <c r="E1775" s="62">
        <v>1084170</v>
      </c>
      <c r="F1775" s="319"/>
      <c r="G1775" s="319"/>
      <c r="H1775" s="351"/>
      <c r="I1775" s="218"/>
      <c r="J1775" s="314">
        <f>I1775+H1775+G1775+F1775+E1773+D1775</f>
        <v>971000</v>
      </c>
      <c r="K1775" s="180">
        <v>5294987</v>
      </c>
      <c r="L1775" s="319">
        <v>1856875</v>
      </c>
      <c r="M1775" s="319">
        <v>2028625</v>
      </c>
      <c r="N1775" s="319">
        <v>2243125</v>
      </c>
      <c r="O1775" s="319">
        <v>2491250</v>
      </c>
      <c r="P1775" s="71">
        <f t="shared" si="914"/>
        <v>13914862</v>
      </c>
      <c r="Q1775" s="78">
        <f t="shared" si="908"/>
        <v>14885862</v>
      </c>
      <c r="R1775" s="196">
        <v>0</v>
      </c>
    </row>
    <row r="1776" spans="1:18" ht="16.5" hidden="1" customHeight="1" outlineLevel="2">
      <c r="A1776" s="445"/>
      <c r="B1776" s="429"/>
      <c r="C1776" s="77" t="s">
        <v>330</v>
      </c>
      <c r="D1776" s="25">
        <v>0</v>
      </c>
      <c r="E1776" s="283">
        <v>0</v>
      </c>
      <c r="F1776" s="319"/>
      <c r="G1776" s="319"/>
      <c r="H1776" s="351"/>
      <c r="I1776" s="216"/>
      <c r="J1776" s="314">
        <f t="shared" si="912"/>
        <v>0</v>
      </c>
      <c r="K1776" s="180">
        <v>5294988</v>
      </c>
      <c r="L1776" s="319">
        <v>1856875</v>
      </c>
      <c r="M1776" s="319">
        <v>2028625</v>
      </c>
      <c r="N1776" s="319">
        <v>2243125</v>
      </c>
      <c r="O1776" s="319">
        <v>2491250</v>
      </c>
      <c r="P1776" s="71">
        <f t="shared" si="914"/>
        <v>13914863</v>
      </c>
      <c r="Q1776" s="78">
        <f t="shared" si="908"/>
        <v>13914863</v>
      </c>
      <c r="R1776" s="196">
        <v>0</v>
      </c>
    </row>
    <row r="1777" spans="1:18" ht="16.5" hidden="1" customHeight="1" outlineLevel="2">
      <c r="A1777" s="445"/>
      <c r="B1777" s="429"/>
      <c r="C1777" s="77" t="s">
        <v>331</v>
      </c>
      <c r="D1777" s="25">
        <v>0</v>
      </c>
      <c r="E1777" s="283">
        <v>0</v>
      </c>
      <c r="F1777" s="319"/>
      <c r="G1777" s="319"/>
      <c r="H1777" s="351"/>
      <c r="I1777" s="216"/>
      <c r="J1777" s="314">
        <f t="shared" si="912"/>
        <v>0</v>
      </c>
      <c r="K1777" s="180">
        <v>5294987</v>
      </c>
      <c r="L1777" s="319">
        <v>1856875</v>
      </c>
      <c r="M1777" s="319">
        <v>2028625</v>
      </c>
      <c r="N1777" s="319">
        <v>2243125</v>
      </c>
      <c r="O1777" s="319">
        <v>2491250</v>
      </c>
      <c r="P1777" s="71">
        <f t="shared" si="914"/>
        <v>13914862</v>
      </c>
      <c r="Q1777" s="78">
        <f t="shared" si="908"/>
        <v>13914862</v>
      </c>
      <c r="R1777" s="196">
        <v>0</v>
      </c>
    </row>
    <row r="1778" spans="1:18" ht="16.5" hidden="1" customHeight="1" outlineLevel="2">
      <c r="A1778" s="445"/>
      <c r="B1778" s="429"/>
      <c r="C1778" s="77" t="s">
        <v>337</v>
      </c>
      <c r="D1778" s="25">
        <v>0</v>
      </c>
      <c r="E1778" s="283">
        <v>0</v>
      </c>
      <c r="F1778" s="25">
        <v>0</v>
      </c>
      <c r="G1778" s="319"/>
      <c r="H1778" s="351"/>
      <c r="I1778" s="216"/>
      <c r="J1778" s="314">
        <f t="shared" si="912"/>
        <v>0</v>
      </c>
      <c r="K1778" s="180">
        <v>5294988</v>
      </c>
      <c r="L1778" s="319">
        <v>1856875</v>
      </c>
      <c r="M1778" s="319">
        <v>2028625</v>
      </c>
      <c r="N1778" s="319">
        <v>2243125</v>
      </c>
      <c r="O1778" s="319">
        <v>2491250</v>
      </c>
      <c r="P1778" s="71">
        <f t="shared" si="914"/>
        <v>13914863</v>
      </c>
      <c r="Q1778" s="78">
        <f t="shared" si="908"/>
        <v>13914863</v>
      </c>
      <c r="R1778" s="196">
        <v>0</v>
      </c>
    </row>
    <row r="1779" spans="1:18" ht="16.5" hidden="1" customHeight="1" outlineLevel="2">
      <c r="A1779" s="445"/>
      <c r="B1779" s="429"/>
      <c r="C1779" s="77" t="s">
        <v>332</v>
      </c>
      <c r="D1779" s="25">
        <v>0</v>
      </c>
      <c r="E1779" s="283">
        <v>0</v>
      </c>
      <c r="F1779" s="25">
        <v>0</v>
      </c>
      <c r="G1779" s="319"/>
      <c r="H1779" s="351"/>
      <c r="I1779" s="216"/>
      <c r="J1779" s="314">
        <f t="shared" si="912"/>
        <v>0</v>
      </c>
      <c r="K1779" s="180">
        <v>5294987</v>
      </c>
      <c r="L1779" s="319">
        <v>1856875</v>
      </c>
      <c r="M1779" s="319">
        <v>2028625</v>
      </c>
      <c r="N1779" s="319">
        <v>2243125</v>
      </c>
      <c r="O1779" s="319">
        <v>2491250</v>
      </c>
      <c r="P1779" s="71">
        <f t="shared" si="914"/>
        <v>13914862</v>
      </c>
      <c r="Q1779" s="78">
        <f t="shared" si="908"/>
        <v>13914862</v>
      </c>
      <c r="R1779" s="196">
        <v>0</v>
      </c>
    </row>
    <row r="1780" spans="1:18" ht="16.5" hidden="1" customHeight="1" outlineLevel="2">
      <c r="A1780" s="445"/>
      <c r="B1780" s="429"/>
      <c r="C1780" s="77" t="s">
        <v>311</v>
      </c>
      <c r="D1780" s="25">
        <v>0</v>
      </c>
      <c r="E1780" s="25">
        <v>0</v>
      </c>
      <c r="F1780" s="319">
        <v>2080000</v>
      </c>
      <c r="G1780" s="25">
        <v>0</v>
      </c>
      <c r="H1780" s="25">
        <v>0</v>
      </c>
      <c r="I1780" s="25">
        <v>0</v>
      </c>
      <c r="J1780" s="314">
        <f t="shared" si="895"/>
        <v>2080000</v>
      </c>
      <c r="K1780" s="25">
        <v>0</v>
      </c>
      <c r="L1780" s="319">
        <v>3120000</v>
      </c>
      <c r="M1780" s="25">
        <v>0</v>
      </c>
      <c r="N1780" s="25">
        <v>0</v>
      </c>
      <c r="O1780" s="25">
        <v>0</v>
      </c>
      <c r="P1780" s="71">
        <f t="shared" ref="P1780:P1781" si="915">O1780+N1780+M1780+L1780+K1780</f>
        <v>3120000</v>
      </c>
      <c r="Q1780" s="78">
        <f t="shared" si="908"/>
        <v>5200000</v>
      </c>
      <c r="R1780" s="196">
        <v>0</v>
      </c>
    </row>
    <row r="1781" spans="1:18" ht="16.5" hidden="1" customHeight="1" outlineLevel="2">
      <c r="A1781" s="445"/>
      <c r="B1781" s="429"/>
      <c r="C1781" s="75" t="s">
        <v>13</v>
      </c>
      <c r="D1781" s="20">
        <f>D1782+D1783</f>
        <v>0</v>
      </c>
      <c r="E1781" s="20">
        <f>E1782+E1783</f>
        <v>0</v>
      </c>
      <c r="F1781" s="20">
        <f t="shared" ref="F1781:N1781" si="916">F1782+F1783</f>
        <v>0</v>
      </c>
      <c r="G1781" s="20">
        <f t="shared" si="916"/>
        <v>0</v>
      </c>
      <c r="H1781" s="20">
        <f t="shared" ref="H1781" si="917">H1782+H1783</f>
        <v>150000</v>
      </c>
      <c r="I1781" s="20">
        <f t="shared" si="916"/>
        <v>0</v>
      </c>
      <c r="J1781" s="314">
        <f t="shared" si="895"/>
        <v>150000</v>
      </c>
      <c r="K1781" s="20">
        <f t="shared" si="916"/>
        <v>0</v>
      </c>
      <c r="L1781" s="20">
        <f>L1782+L1783</f>
        <v>180000</v>
      </c>
      <c r="M1781" s="20">
        <f t="shared" si="916"/>
        <v>0</v>
      </c>
      <c r="N1781" s="20">
        <f t="shared" si="916"/>
        <v>0</v>
      </c>
      <c r="O1781" s="20">
        <f>O1782+O1783</f>
        <v>220000</v>
      </c>
      <c r="P1781" s="71">
        <f t="shared" si="915"/>
        <v>400000</v>
      </c>
      <c r="Q1781" s="76">
        <f t="shared" si="908"/>
        <v>550000</v>
      </c>
      <c r="R1781" s="196">
        <v>150000</v>
      </c>
    </row>
    <row r="1782" spans="1:18" ht="16.5" hidden="1" customHeight="1" outlineLevel="2">
      <c r="A1782" s="445"/>
      <c r="B1782" s="429"/>
      <c r="C1782" s="77" t="s">
        <v>310</v>
      </c>
      <c r="D1782" s="25">
        <v>0</v>
      </c>
      <c r="E1782" s="25">
        <v>0</v>
      </c>
      <c r="F1782" s="25">
        <v>0</v>
      </c>
      <c r="G1782" s="25">
        <v>0</v>
      </c>
      <c r="H1782" s="25">
        <v>0</v>
      </c>
      <c r="I1782" s="25">
        <v>0</v>
      </c>
      <c r="J1782" s="314">
        <f t="shared" si="895"/>
        <v>0</v>
      </c>
      <c r="K1782" s="25">
        <v>0</v>
      </c>
      <c r="L1782" s="25">
        <v>0</v>
      </c>
      <c r="M1782" s="25">
        <v>0</v>
      </c>
      <c r="N1782" s="25">
        <v>0</v>
      </c>
      <c r="O1782" s="25">
        <v>0</v>
      </c>
      <c r="P1782" s="71">
        <f>O1782+N1782+M1782+L1782+K1782</f>
        <v>0</v>
      </c>
      <c r="Q1782" s="118">
        <f t="shared" si="908"/>
        <v>0</v>
      </c>
      <c r="R1782" s="196">
        <v>0</v>
      </c>
    </row>
    <row r="1783" spans="1:18" ht="16.5" hidden="1" customHeight="1" outlineLevel="2">
      <c r="A1783" s="445"/>
      <c r="B1783" s="429"/>
      <c r="C1783" s="77" t="s">
        <v>311</v>
      </c>
      <c r="D1783" s="25">
        <v>0</v>
      </c>
      <c r="E1783" s="25">
        <v>0</v>
      </c>
      <c r="F1783" s="25">
        <v>0</v>
      </c>
      <c r="G1783" s="25">
        <v>0</v>
      </c>
      <c r="H1783" s="25">
        <v>150000</v>
      </c>
      <c r="I1783" s="25">
        <v>0</v>
      </c>
      <c r="J1783" s="314">
        <f t="shared" si="895"/>
        <v>150000</v>
      </c>
      <c r="K1783" s="25">
        <v>0</v>
      </c>
      <c r="L1783" s="319">
        <v>180000</v>
      </c>
      <c r="M1783" s="25">
        <v>0</v>
      </c>
      <c r="N1783" s="25">
        <v>0</v>
      </c>
      <c r="O1783" s="319">
        <v>220000</v>
      </c>
      <c r="P1783" s="71">
        <f t="shared" ref="P1783" si="918">O1783+N1783+M1783+L1783+K1783</f>
        <v>400000</v>
      </c>
      <c r="Q1783" s="78">
        <f t="shared" si="908"/>
        <v>550000</v>
      </c>
      <c r="R1783" s="196">
        <v>150000</v>
      </c>
    </row>
    <row r="1784" spans="1:18" ht="16.5" hidden="1" customHeight="1" outlineLevel="2">
      <c r="A1784" s="445"/>
      <c r="B1784" s="429"/>
      <c r="C1784" s="75" t="s">
        <v>12</v>
      </c>
      <c r="D1784" s="27">
        <f>D1785+D1786</f>
        <v>0</v>
      </c>
      <c r="E1784" s="27">
        <f>E1785+E1786</f>
        <v>0</v>
      </c>
      <c r="F1784" s="20">
        <f>F1785+F1786</f>
        <v>44170</v>
      </c>
      <c r="G1784" s="27">
        <f t="shared" ref="G1784:I1784" si="919">G1785+G1786</f>
        <v>0</v>
      </c>
      <c r="H1784" s="27">
        <f t="shared" ref="H1784" si="920">H1785+H1786</f>
        <v>0</v>
      </c>
      <c r="I1784" s="27">
        <f t="shared" si="919"/>
        <v>0</v>
      </c>
      <c r="J1784" s="314">
        <f t="shared" si="895"/>
        <v>44170</v>
      </c>
      <c r="K1784" s="27">
        <f t="shared" ref="K1784:O1784" si="921">K1785+K1786</f>
        <v>0</v>
      </c>
      <c r="L1784" s="27">
        <f t="shared" si="921"/>
        <v>0</v>
      </c>
      <c r="M1784" s="27">
        <f t="shared" si="921"/>
        <v>0</v>
      </c>
      <c r="N1784" s="27">
        <f t="shared" si="921"/>
        <v>0</v>
      </c>
      <c r="O1784" s="27">
        <f t="shared" si="921"/>
        <v>0</v>
      </c>
      <c r="P1784" s="71">
        <f>O1784+N1784+M1784+L1784+K1784</f>
        <v>0</v>
      </c>
      <c r="Q1784" s="76">
        <f t="shared" si="908"/>
        <v>44170</v>
      </c>
      <c r="R1784" s="196">
        <v>0</v>
      </c>
    </row>
    <row r="1785" spans="1:18" ht="16.5" hidden="1" customHeight="1" outlineLevel="2">
      <c r="A1785" s="445"/>
      <c r="B1785" s="429"/>
      <c r="C1785" s="77" t="s">
        <v>310</v>
      </c>
      <c r="D1785" s="25">
        <v>0</v>
      </c>
      <c r="E1785" s="25">
        <v>0</v>
      </c>
      <c r="F1785" s="25">
        <v>0</v>
      </c>
      <c r="G1785" s="25">
        <v>0</v>
      </c>
      <c r="H1785" s="25">
        <v>0</v>
      </c>
      <c r="I1785" s="25">
        <v>0</v>
      </c>
      <c r="J1785" s="314">
        <f t="shared" si="895"/>
        <v>0</v>
      </c>
      <c r="K1785" s="25">
        <v>0</v>
      </c>
      <c r="L1785" s="25">
        <v>0</v>
      </c>
      <c r="M1785" s="25">
        <v>0</v>
      </c>
      <c r="N1785" s="25">
        <v>0</v>
      </c>
      <c r="O1785" s="25">
        <v>0</v>
      </c>
      <c r="P1785" s="71">
        <f t="shared" ref="P1785:P1797" si="922">O1785+N1785+M1785+L1785+K1785</f>
        <v>0</v>
      </c>
      <c r="Q1785" s="118">
        <f t="shared" si="908"/>
        <v>0</v>
      </c>
      <c r="R1785" s="196">
        <v>0</v>
      </c>
    </row>
    <row r="1786" spans="1:18" ht="16.5" hidden="1" customHeight="1" outlineLevel="2">
      <c r="A1786" s="445"/>
      <c r="B1786" s="429"/>
      <c r="C1786" s="77" t="s">
        <v>311</v>
      </c>
      <c r="D1786" s="25">
        <v>0</v>
      </c>
      <c r="E1786" s="25">
        <v>0</v>
      </c>
      <c r="F1786" s="319">
        <v>44170</v>
      </c>
      <c r="G1786" s="25">
        <v>0</v>
      </c>
      <c r="H1786" s="25">
        <v>0</v>
      </c>
      <c r="I1786" s="25">
        <v>0</v>
      </c>
      <c r="J1786" s="314">
        <f t="shared" si="895"/>
        <v>44170</v>
      </c>
      <c r="K1786" s="25">
        <v>0</v>
      </c>
      <c r="L1786" s="25">
        <v>0</v>
      </c>
      <c r="M1786" s="25">
        <v>0</v>
      </c>
      <c r="N1786" s="25">
        <v>0</v>
      </c>
      <c r="O1786" s="25">
        <v>0</v>
      </c>
      <c r="P1786" s="71">
        <f t="shared" si="922"/>
        <v>0</v>
      </c>
      <c r="Q1786" s="78">
        <f>J1786+P1786</f>
        <v>44170</v>
      </c>
      <c r="R1786" s="196">
        <v>0</v>
      </c>
    </row>
    <row r="1787" spans="1:18" ht="16.5" hidden="1" customHeight="1" outlineLevel="2">
      <c r="A1787" s="445"/>
      <c r="B1787" s="429"/>
      <c r="C1787" s="75" t="s">
        <v>277</v>
      </c>
      <c r="D1787" s="27">
        <f>D1788+D1798</f>
        <v>0</v>
      </c>
      <c r="E1787" s="27">
        <f>E1788+E1798</f>
        <v>12726120</v>
      </c>
      <c r="F1787" s="20">
        <f t="shared" ref="F1787:I1787" si="923">F1788+F1798</f>
        <v>10165940</v>
      </c>
      <c r="G1787" s="20">
        <f>G1788+G1798</f>
        <v>27029000</v>
      </c>
      <c r="H1787" s="20">
        <f>H1788+H1798</f>
        <v>26979000</v>
      </c>
      <c r="I1787" s="20">
        <f t="shared" si="923"/>
        <v>25220000</v>
      </c>
      <c r="J1787" s="314">
        <f t="shared" si="895"/>
        <v>102120060</v>
      </c>
      <c r="K1787" s="20">
        <f t="shared" ref="K1787:O1787" si="924">K1788+K1798</f>
        <v>84719800</v>
      </c>
      <c r="L1787" s="20">
        <f t="shared" si="924"/>
        <v>29710000</v>
      </c>
      <c r="M1787" s="20">
        <f t="shared" si="924"/>
        <v>32458000</v>
      </c>
      <c r="N1787" s="20">
        <f t="shared" si="924"/>
        <v>35890000</v>
      </c>
      <c r="O1787" s="20">
        <f t="shared" si="924"/>
        <v>39860000</v>
      </c>
      <c r="P1787" s="71">
        <f>O1787+N1787+M1787+L1787+K1787</f>
        <v>222637800</v>
      </c>
      <c r="Q1787" s="76">
        <f>Q1788+Q1798</f>
        <v>324757860</v>
      </c>
      <c r="R1787" s="196">
        <v>411225000</v>
      </c>
    </row>
    <row r="1788" spans="1:18" ht="16.5" hidden="1" customHeight="1" outlineLevel="2">
      <c r="A1788" s="445"/>
      <c r="B1788" s="429"/>
      <c r="C1788" s="77" t="s">
        <v>310</v>
      </c>
      <c r="D1788" s="25">
        <v>0</v>
      </c>
      <c r="E1788" s="200">
        <f>E1791+E1792</f>
        <v>3382030</v>
      </c>
      <c r="F1788" s="200">
        <f>SUM(F1790:F1797)</f>
        <v>5558000</v>
      </c>
      <c r="G1788" s="319">
        <v>15544000</v>
      </c>
      <c r="H1788" s="351">
        <v>15544000</v>
      </c>
      <c r="I1788" s="264">
        <v>12610000</v>
      </c>
      <c r="J1788" s="314">
        <f t="shared" si="895"/>
        <v>52638030</v>
      </c>
      <c r="K1788" s="264">
        <v>42359900</v>
      </c>
      <c r="L1788" s="264">
        <v>14855000</v>
      </c>
      <c r="M1788" s="264">
        <v>16229000</v>
      </c>
      <c r="N1788" s="264">
        <v>17945000</v>
      </c>
      <c r="O1788" s="264">
        <v>19930000</v>
      </c>
      <c r="P1788" s="71">
        <f t="shared" si="922"/>
        <v>111318900</v>
      </c>
      <c r="Q1788" s="78">
        <f t="shared" ref="Q1788:Q1799" si="925">J1788+P1788</f>
        <v>163956930</v>
      </c>
      <c r="R1788" s="196">
        <v>411275000</v>
      </c>
    </row>
    <row r="1789" spans="1:18" ht="16.5" hidden="1" customHeight="1" outlineLevel="2">
      <c r="A1789" s="445"/>
      <c r="B1789" s="429"/>
      <c r="C1789" s="77" t="s">
        <v>325</v>
      </c>
      <c r="D1789" s="25">
        <v>0</v>
      </c>
      <c r="E1789" s="25"/>
      <c r="F1789" s="319">
        <f>SUM(F1790:F1797)</f>
        <v>5558000</v>
      </c>
      <c r="G1789" s="319">
        <f t="shared" ref="G1789:I1789" si="926">SUM(G1790:G1797)</f>
        <v>15544000</v>
      </c>
      <c r="H1789" s="351">
        <f t="shared" ref="H1789" si="927">SUM(H1790:H1797)</f>
        <v>15544000</v>
      </c>
      <c r="I1789" s="216">
        <f t="shared" si="926"/>
        <v>12610000</v>
      </c>
      <c r="J1789" s="314">
        <f t="shared" ref="J1789:J1798" si="928">I1789+H1789+G1789+F1789+E1789+D1789</f>
        <v>49256000</v>
      </c>
      <c r="K1789" s="180">
        <f t="shared" ref="K1789:O1789" si="929">SUM(K1790:K1797)</f>
        <v>42359900</v>
      </c>
      <c r="L1789" s="319">
        <f t="shared" si="929"/>
        <v>14855000</v>
      </c>
      <c r="M1789" s="319">
        <f t="shared" si="929"/>
        <v>16229000</v>
      </c>
      <c r="N1789" s="319">
        <f t="shared" si="929"/>
        <v>17945000</v>
      </c>
      <c r="O1789" s="319">
        <f t="shared" si="929"/>
        <v>19930000</v>
      </c>
      <c r="P1789" s="71">
        <f t="shared" si="922"/>
        <v>111318900</v>
      </c>
      <c r="Q1789" s="78">
        <f t="shared" si="925"/>
        <v>160574900</v>
      </c>
      <c r="R1789" s="196">
        <v>411275000</v>
      </c>
    </row>
    <row r="1790" spans="1:18" ht="16.5" hidden="1" customHeight="1" outlineLevel="2">
      <c r="A1790" s="445"/>
      <c r="B1790" s="429"/>
      <c r="C1790" s="77" t="s">
        <v>326</v>
      </c>
      <c r="D1790" s="25">
        <v>0</v>
      </c>
      <c r="E1790" s="25"/>
      <c r="F1790" s="283">
        <v>0</v>
      </c>
      <c r="G1790" s="319">
        <v>1943000</v>
      </c>
      <c r="H1790" s="351">
        <v>1943000</v>
      </c>
      <c r="I1790" s="216">
        <v>1576250</v>
      </c>
      <c r="J1790" s="314">
        <f t="shared" si="928"/>
        <v>5462250</v>
      </c>
      <c r="K1790" s="180">
        <v>5294988</v>
      </c>
      <c r="L1790" s="319">
        <v>1856875</v>
      </c>
      <c r="M1790" s="319">
        <v>2028625</v>
      </c>
      <c r="N1790" s="319">
        <v>2243125</v>
      </c>
      <c r="O1790" s="319">
        <v>2491250</v>
      </c>
      <c r="P1790" s="71">
        <f t="shared" si="922"/>
        <v>13914863</v>
      </c>
      <c r="Q1790" s="78">
        <f t="shared" si="925"/>
        <v>19377113</v>
      </c>
      <c r="R1790" s="196">
        <v>51410000</v>
      </c>
    </row>
    <row r="1791" spans="1:18" ht="16.5" hidden="1" customHeight="1" outlineLevel="2">
      <c r="A1791" s="445"/>
      <c r="B1791" s="429"/>
      <c r="C1791" s="77" t="s">
        <v>327</v>
      </c>
      <c r="D1791" s="25">
        <v>0</v>
      </c>
      <c r="E1791" s="283">
        <v>584370</v>
      </c>
      <c r="F1791" s="283">
        <v>1465000</v>
      </c>
      <c r="G1791" s="319">
        <v>1943000</v>
      </c>
      <c r="H1791" s="351">
        <v>1943000</v>
      </c>
      <c r="I1791" s="216">
        <v>1576250</v>
      </c>
      <c r="J1791" s="314">
        <f t="shared" si="928"/>
        <v>7511620</v>
      </c>
      <c r="K1791" s="180">
        <v>5294987</v>
      </c>
      <c r="L1791" s="319">
        <v>1856875</v>
      </c>
      <c r="M1791" s="319">
        <v>2028625</v>
      </c>
      <c r="N1791" s="319">
        <v>2243125</v>
      </c>
      <c r="O1791" s="319">
        <v>2491250</v>
      </c>
      <c r="P1791" s="71">
        <f t="shared" si="922"/>
        <v>13914862</v>
      </c>
      <c r="Q1791" s="78">
        <f t="shared" si="925"/>
        <v>21426482</v>
      </c>
      <c r="R1791" s="196">
        <v>51411000</v>
      </c>
    </row>
    <row r="1792" spans="1:18" ht="16.5" hidden="1" customHeight="1" outlineLevel="2">
      <c r="A1792" s="445"/>
      <c r="B1792" s="429"/>
      <c r="C1792" s="77" t="s">
        <v>328</v>
      </c>
      <c r="D1792" s="25">
        <v>0</v>
      </c>
      <c r="E1792" s="283">
        <v>2797660</v>
      </c>
      <c r="F1792" s="283">
        <f>164000+2297000</f>
        <v>2461000</v>
      </c>
      <c r="G1792" s="345">
        <v>1943000</v>
      </c>
      <c r="H1792" s="351">
        <v>1943000</v>
      </c>
      <c r="I1792" s="216">
        <v>1576250</v>
      </c>
      <c r="J1792" s="314">
        <f t="shared" si="928"/>
        <v>10720910</v>
      </c>
      <c r="K1792" s="180">
        <v>5294988</v>
      </c>
      <c r="L1792" s="319">
        <v>1856875</v>
      </c>
      <c r="M1792" s="319">
        <v>2028625</v>
      </c>
      <c r="N1792" s="319">
        <v>2243125</v>
      </c>
      <c r="O1792" s="319">
        <v>2491250</v>
      </c>
      <c r="P1792" s="71">
        <f t="shared" si="922"/>
        <v>13914863</v>
      </c>
      <c r="Q1792" s="78">
        <f t="shared" si="925"/>
        <v>24635773</v>
      </c>
      <c r="R1792" s="196">
        <v>51409000</v>
      </c>
    </row>
    <row r="1793" spans="1:18" ht="16.5" hidden="1" customHeight="1" outlineLevel="2">
      <c r="A1793" s="445"/>
      <c r="B1793" s="429"/>
      <c r="C1793" s="77" t="s">
        <v>329</v>
      </c>
      <c r="D1793" s="25">
        <v>0</v>
      </c>
      <c r="E1793" s="25">
        <v>0</v>
      </c>
      <c r="F1793" s="283">
        <v>223000</v>
      </c>
      <c r="G1793" s="345">
        <v>1943000</v>
      </c>
      <c r="H1793" s="351">
        <v>1943000</v>
      </c>
      <c r="I1793" s="218">
        <v>1576250</v>
      </c>
      <c r="J1793" s="314">
        <f t="shared" si="928"/>
        <v>5685250</v>
      </c>
      <c r="K1793" s="180">
        <v>5294987</v>
      </c>
      <c r="L1793" s="319">
        <v>1856875</v>
      </c>
      <c r="M1793" s="319">
        <v>2028625</v>
      </c>
      <c r="N1793" s="319">
        <v>2243125</v>
      </c>
      <c r="O1793" s="319">
        <v>2491250</v>
      </c>
      <c r="P1793" s="71">
        <f t="shared" si="922"/>
        <v>13914862</v>
      </c>
      <c r="Q1793" s="78">
        <f t="shared" si="925"/>
        <v>19600112</v>
      </c>
      <c r="R1793" s="196">
        <v>51409000</v>
      </c>
    </row>
    <row r="1794" spans="1:18" ht="16.5" hidden="1" customHeight="1" outlineLevel="2">
      <c r="A1794" s="445"/>
      <c r="B1794" s="429"/>
      <c r="C1794" s="77" t="s">
        <v>330</v>
      </c>
      <c r="D1794" s="25">
        <v>0</v>
      </c>
      <c r="E1794" s="25">
        <v>0</v>
      </c>
      <c r="F1794" s="283">
        <v>1327000</v>
      </c>
      <c r="G1794" s="345">
        <v>1943000</v>
      </c>
      <c r="H1794" s="351">
        <v>1943000</v>
      </c>
      <c r="I1794" s="216">
        <v>1576250</v>
      </c>
      <c r="J1794" s="314">
        <f t="shared" si="928"/>
        <v>6789250</v>
      </c>
      <c r="K1794" s="180">
        <v>5294988</v>
      </c>
      <c r="L1794" s="319">
        <v>1856875</v>
      </c>
      <c r="M1794" s="319">
        <v>2028625</v>
      </c>
      <c r="N1794" s="319">
        <v>2243125</v>
      </c>
      <c r="O1794" s="319">
        <v>2491250</v>
      </c>
      <c r="P1794" s="71">
        <f t="shared" si="922"/>
        <v>13914863</v>
      </c>
      <c r="Q1794" s="78">
        <f t="shared" si="925"/>
        <v>20704113</v>
      </c>
      <c r="R1794" s="196">
        <v>51409000</v>
      </c>
    </row>
    <row r="1795" spans="1:18" ht="16.5" hidden="1" customHeight="1" outlineLevel="2">
      <c r="A1795" s="445"/>
      <c r="B1795" s="429"/>
      <c r="C1795" s="77" t="s">
        <v>331</v>
      </c>
      <c r="D1795" s="25">
        <v>0</v>
      </c>
      <c r="E1795" s="25">
        <v>0</v>
      </c>
      <c r="F1795" s="283">
        <v>82000</v>
      </c>
      <c r="G1795" s="345">
        <v>1943000</v>
      </c>
      <c r="H1795" s="351">
        <v>1943000</v>
      </c>
      <c r="I1795" s="216">
        <v>1576250</v>
      </c>
      <c r="J1795" s="314">
        <f t="shared" si="928"/>
        <v>5544250</v>
      </c>
      <c r="K1795" s="180">
        <v>5294987</v>
      </c>
      <c r="L1795" s="319">
        <v>1856875</v>
      </c>
      <c r="M1795" s="319">
        <v>2028625</v>
      </c>
      <c r="N1795" s="319">
        <v>2243125</v>
      </c>
      <c r="O1795" s="319">
        <v>2491250</v>
      </c>
      <c r="P1795" s="71">
        <f t="shared" si="922"/>
        <v>13914862</v>
      </c>
      <c r="Q1795" s="78">
        <f t="shared" si="925"/>
        <v>19459112</v>
      </c>
      <c r="R1795" s="196">
        <v>51409000</v>
      </c>
    </row>
    <row r="1796" spans="1:18" ht="16.5" hidden="1" customHeight="1" outlineLevel="2">
      <c r="A1796" s="445"/>
      <c r="B1796" s="429"/>
      <c r="C1796" s="77" t="s">
        <v>337</v>
      </c>
      <c r="D1796" s="25">
        <v>0</v>
      </c>
      <c r="E1796" s="25">
        <v>0</v>
      </c>
      <c r="F1796" s="283">
        <v>0</v>
      </c>
      <c r="G1796" s="345">
        <v>1943000</v>
      </c>
      <c r="H1796" s="351">
        <v>1943000</v>
      </c>
      <c r="I1796" s="216">
        <v>1576250</v>
      </c>
      <c r="J1796" s="314">
        <f t="shared" si="928"/>
        <v>5462250</v>
      </c>
      <c r="K1796" s="180">
        <v>5294988</v>
      </c>
      <c r="L1796" s="319">
        <v>1856875</v>
      </c>
      <c r="M1796" s="319">
        <v>2028625</v>
      </c>
      <c r="N1796" s="319">
        <v>2243125</v>
      </c>
      <c r="O1796" s="319">
        <v>2491250</v>
      </c>
      <c r="P1796" s="71">
        <f t="shared" si="922"/>
        <v>13914863</v>
      </c>
      <c r="Q1796" s="78">
        <f t="shared" si="925"/>
        <v>19377113</v>
      </c>
      <c r="R1796" s="196">
        <v>51409000</v>
      </c>
    </row>
    <row r="1797" spans="1:18" ht="16.5" hidden="1" customHeight="1" outlineLevel="2">
      <c r="A1797" s="445"/>
      <c r="B1797" s="429"/>
      <c r="C1797" s="77" t="s">
        <v>332</v>
      </c>
      <c r="D1797" s="25">
        <v>0</v>
      </c>
      <c r="E1797" s="25">
        <v>0</v>
      </c>
      <c r="F1797" s="283">
        <v>0</v>
      </c>
      <c r="G1797" s="345">
        <v>1943000</v>
      </c>
      <c r="H1797" s="351">
        <v>1943000</v>
      </c>
      <c r="I1797" s="216">
        <v>1576250</v>
      </c>
      <c r="J1797" s="314">
        <f t="shared" si="928"/>
        <v>5462250</v>
      </c>
      <c r="K1797" s="180">
        <v>5294987</v>
      </c>
      <c r="L1797" s="319">
        <v>1856875</v>
      </c>
      <c r="M1797" s="319">
        <v>2028625</v>
      </c>
      <c r="N1797" s="319">
        <v>2243125</v>
      </c>
      <c r="O1797" s="319">
        <v>2491250</v>
      </c>
      <c r="P1797" s="71">
        <f t="shared" si="922"/>
        <v>13914862</v>
      </c>
      <c r="Q1797" s="78">
        <f t="shared" si="925"/>
        <v>19377112</v>
      </c>
      <c r="R1797" s="196">
        <v>51409000</v>
      </c>
    </row>
    <row r="1798" spans="1:18" ht="16.5" hidden="1" customHeight="1" outlineLevel="2">
      <c r="A1798" s="445"/>
      <c r="B1798" s="429"/>
      <c r="C1798" s="77" t="s">
        <v>311</v>
      </c>
      <c r="D1798" s="25">
        <v>0</v>
      </c>
      <c r="E1798" s="319">
        <v>9344090</v>
      </c>
      <c r="F1798" s="319">
        <v>4607940</v>
      </c>
      <c r="G1798" s="264">
        <v>11485000</v>
      </c>
      <c r="H1798" s="264">
        <v>11435000</v>
      </c>
      <c r="I1798" s="216">
        <v>12610000</v>
      </c>
      <c r="J1798" s="314">
        <f t="shared" si="928"/>
        <v>49482030</v>
      </c>
      <c r="K1798" s="180">
        <v>42359900</v>
      </c>
      <c r="L1798" s="264">
        <v>14855000</v>
      </c>
      <c r="M1798" s="264">
        <v>16229000</v>
      </c>
      <c r="N1798" s="264">
        <v>17945000</v>
      </c>
      <c r="O1798" s="264">
        <v>19930000</v>
      </c>
      <c r="P1798" s="71">
        <f>O1798+N1798+M1798+L1798+K1798</f>
        <v>111318900</v>
      </c>
      <c r="Q1798" s="78">
        <f t="shared" si="925"/>
        <v>160800930</v>
      </c>
      <c r="R1798" s="196">
        <v>-50000</v>
      </c>
    </row>
    <row r="1799" spans="1:18" ht="16.5" hidden="1" customHeight="1" outlineLevel="1">
      <c r="A1799" s="445"/>
      <c r="B1799" s="429"/>
      <c r="C1799" s="75" t="s">
        <v>22</v>
      </c>
      <c r="D1799" s="27">
        <f>D1800+D1801</f>
        <v>0</v>
      </c>
      <c r="E1799" s="27">
        <f>E1800+E1801</f>
        <v>0</v>
      </c>
      <c r="F1799" s="27">
        <f>F1800+F1801</f>
        <v>0</v>
      </c>
      <c r="G1799" s="20">
        <f t="shared" ref="G1799:I1799" si="930">G1800+G1801</f>
        <v>6891000</v>
      </c>
      <c r="H1799" s="20">
        <f t="shared" ref="H1799" si="931">H1800+H1801</f>
        <v>6861000</v>
      </c>
      <c r="I1799" s="20">
        <f t="shared" si="930"/>
        <v>7566000</v>
      </c>
      <c r="J1799" s="314">
        <f t="shared" si="895"/>
        <v>21318000</v>
      </c>
      <c r="K1799" s="20">
        <f t="shared" ref="K1799:O1799" si="932">K1800+K1801</f>
        <v>25415940</v>
      </c>
      <c r="L1799" s="20">
        <f t="shared" si="932"/>
        <v>8913000</v>
      </c>
      <c r="M1799" s="20">
        <f t="shared" si="932"/>
        <v>9737400</v>
      </c>
      <c r="N1799" s="20">
        <f t="shared" si="932"/>
        <v>10767000</v>
      </c>
      <c r="O1799" s="20">
        <f t="shared" si="932"/>
        <v>11958000</v>
      </c>
      <c r="P1799" s="71">
        <f>O1799+N1799+M1799+L1799+K1799</f>
        <v>66791340</v>
      </c>
      <c r="Q1799" s="76">
        <f t="shared" si="925"/>
        <v>88109340</v>
      </c>
      <c r="R1799" s="196">
        <v>-30000</v>
      </c>
    </row>
    <row r="1800" spans="1:18" ht="16.5" hidden="1" customHeight="1" outlineLevel="1">
      <c r="A1800" s="445"/>
      <c r="B1800" s="429"/>
      <c r="C1800" s="77" t="s">
        <v>310</v>
      </c>
      <c r="D1800" s="25">
        <v>0</v>
      </c>
      <c r="E1800" s="25">
        <v>0</v>
      </c>
      <c r="F1800" s="25">
        <v>0</v>
      </c>
      <c r="G1800" s="25">
        <v>0</v>
      </c>
      <c r="H1800" s="25">
        <v>0</v>
      </c>
      <c r="I1800" s="25">
        <v>0</v>
      </c>
      <c r="J1800" s="314">
        <f t="shared" si="895"/>
        <v>0</v>
      </c>
      <c r="K1800" s="25">
        <v>0</v>
      </c>
      <c r="L1800" s="25">
        <v>0</v>
      </c>
      <c r="M1800" s="25">
        <v>0</v>
      </c>
      <c r="N1800" s="25">
        <v>0</v>
      </c>
      <c r="O1800" s="25">
        <v>0</v>
      </c>
      <c r="P1800" s="71">
        <f>O1800+N1800+M1800+L1800+K1800</f>
        <v>0</v>
      </c>
      <c r="Q1800" s="118">
        <v>0</v>
      </c>
      <c r="R1800" s="196">
        <v>0</v>
      </c>
    </row>
    <row r="1801" spans="1:18" ht="16.5" hidden="1" customHeight="1" outlineLevel="1">
      <c r="A1801" s="445"/>
      <c r="B1801" s="430"/>
      <c r="C1801" s="77" t="s">
        <v>311</v>
      </c>
      <c r="D1801" s="25">
        <v>0</v>
      </c>
      <c r="E1801" s="25">
        <v>0</v>
      </c>
      <c r="F1801" s="25">
        <v>0</v>
      </c>
      <c r="G1801" s="319">
        <v>6891000</v>
      </c>
      <c r="H1801" s="351">
        <v>6861000</v>
      </c>
      <c r="I1801" s="319">
        <v>7566000</v>
      </c>
      <c r="J1801" s="314">
        <f t="shared" si="895"/>
        <v>21318000</v>
      </c>
      <c r="K1801" s="319">
        <v>25415940</v>
      </c>
      <c r="L1801" s="319">
        <v>8913000</v>
      </c>
      <c r="M1801" s="319">
        <v>9737400</v>
      </c>
      <c r="N1801" s="319">
        <v>10767000</v>
      </c>
      <c r="O1801" s="319">
        <v>11958000</v>
      </c>
      <c r="P1801" s="71">
        <f t="shared" ref="P1801" si="933">O1801+N1801+M1801+L1801+K1801</f>
        <v>66791340</v>
      </c>
      <c r="Q1801" s="78">
        <f t="shared" ref="Q1801" si="934">J1801+P1801</f>
        <v>88109340</v>
      </c>
      <c r="R1801" s="196">
        <v>-30000</v>
      </c>
    </row>
    <row r="1802" spans="1:18" s="199" customFormat="1" ht="15.75" hidden="1" customHeight="1" outlineLevel="1">
      <c r="A1802" s="494" t="s">
        <v>317</v>
      </c>
      <c r="B1802" s="495"/>
      <c r="C1802" s="495"/>
      <c r="D1802" s="21">
        <f t="shared" ref="D1802:I1802" si="935">D1805+D1808+D1814+D1817+D1820+D1811</f>
        <v>0</v>
      </c>
      <c r="E1802" s="21">
        <f t="shared" si="935"/>
        <v>0</v>
      </c>
      <c r="F1802" s="314">
        <f t="shared" si="935"/>
        <v>2262000</v>
      </c>
      <c r="G1802" s="314">
        <f t="shared" si="935"/>
        <v>90000</v>
      </c>
      <c r="H1802" s="354">
        <f t="shared" si="935"/>
        <v>0</v>
      </c>
      <c r="I1802" s="314">
        <f t="shared" si="935"/>
        <v>138000</v>
      </c>
      <c r="J1802" s="314">
        <f t="shared" si="895"/>
        <v>2490000</v>
      </c>
      <c r="K1802" s="21">
        <f t="shared" ref="K1802:O1802" si="936">K1805+K1808+K1814+K1817+K1820+K1811</f>
        <v>0</v>
      </c>
      <c r="L1802" s="314">
        <f t="shared" si="936"/>
        <v>1200000</v>
      </c>
      <c r="M1802" s="314">
        <f t="shared" si="936"/>
        <v>48000</v>
      </c>
      <c r="N1802" s="21">
        <f t="shared" si="936"/>
        <v>0</v>
      </c>
      <c r="O1802" s="21">
        <f t="shared" si="936"/>
        <v>0</v>
      </c>
      <c r="P1802" s="314">
        <f>O1802+N1802+M1802+L1802+K1802</f>
        <v>1248000</v>
      </c>
      <c r="Q1802" s="67">
        <f>J1802+P1802</f>
        <v>3738000</v>
      </c>
      <c r="R1802" s="196">
        <v>-90000</v>
      </c>
    </row>
    <row r="1803" spans="1:18" s="198" customFormat="1" ht="16.5" hidden="1" customHeight="1" outlineLevel="2">
      <c r="A1803" s="445">
        <v>3</v>
      </c>
      <c r="B1803" s="428" t="s">
        <v>14</v>
      </c>
      <c r="C1803" s="73" t="s">
        <v>310</v>
      </c>
      <c r="D1803" s="60">
        <f t="shared" ref="D1803:I1803" si="937">D1806+D1809+D1812+D1815+D1818+D1821</f>
        <v>0</v>
      </c>
      <c r="E1803" s="60">
        <f t="shared" si="937"/>
        <v>0</v>
      </c>
      <c r="F1803" s="60">
        <f t="shared" si="937"/>
        <v>0</v>
      </c>
      <c r="G1803" s="60">
        <f t="shared" si="937"/>
        <v>0</v>
      </c>
      <c r="H1803" s="60">
        <f t="shared" si="937"/>
        <v>0</v>
      </c>
      <c r="I1803" s="59">
        <f t="shared" si="937"/>
        <v>0</v>
      </c>
      <c r="J1803" s="314">
        <f t="shared" si="895"/>
        <v>0</v>
      </c>
      <c r="K1803" s="60">
        <f>K1806+K1809+K1812+K1815+K1818+K1821</f>
        <v>0</v>
      </c>
      <c r="L1803" s="59">
        <f>L1806+L1809+L1812+L1815+L1818+L1821</f>
        <v>1200000</v>
      </c>
      <c r="M1803" s="60">
        <f t="shared" ref="M1803:O1804" si="938">M1806+M1809+M1812+M1815+M1818+M1821</f>
        <v>0</v>
      </c>
      <c r="N1803" s="60">
        <f t="shared" si="938"/>
        <v>0</v>
      </c>
      <c r="O1803" s="60">
        <f t="shared" si="938"/>
        <v>0</v>
      </c>
      <c r="P1803" s="314">
        <f>K1803+L1803+M1803+N1803+O1803</f>
        <v>1200000</v>
      </c>
      <c r="Q1803" s="74">
        <f>J1803+P1803</f>
        <v>1200000</v>
      </c>
      <c r="R1803" s="196">
        <v>0</v>
      </c>
    </row>
    <row r="1804" spans="1:18" s="198" customFormat="1" ht="16.5" hidden="1" customHeight="1" outlineLevel="2">
      <c r="A1804" s="445"/>
      <c r="B1804" s="429"/>
      <c r="C1804" s="73" t="s">
        <v>311</v>
      </c>
      <c r="D1804" s="60">
        <f>D1807+D1810+D1813+D1816+D1819+D1822</f>
        <v>0</v>
      </c>
      <c r="E1804" s="60">
        <f>E1807+E1810+E1813+E1816+E1819+E1822</f>
        <v>0</v>
      </c>
      <c r="F1804" s="59">
        <f t="shared" ref="F1804:I1804" si="939">F1807+F1810+F1813+F1816+F1819+F1822</f>
        <v>2262000</v>
      </c>
      <c r="G1804" s="59">
        <f t="shared" si="939"/>
        <v>90000</v>
      </c>
      <c r="H1804" s="59">
        <f t="shared" ref="H1804" si="940">H1807+H1810+H1813+H1816+H1819+H1822</f>
        <v>0</v>
      </c>
      <c r="I1804" s="59">
        <f t="shared" si="939"/>
        <v>138000</v>
      </c>
      <c r="J1804" s="314">
        <f t="shared" si="895"/>
        <v>2490000</v>
      </c>
      <c r="K1804" s="60">
        <f>K1807+K1810+K1813+K1816+K1819+K1822</f>
        <v>0</v>
      </c>
      <c r="L1804" s="60">
        <f>L1807+L1810+L1813+L1816+L1819+L1822</f>
        <v>0</v>
      </c>
      <c r="M1804" s="59">
        <f t="shared" si="938"/>
        <v>48000</v>
      </c>
      <c r="N1804" s="60">
        <f t="shared" si="938"/>
        <v>0</v>
      </c>
      <c r="O1804" s="60">
        <f t="shared" si="938"/>
        <v>0</v>
      </c>
      <c r="P1804" s="314">
        <f>K1804+L1804+M1804+N1804+O1804</f>
        <v>48000</v>
      </c>
      <c r="Q1804" s="74">
        <f>J1804+P1804</f>
        <v>2538000</v>
      </c>
      <c r="R1804" s="196">
        <v>-90000</v>
      </c>
    </row>
    <row r="1805" spans="1:18" ht="16.5" hidden="1" customHeight="1" outlineLevel="2">
      <c r="A1805" s="445"/>
      <c r="B1805" s="429"/>
      <c r="C1805" s="153" t="s">
        <v>304</v>
      </c>
      <c r="D1805" s="27">
        <f>D1806+D1807</f>
        <v>0</v>
      </c>
      <c r="E1805" s="27">
        <f>E1806+E1807</f>
        <v>0</v>
      </c>
      <c r="F1805" s="27">
        <f>F1806+F1807</f>
        <v>0</v>
      </c>
      <c r="G1805" s="27">
        <f t="shared" ref="G1805:M1805" si="941">G1806+G1807</f>
        <v>0</v>
      </c>
      <c r="H1805" s="27">
        <f t="shared" ref="H1805" si="942">H1806+H1807</f>
        <v>0</v>
      </c>
      <c r="I1805" s="27">
        <f t="shared" si="941"/>
        <v>0</v>
      </c>
      <c r="J1805" s="314">
        <f t="shared" si="895"/>
        <v>0</v>
      </c>
      <c r="K1805" s="27">
        <f t="shared" si="941"/>
        <v>0</v>
      </c>
      <c r="L1805" s="27">
        <f t="shared" si="941"/>
        <v>0</v>
      </c>
      <c r="M1805" s="27">
        <f t="shared" si="941"/>
        <v>0</v>
      </c>
      <c r="N1805" s="27">
        <f>N1806+N1807</f>
        <v>0</v>
      </c>
      <c r="O1805" s="27">
        <f t="shared" ref="O1805" si="943">O1806+O1807</f>
        <v>0</v>
      </c>
      <c r="P1805" s="71">
        <f>O1805+N1805+M1805+L1805+K1805</f>
        <v>0</v>
      </c>
      <c r="Q1805" s="103">
        <f t="shared" ref="Q1805:Q1822" si="944">J1805+P1805</f>
        <v>0</v>
      </c>
      <c r="R1805" s="196">
        <v>0</v>
      </c>
    </row>
    <row r="1806" spans="1:18" ht="16.5" hidden="1" customHeight="1" outlineLevel="2">
      <c r="A1806" s="445"/>
      <c r="B1806" s="429"/>
      <c r="C1806" s="77" t="s">
        <v>310</v>
      </c>
      <c r="D1806" s="25">
        <v>0</v>
      </c>
      <c r="E1806" s="25">
        <v>0</v>
      </c>
      <c r="F1806" s="25">
        <v>0</v>
      </c>
      <c r="G1806" s="25">
        <v>0</v>
      </c>
      <c r="H1806" s="25">
        <v>0</v>
      </c>
      <c r="I1806" s="25">
        <v>0</v>
      </c>
      <c r="J1806" s="314">
        <f t="shared" si="895"/>
        <v>0</v>
      </c>
      <c r="K1806" s="25">
        <v>0</v>
      </c>
      <c r="L1806" s="25">
        <v>0</v>
      </c>
      <c r="M1806" s="25">
        <v>0</v>
      </c>
      <c r="N1806" s="25">
        <v>0</v>
      </c>
      <c r="O1806" s="25">
        <v>0</v>
      </c>
      <c r="P1806" s="71">
        <f t="shared" ref="P1806:P1822" si="945">O1806+N1806+M1806+L1806+K1806</f>
        <v>0</v>
      </c>
      <c r="Q1806" s="118">
        <f t="shared" si="944"/>
        <v>0</v>
      </c>
      <c r="R1806" s="196">
        <v>0</v>
      </c>
    </row>
    <row r="1807" spans="1:18" ht="16.5" hidden="1" customHeight="1" outlineLevel="2">
      <c r="A1807" s="445"/>
      <c r="B1807" s="429"/>
      <c r="C1807" s="77" t="s">
        <v>311</v>
      </c>
      <c r="D1807" s="25">
        <v>0</v>
      </c>
      <c r="E1807" s="25">
        <v>0</v>
      </c>
      <c r="F1807" s="25">
        <v>0</v>
      </c>
      <c r="G1807" s="25">
        <v>0</v>
      </c>
      <c r="H1807" s="25">
        <v>0</v>
      </c>
      <c r="I1807" s="25">
        <v>0</v>
      </c>
      <c r="J1807" s="314">
        <f t="shared" si="895"/>
        <v>0</v>
      </c>
      <c r="K1807" s="25">
        <v>0</v>
      </c>
      <c r="L1807" s="25">
        <v>0</v>
      </c>
      <c r="M1807" s="25">
        <v>0</v>
      </c>
      <c r="N1807" s="25">
        <v>0</v>
      </c>
      <c r="O1807" s="25">
        <v>0</v>
      </c>
      <c r="P1807" s="71">
        <f t="shared" si="945"/>
        <v>0</v>
      </c>
      <c r="Q1807" s="118">
        <f t="shared" si="944"/>
        <v>0</v>
      </c>
      <c r="R1807" s="196">
        <v>0</v>
      </c>
    </row>
    <row r="1808" spans="1:18" ht="16.5" hidden="1" customHeight="1" outlineLevel="2">
      <c r="A1808" s="445"/>
      <c r="B1808" s="429"/>
      <c r="C1808" s="75" t="s">
        <v>11</v>
      </c>
      <c r="D1808" s="27">
        <f>D1809+D1810</f>
        <v>0</v>
      </c>
      <c r="E1808" s="27">
        <f>E1809+E1810</f>
        <v>0</v>
      </c>
      <c r="F1808" s="20">
        <f>F1809+F1810</f>
        <v>1200000</v>
      </c>
      <c r="G1808" s="27">
        <f t="shared" ref="G1808:I1808" si="946">G1809+G1810</f>
        <v>0</v>
      </c>
      <c r="H1808" s="27">
        <f t="shared" ref="H1808" si="947">H1809+H1810</f>
        <v>0</v>
      </c>
      <c r="I1808" s="27">
        <f t="shared" si="946"/>
        <v>0</v>
      </c>
      <c r="J1808" s="314">
        <f t="shared" si="895"/>
        <v>1200000</v>
      </c>
      <c r="K1808" s="27">
        <f t="shared" ref="K1808:O1808" si="948">K1809+K1810</f>
        <v>0</v>
      </c>
      <c r="L1808" s="218">
        <f>L1810+L1809</f>
        <v>1200000</v>
      </c>
      <c r="M1808" s="27">
        <f t="shared" si="948"/>
        <v>0</v>
      </c>
      <c r="N1808" s="27">
        <f t="shared" si="948"/>
        <v>0</v>
      </c>
      <c r="O1808" s="27">
        <f t="shared" si="948"/>
        <v>0</v>
      </c>
      <c r="P1808" s="71">
        <f t="shared" si="945"/>
        <v>1200000</v>
      </c>
      <c r="Q1808" s="76">
        <f>J1808+P1808</f>
        <v>2400000</v>
      </c>
      <c r="R1808" s="196">
        <v>0</v>
      </c>
    </row>
    <row r="1809" spans="1:18" ht="16.5" hidden="1" customHeight="1" outlineLevel="2">
      <c r="A1809" s="445"/>
      <c r="B1809" s="429"/>
      <c r="C1809" s="77" t="s">
        <v>310</v>
      </c>
      <c r="D1809" s="25">
        <v>0</v>
      </c>
      <c r="E1809" s="25">
        <v>0</v>
      </c>
      <c r="F1809" s="25">
        <v>0</v>
      </c>
      <c r="G1809" s="25">
        <v>0</v>
      </c>
      <c r="H1809" s="25">
        <v>0</v>
      </c>
      <c r="I1809" s="25">
        <v>0</v>
      </c>
      <c r="J1809" s="314">
        <f t="shared" si="895"/>
        <v>0</v>
      </c>
      <c r="K1809" s="25">
        <v>0</v>
      </c>
      <c r="L1809" s="218">
        <v>1200000</v>
      </c>
      <c r="M1809" s="25">
        <v>0</v>
      </c>
      <c r="N1809" s="25">
        <v>0</v>
      </c>
      <c r="O1809" s="25">
        <v>0</v>
      </c>
      <c r="P1809" s="71">
        <f t="shared" si="945"/>
        <v>1200000</v>
      </c>
      <c r="Q1809" s="78">
        <f>J1809+P1809</f>
        <v>1200000</v>
      </c>
      <c r="R1809" s="196">
        <v>0</v>
      </c>
    </row>
    <row r="1810" spans="1:18" ht="16.5" hidden="1" customHeight="1" outlineLevel="2">
      <c r="A1810" s="445"/>
      <c r="B1810" s="429"/>
      <c r="C1810" s="77" t="s">
        <v>311</v>
      </c>
      <c r="D1810" s="25">
        <v>0</v>
      </c>
      <c r="E1810" s="25">
        <v>0</v>
      </c>
      <c r="F1810" s="319">
        <v>1200000</v>
      </c>
      <c r="G1810" s="25">
        <v>0</v>
      </c>
      <c r="H1810" s="25">
        <v>0</v>
      </c>
      <c r="I1810" s="25">
        <v>0</v>
      </c>
      <c r="J1810" s="314">
        <f t="shared" si="895"/>
        <v>1200000</v>
      </c>
      <c r="K1810" s="25">
        <v>0</v>
      </c>
      <c r="L1810" s="25">
        <v>0</v>
      </c>
      <c r="M1810" s="25">
        <v>0</v>
      </c>
      <c r="N1810" s="25">
        <v>0</v>
      </c>
      <c r="O1810" s="25">
        <v>0</v>
      </c>
      <c r="P1810" s="71">
        <f t="shared" si="945"/>
        <v>0</v>
      </c>
      <c r="Q1810" s="78">
        <f t="shared" si="944"/>
        <v>1200000</v>
      </c>
      <c r="R1810" s="196">
        <v>0</v>
      </c>
    </row>
    <row r="1811" spans="1:18" ht="16.5" hidden="1" customHeight="1" outlineLevel="2">
      <c r="A1811" s="445"/>
      <c r="B1811" s="429"/>
      <c r="C1811" s="75" t="s">
        <v>13</v>
      </c>
      <c r="D1811" s="20">
        <f>D1812+D1813</f>
        <v>0</v>
      </c>
      <c r="E1811" s="20">
        <f>E1812+E1813</f>
        <v>0</v>
      </c>
      <c r="F1811" s="20">
        <f>F1812+F1813</f>
        <v>48000</v>
      </c>
      <c r="G1811" s="20">
        <f t="shared" ref="G1811" si="949">G1812+G1813</f>
        <v>0</v>
      </c>
      <c r="H1811" s="20">
        <f t="shared" ref="H1811" si="950">H1812+H1813</f>
        <v>0</v>
      </c>
      <c r="I1811" s="20">
        <f>I1812+I1813</f>
        <v>48000</v>
      </c>
      <c r="J1811" s="314">
        <f t="shared" si="895"/>
        <v>96000</v>
      </c>
      <c r="K1811" s="27">
        <f t="shared" ref="K1811" si="951">K1812+K1813</f>
        <v>0</v>
      </c>
      <c r="L1811" s="27">
        <f>L1812+L1813</f>
        <v>0</v>
      </c>
      <c r="M1811" s="20">
        <f>M1812+M1813</f>
        <v>48000</v>
      </c>
      <c r="N1811" s="27">
        <f t="shared" ref="N1811:O1811" si="952">N1812+N1813</f>
        <v>0</v>
      </c>
      <c r="O1811" s="27">
        <f t="shared" si="952"/>
        <v>0</v>
      </c>
      <c r="P1811" s="71">
        <f t="shared" si="945"/>
        <v>48000</v>
      </c>
      <c r="Q1811" s="76">
        <f>J1811+P1811</f>
        <v>144000</v>
      </c>
      <c r="R1811" s="196">
        <v>0</v>
      </c>
    </row>
    <row r="1812" spans="1:18" ht="16.5" hidden="1" customHeight="1" outlineLevel="2">
      <c r="A1812" s="445"/>
      <c r="B1812" s="429"/>
      <c r="C1812" s="77" t="s">
        <v>310</v>
      </c>
      <c r="D1812" s="25">
        <v>0</v>
      </c>
      <c r="E1812" s="25">
        <v>0</v>
      </c>
      <c r="F1812" s="25">
        <v>0</v>
      </c>
      <c r="G1812" s="25">
        <v>0</v>
      </c>
      <c r="H1812" s="25">
        <v>0</v>
      </c>
      <c r="I1812" s="25">
        <v>0</v>
      </c>
      <c r="J1812" s="314">
        <f t="shared" si="895"/>
        <v>0</v>
      </c>
      <c r="K1812" s="25">
        <v>0</v>
      </c>
      <c r="L1812" s="25">
        <v>0</v>
      </c>
      <c r="M1812" s="25">
        <v>0</v>
      </c>
      <c r="N1812" s="25">
        <v>0</v>
      </c>
      <c r="O1812" s="25">
        <v>0</v>
      </c>
      <c r="P1812" s="71">
        <f t="shared" si="945"/>
        <v>0</v>
      </c>
      <c r="Q1812" s="118">
        <f t="shared" si="944"/>
        <v>0</v>
      </c>
      <c r="R1812" s="196">
        <v>0</v>
      </c>
    </row>
    <row r="1813" spans="1:18" ht="16.5" hidden="1" customHeight="1" outlineLevel="2">
      <c r="A1813" s="445"/>
      <c r="B1813" s="429"/>
      <c r="C1813" s="77" t="s">
        <v>311</v>
      </c>
      <c r="D1813" s="25">
        <v>0</v>
      </c>
      <c r="E1813" s="25">
        <v>0</v>
      </c>
      <c r="F1813" s="319">
        <v>48000</v>
      </c>
      <c r="G1813" s="25">
        <v>0</v>
      </c>
      <c r="H1813" s="25">
        <v>0</v>
      </c>
      <c r="I1813" s="319">
        <v>48000</v>
      </c>
      <c r="J1813" s="314">
        <f t="shared" si="895"/>
        <v>96000</v>
      </c>
      <c r="K1813" s="25">
        <v>0</v>
      </c>
      <c r="L1813" s="25">
        <v>0</v>
      </c>
      <c r="M1813" s="319">
        <v>48000</v>
      </c>
      <c r="N1813" s="25">
        <v>0</v>
      </c>
      <c r="O1813" s="25">
        <v>0</v>
      </c>
      <c r="P1813" s="71">
        <f t="shared" si="945"/>
        <v>48000</v>
      </c>
      <c r="Q1813" s="78">
        <f t="shared" si="944"/>
        <v>144000</v>
      </c>
      <c r="R1813" s="196">
        <v>0</v>
      </c>
    </row>
    <row r="1814" spans="1:18" ht="16.5" hidden="1" customHeight="1" outlineLevel="2">
      <c r="A1814" s="445"/>
      <c r="B1814" s="429"/>
      <c r="C1814" s="75" t="s">
        <v>12</v>
      </c>
      <c r="D1814" s="27">
        <f>D1815+D1816</f>
        <v>0</v>
      </c>
      <c r="E1814" s="27">
        <f>E1815+E1816</f>
        <v>0</v>
      </c>
      <c r="F1814" s="20">
        <f>F1815+F1816</f>
        <v>654000</v>
      </c>
      <c r="G1814" s="27">
        <f t="shared" ref="G1814:I1814" si="953">G1815+G1816</f>
        <v>0</v>
      </c>
      <c r="H1814" s="27">
        <f t="shared" ref="H1814" si="954">H1815+H1816</f>
        <v>0</v>
      </c>
      <c r="I1814" s="27">
        <f t="shared" si="953"/>
        <v>0</v>
      </c>
      <c r="J1814" s="314">
        <f t="shared" si="895"/>
        <v>654000</v>
      </c>
      <c r="K1814" s="27">
        <f t="shared" ref="K1814:O1814" si="955">K1815+K1816</f>
        <v>0</v>
      </c>
      <c r="L1814" s="27">
        <f t="shared" si="955"/>
        <v>0</v>
      </c>
      <c r="M1814" s="27">
        <f t="shared" si="955"/>
        <v>0</v>
      </c>
      <c r="N1814" s="27">
        <f t="shared" si="955"/>
        <v>0</v>
      </c>
      <c r="O1814" s="27">
        <f t="shared" si="955"/>
        <v>0</v>
      </c>
      <c r="P1814" s="71">
        <f t="shared" si="945"/>
        <v>0</v>
      </c>
      <c r="Q1814" s="76">
        <f t="shared" si="944"/>
        <v>654000</v>
      </c>
      <c r="R1814" s="196">
        <v>0</v>
      </c>
    </row>
    <row r="1815" spans="1:18" ht="16.5" hidden="1" customHeight="1" outlineLevel="2">
      <c r="A1815" s="445"/>
      <c r="B1815" s="429"/>
      <c r="C1815" s="77" t="s">
        <v>310</v>
      </c>
      <c r="D1815" s="25">
        <v>0</v>
      </c>
      <c r="E1815" s="25">
        <v>0</v>
      </c>
      <c r="F1815" s="25">
        <v>0</v>
      </c>
      <c r="G1815" s="25">
        <v>0</v>
      </c>
      <c r="H1815" s="25">
        <v>0</v>
      </c>
      <c r="I1815" s="25">
        <v>0</v>
      </c>
      <c r="J1815" s="314">
        <f t="shared" si="895"/>
        <v>0</v>
      </c>
      <c r="K1815" s="25">
        <v>0</v>
      </c>
      <c r="L1815" s="25">
        <v>0</v>
      </c>
      <c r="M1815" s="25">
        <v>0</v>
      </c>
      <c r="N1815" s="25">
        <v>0</v>
      </c>
      <c r="O1815" s="25">
        <v>0</v>
      </c>
      <c r="P1815" s="71">
        <f t="shared" si="945"/>
        <v>0</v>
      </c>
      <c r="Q1815" s="118">
        <f t="shared" si="944"/>
        <v>0</v>
      </c>
      <c r="R1815" s="196">
        <v>0</v>
      </c>
    </row>
    <row r="1816" spans="1:18" ht="16.5" hidden="1" customHeight="1" outlineLevel="2">
      <c r="A1816" s="445"/>
      <c r="B1816" s="429"/>
      <c r="C1816" s="77" t="s">
        <v>311</v>
      </c>
      <c r="D1816" s="25">
        <v>0</v>
      </c>
      <c r="E1816" s="25">
        <v>0</v>
      </c>
      <c r="F1816" s="319">
        <v>654000</v>
      </c>
      <c r="G1816" s="25">
        <v>0</v>
      </c>
      <c r="H1816" s="25">
        <v>0</v>
      </c>
      <c r="I1816" s="25">
        <v>0</v>
      </c>
      <c r="J1816" s="314">
        <f t="shared" si="895"/>
        <v>654000</v>
      </c>
      <c r="K1816" s="25">
        <v>0</v>
      </c>
      <c r="L1816" s="25">
        <v>0</v>
      </c>
      <c r="M1816" s="25">
        <v>0</v>
      </c>
      <c r="N1816" s="25">
        <v>0</v>
      </c>
      <c r="O1816" s="25">
        <v>0</v>
      </c>
      <c r="P1816" s="71">
        <f t="shared" si="945"/>
        <v>0</v>
      </c>
      <c r="Q1816" s="78">
        <f t="shared" si="944"/>
        <v>654000</v>
      </c>
      <c r="R1816" s="196">
        <v>0</v>
      </c>
    </row>
    <row r="1817" spans="1:18" ht="16.5" hidden="1" customHeight="1" outlineLevel="2">
      <c r="A1817" s="445"/>
      <c r="B1817" s="429"/>
      <c r="C1817" s="75" t="s">
        <v>277</v>
      </c>
      <c r="D1817" s="27">
        <f>D1818+D1819</f>
        <v>0</v>
      </c>
      <c r="E1817" s="27">
        <f>E1818+E1819</f>
        <v>0</v>
      </c>
      <c r="F1817" s="20">
        <f>F1818+F1819</f>
        <v>360000</v>
      </c>
      <c r="G1817" s="20">
        <f>G1818+G1819</f>
        <v>90000</v>
      </c>
      <c r="H1817" s="20">
        <f>H1818+H1819</f>
        <v>0</v>
      </c>
      <c r="I1817" s="27">
        <f t="shared" ref="I1817" si="956">I1818+I1819</f>
        <v>0</v>
      </c>
      <c r="J1817" s="314">
        <f t="shared" si="895"/>
        <v>450000</v>
      </c>
      <c r="K1817" s="27">
        <f t="shared" ref="K1817:O1817" si="957">K1818+K1819</f>
        <v>0</v>
      </c>
      <c r="L1817" s="27">
        <f t="shared" si="957"/>
        <v>0</v>
      </c>
      <c r="M1817" s="27">
        <f t="shared" si="957"/>
        <v>0</v>
      </c>
      <c r="N1817" s="27">
        <f t="shared" si="957"/>
        <v>0</v>
      </c>
      <c r="O1817" s="27">
        <f t="shared" si="957"/>
        <v>0</v>
      </c>
      <c r="P1817" s="71">
        <f t="shared" si="945"/>
        <v>0</v>
      </c>
      <c r="Q1817" s="76">
        <f t="shared" si="944"/>
        <v>450000</v>
      </c>
      <c r="R1817" s="196">
        <v>-90000</v>
      </c>
    </row>
    <row r="1818" spans="1:18" ht="16.5" hidden="1" customHeight="1" outlineLevel="2">
      <c r="A1818" s="445"/>
      <c r="B1818" s="429"/>
      <c r="C1818" s="77" t="s">
        <v>310</v>
      </c>
      <c r="D1818" s="25">
        <v>0</v>
      </c>
      <c r="E1818" s="25">
        <v>0</v>
      </c>
      <c r="F1818" s="25">
        <v>0</v>
      </c>
      <c r="G1818" s="25">
        <v>0</v>
      </c>
      <c r="H1818" s="25">
        <v>0</v>
      </c>
      <c r="I1818" s="25">
        <v>0</v>
      </c>
      <c r="J1818" s="314">
        <f t="shared" si="895"/>
        <v>0</v>
      </c>
      <c r="K1818" s="25">
        <v>0</v>
      </c>
      <c r="L1818" s="25">
        <v>0</v>
      </c>
      <c r="M1818" s="25">
        <v>0</v>
      </c>
      <c r="N1818" s="25">
        <v>0</v>
      </c>
      <c r="O1818" s="25">
        <v>0</v>
      </c>
      <c r="P1818" s="71">
        <f t="shared" si="945"/>
        <v>0</v>
      </c>
      <c r="Q1818" s="78">
        <f t="shared" si="944"/>
        <v>0</v>
      </c>
      <c r="R1818" s="196">
        <v>0</v>
      </c>
    </row>
    <row r="1819" spans="1:18" ht="17.25" hidden="1" customHeight="1" outlineLevel="2" thickBot="1">
      <c r="A1819" s="496"/>
      <c r="B1819" s="455"/>
      <c r="C1819" s="79" t="s">
        <v>311</v>
      </c>
      <c r="D1819" s="50">
        <v>0</v>
      </c>
      <c r="E1819" s="50">
        <v>0</v>
      </c>
      <c r="F1819" s="51">
        <v>360000</v>
      </c>
      <c r="G1819" s="51">
        <v>90000</v>
      </c>
      <c r="H1819" s="51">
        <v>0</v>
      </c>
      <c r="I1819" s="50">
        <v>0</v>
      </c>
      <c r="J1819" s="80">
        <f t="shared" si="895"/>
        <v>450000</v>
      </c>
      <c r="K1819" s="50">
        <v>0</v>
      </c>
      <c r="L1819" s="50">
        <v>0</v>
      </c>
      <c r="M1819" s="50">
        <v>0</v>
      </c>
      <c r="N1819" s="50">
        <v>0</v>
      </c>
      <c r="O1819" s="50">
        <v>0</v>
      </c>
      <c r="P1819" s="154">
        <f t="shared" si="945"/>
        <v>0</v>
      </c>
      <c r="Q1819" s="81">
        <f t="shared" si="944"/>
        <v>450000</v>
      </c>
      <c r="R1819" s="196">
        <v>-90000</v>
      </c>
    </row>
    <row r="1820" spans="1:18" ht="17.25" hidden="1" customHeight="1" outlineLevel="1" thickTop="1">
      <c r="A1820" s="444">
        <v>3</v>
      </c>
      <c r="B1820" s="446" t="s">
        <v>14</v>
      </c>
      <c r="C1820" s="82" t="s">
        <v>22</v>
      </c>
      <c r="D1820" s="160">
        <f>D1821+D1822</f>
        <v>0</v>
      </c>
      <c r="E1820" s="160">
        <f>E1821+E1822</f>
        <v>0</v>
      </c>
      <c r="F1820" s="160">
        <f>F1821+F1822</f>
        <v>0</v>
      </c>
      <c r="G1820" s="160">
        <f>G1821+G1822</f>
        <v>0</v>
      </c>
      <c r="H1820" s="160">
        <f>H1821+H1822</f>
        <v>0</v>
      </c>
      <c r="I1820" s="83">
        <f>I1822+I1821</f>
        <v>90000</v>
      </c>
      <c r="J1820" s="84">
        <f t="shared" si="895"/>
        <v>90000</v>
      </c>
      <c r="K1820" s="160">
        <f t="shared" ref="K1820:O1820" si="958">K1821+K1822</f>
        <v>0</v>
      </c>
      <c r="L1820" s="160">
        <f t="shared" si="958"/>
        <v>0</v>
      </c>
      <c r="M1820" s="160">
        <f t="shared" si="958"/>
        <v>0</v>
      </c>
      <c r="N1820" s="160">
        <f t="shared" si="958"/>
        <v>0</v>
      </c>
      <c r="O1820" s="160">
        <f t="shared" si="958"/>
        <v>0</v>
      </c>
      <c r="P1820" s="161">
        <f t="shared" si="945"/>
        <v>0</v>
      </c>
      <c r="Q1820" s="85">
        <f t="shared" si="944"/>
        <v>90000</v>
      </c>
      <c r="R1820" s="196">
        <v>0</v>
      </c>
    </row>
    <row r="1821" spans="1:18" ht="16.5" hidden="1" customHeight="1" outlineLevel="1">
      <c r="A1821" s="445"/>
      <c r="B1821" s="429"/>
      <c r="C1821" s="77" t="s">
        <v>310</v>
      </c>
      <c r="D1821" s="25">
        <v>0</v>
      </c>
      <c r="E1821" s="25">
        <v>0</v>
      </c>
      <c r="F1821" s="25">
        <v>0</v>
      </c>
      <c r="G1821" s="25">
        <v>0</v>
      </c>
      <c r="H1821" s="25">
        <v>0</v>
      </c>
      <c r="I1821" s="319">
        <v>0</v>
      </c>
      <c r="J1821" s="314">
        <f t="shared" si="895"/>
        <v>0</v>
      </c>
      <c r="K1821" s="25">
        <v>0</v>
      </c>
      <c r="L1821" s="25">
        <v>0</v>
      </c>
      <c r="M1821" s="25">
        <v>0</v>
      </c>
      <c r="N1821" s="25">
        <v>0</v>
      </c>
      <c r="O1821" s="25">
        <v>0</v>
      </c>
      <c r="P1821" s="71">
        <f t="shared" si="945"/>
        <v>0</v>
      </c>
      <c r="Q1821" s="78">
        <f t="shared" si="944"/>
        <v>0</v>
      </c>
      <c r="R1821" s="196">
        <v>0</v>
      </c>
    </row>
    <row r="1822" spans="1:18" ht="16.5" hidden="1" customHeight="1" outlineLevel="1">
      <c r="A1822" s="445"/>
      <c r="B1822" s="430"/>
      <c r="C1822" s="77" t="s">
        <v>311</v>
      </c>
      <c r="D1822" s="25">
        <v>0</v>
      </c>
      <c r="E1822" s="25">
        <v>0</v>
      </c>
      <c r="F1822" s="25">
        <v>0</v>
      </c>
      <c r="G1822" s="25">
        <v>0</v>
      </c>
      <c r="H1822" s="25">
        <v>0</v>
      </c>
      <c r="I1822" s="319">
        <v>90000</v>
      </c>
      <c r="J1822" s="314">
        <f t="shared" si="895"/>
        <v>90000</v>
      </c>
      <c r="K1822" s="25">
        <v>0</v>
      </c>
      <c r="L1822" s="25">
        <v>0</v>
      </c>
      <c r="M1822" s="25">
        <v>0</v>
      </c>
      <c r="N1822" s="25">
        <v>0</v>
      </c>
      <c r="O1822" s="25">
        <v>0</v>
      </c>
      <c r="P1822" s="71">
        <f t="shared" si="945"/>
        <v>0</v>
      </c>
      <c r="Q1822" s="78">
        <f t="shared" si="944"/>
        <v>90000</v>
      </c>
      <c r="R1822" s="196">
        <v>0</v>
      </c>
    </row>
    <row r="1823" spans="1:18" s="199" customFormat="1" ht="15.75" hidden="1" customHeight="1" outlineLevel="1">
      <c r="A1823" s="494" t="s">
        <v>318</v>
      </c>
      <c r="B1823" s="495"/>
      <c r="C1823" s="495"/>
      <c r="D1823" s="21">
        <f>D1826+D1829+D1832+D1835+D1838+D1850</f>
        <v>0</v>
      </c>
      <c r="E1823" s="314">
        <f>E1826+E1829+E1835+E1838+E1850+E1832</f>
        <v>126770</v>
      </c>
      <c r="F1823" s="314">
        <f>F1826+F1829+F1835+F1838+F1850+F1832</f>
        <v>1292800</v>
      </c>
      <c r="G1823" s="314">
        <f>G1826+G1829+G1835+G1838+G1850+G1832</f>
        <v>210000</v>
      </c>
      <c r="H1823" s="354">
        <f>H1826+H1829+H1835+H1838+H1850+H1832</f>
        <v>175000</v>
      </c>
      <c r="I1823" s="314">
        <f>I1826+I1829+I1835+I1838+I1850+I1832</f>
        <v>7476000</v>
      </c>
      <c r="J1823" s="314">
        <f t="shared" si="895"/>
        <v>9280570</v>
      </c>
      <c r="K1823" s="314">
        <f>K1826+K1829+K1835+K1838+K1850+K1832</f>
        <v>215000</v>
      </c>
      <c r="L1823" s="314">
        <f>L1826+L1829+L1835+L1838+L1850+L1832</f>
        <v>689000</v>
      </c>
      <c r="M1823" s="314">
        <f>M1826+M1829+M1835+M1838+M1850+M1832</f>
        <v>372000</v>
      </c>
      <c r="N1823" s="314">
        <f>N1826+N1829+N1835+N1838+N1850+N1832</f>
        <v>294000</v>
      </c>
      <c r="O1823" s="314">
        <f>O1826+O1829+O1835+O1838+O1850+O1832</f>
        <v>325000</v>
      </c>
      <c r="P1823" s="314">
        <f>O1823+N1823+M1823+L1823+K1823</f>
        <v>1895000</v>
      </c>
      <c r="Q1823" s="67">
        <f>J1823+P1823</f>
        <v>11175570</v>
      </c>
      <c r="R1823" s="196">
        <v>7158000</v>
      </c>
    </row>
    <row r="1824" spans="1:18" s="198" customFormat="1" ht="16.5" hidden="1" customHeight="1" outlineLevel="2">
      <c r="A1824" s="445">
        <v>4</v>
      </c>
      <c r="B1824" s="428" t="s">
        <v>14</v>
      </c>
      <c r="C1824" s="73" t="s">
        <v>310</v>
      </c>
      <c r="D1824" s="60">
        <f>D1827+D1830+D1833+D1836+D1839+D1851</f>
        <v>0</v>
      </c>
      <c r="E1824" s="60">
        <f>E1827+E1830+E1833+E1836+E1839+E1851</f>
        <v>0</v>
      </c>
      <c r="F1824" s="60">
        <f>F1827+F1830+F1833+F1836+F1839+F1851</f>
        <v>0</v>
      </c>
      <c r="G1824" s="60">
        <f>G1827+G1830+G1833+G1836+G1839+G1851</f>
        <v>0</v>
      </c>
      <c r="H1824" s="60">
        <f>H1827+H1830+H1833+H1836+H1839+H1851</f>
        <v>0</v>
      </c>
      <c r="I1824" s="60">
        <f>I1827+I1830+I1833+I1836+I1839+I1851</f>
        <v>7193000</v>
      </c>
      <c r="J1824" s="314">
        <f t="shared" si="895"/>
        <v>7193000</v>
      </c>
      <c r="K1824" s="60">
        <f>K1827+K1830+K1833+K1836+K1839+K1851</f>
        <v>0</v>
      </c>
      <c r="L1824" s="60">
        <f>L1827+L1830+L1833+L1836+L1839+L1851</f>
        <v>0</v>
      </c>
      <c r="M1824" s="60">
        <f>M1827+M1830+M1833+M1836+M1839+M1851</f>
        <v>0</v>
      </c>
      <c r="N1824" s="60">
        <f>N1827+N1830+N1833+N1836+N1839+N1851</f>
        <v>0</v>
      </c>
      <c r="O1824" s="60">
        <f>O1827+O1830+O1833+O1836+O1839+O1851</f>
        <v>0</v>
      </c>
      <c r="P1824" s="21">
        <f>K1824+L1824+M1824+N1824+O1824</f>
        <v>0</v>
      </c>
      <c r="Q1824" s="74">
        <f>J1824+P1824</f>
        <v>7193000</v>
      </c>
      <c r="R1824" s="196">
        <v>7193000</v>
      </c>
    </row>
    <row r="1825" spans="1:18" s="198" customFormat="1" ht="16.5" hidden="1" customHeight="1" outlineLevel="2">
      <c r="A1825" s="445"/>
      <c r="B1825" s="429"/>
      <c r="C1825" s="73" t="s">
        <v>311</v>
      </c>
      <c r="D1825" s="60">
        <f t="shared" ref="D1825:I1825" si="959">D1828+D1831+D1834+D1837+D1849+D1852</f>
        <v>0</v>
      </c>
      <c r="E1825" s="59">
        <f t="shared" si="959"/>
        <v>126770</v>
      </c>
      <c r="F1825" s="59">
        <f t="shared" si="959"/>
        <v>1292800</v>
      </c>
      <c r="G1825" s="59">
        <f t="shared" si="959"/>
        <v>210000</v>
      </c>
      <c r="H1825" s="59">
        <f t="shared" ref="H1825" si="960">H1828+H1831+H1834+H1837+H1849+H1852</f>
        <v>175000</v>
      </c>
      <c r="I1825" s="59">
        <f t="shared" si="959"/>
        <v>283000</v>
      </c>
      <c r="J1825" s="314">
        <f t="shared" si="895"/>
        <v>2087570</v>
      </c>
      <c r="K1825" s="59">
        <f>K1828+K1831+K1834+K1837+K1849+K1852</f>
        <v>215000</v>
      </c>
      <c r="L1825" s="59">
        <f>L1828+L1831+L1834+L1837+L1849+L1852</f>
        <v>689000</v>
      </c>
      <c r="M1825" s="59">
        <f>M1828+M1831+M1834+M1837+M1849+M1852</f>
        <v>372000</v>
      </c>
      <c r="N1825" s="59">
        <f>N1828+N1831+N1834+N1837+N1849+N1852</f>
        <v>294000</v>
      </c>
      <c r="O1825" s="59">
        <f>O1828+O1831+O1834+O1837+O1849+O1852</f>
        <v>325000</v>
      </c>
      <c r="P1825" s="314">
        <f>K1825+L1825+M1825+N1825+O1825</f>
        <v>1895000</v>
      </c>
      <c r="Q1825" s="74">
        <f>J1825+P1825</f>
        <v>3982570</v>
      </c>
      <c r="R1825" s="196">
        <v>-35000</v>
      </c>
    </row>
    <row r="1826" spans="1:18" ht="16.5" hidden="1" customHeight="1" outlineLevel="2">
      <c r="A1826" s="445"/>
      <c r="B1826" s="429"/>
      <c r="C1826" s="153" t="s">
        <v>304</v>
      </c>
      <c r="D1826" s="27">
        <f>D1827+D1828</f>
        <v>0</v>
      </c>
      <c r="E1826" s="20">
        <f>E1827+E1828</f>
        <v>11200</v>
      </c>
      <c r="F1826" s="27">
        <v>0</v>
      </c>
      <c r="G1826" s="20">
        <f t="shared" ref="G1826:I1826" si="961">G1827+G1828</f>
        <v>0</v>
      </c>
      <c r="H1826" s="20">
        <f t="shared" ref="H1826" si="962">H1827+H1828</f>
        <v>0</v>
      </c>
      <c r="I1826" s="20">
        <f t="shared" si="961"/>
        <v>0</v>
      </c>
      <c r="J1826" s="314">
        <f t="shared" si="895"/>
        <v>11200</v>
      </c>
      <c r="K1826" s="20">
        <f t="shared" ref="K1826:O1826" si="963">K1827+K1828</f>
        <v>0</v>
      </c>
      <c r="L1826" s="20">
        <f t="shared" si="963"/>
        <v>0</v>
      </c>
      <c r="M1826" s="20">
        <f t="shared" si="963"/>
        <v>0</v>
      </c>
      <c r="N1826" s="20">
        <f t="shared" si="963"/>
        <v>0</v>
      </c>
      <c r="O1826" s="20">
        <f t="shared" si="963"/>
        <v>0</v>
      </c>
      <c r="P1826" s="71">
        <f>O1826+N1826+M1826+L1826+K1826</f>
        <v>0</v>
      </c>
      <c r="Q1826" s="76">
        <f>J1826+P1826</f>
        <v>11200</v>
      </c>
      <c r="R1826" s="196">
        <v>0</v>
      </c>
    </row>
    <row r="1827" spans="1:18" ht="16.5" hidden="1" customHeight="1" outlineLevel="2">
      <c r="A1827" s="445"/>
      <c r="B1827" s="429"/>
      <c r="C1827" s="77" t="s">
        <v>310</v>
      </c>
      <c r="D1827" s="25">
        <v>0</v>
      </c>
      <c r="E1827" s="25">
        <v>0</v>
      </c>
      <c r="F1827" s="25">
        <v>0</v>
      </c>
      <c r="G1827" s="25">
        <v>0</v>
      </c>
      <c r="H1827" s="25">
        <v>0</v>
      </c>
      <c r="I1827" s="25">
        <v>0</v>
      </c>
      <c r="J1827" s="314">
        <f t="shared" si="895"/>
        <v>0</v>
      </c>
      <c r="K1827" s="25">
        <v>0</v>
      </c>
      <c r="L1827" s="25">
        <v>0</v>
      </c>
      <c r="M1827" s="25">
        <v>0</v>
      </c>
      <c r="N1827" s="25">
        <v>0</v>
      </c>
      <c r="O1827" s="25">
        <v>0</v>
      </c>
      <c r="P1827" s="71">
        <f t="shared" ref="P1827:P1852" si="964">O1827+N1827+M1827+L1827+K1827</f>
        <v>0</v>
      </c>
      <c r="Q1827" s="118">
        <f>J1827+P1827</f>
        <v>0</v>
      </c>
      <c r="R1827" s="196">
        <v>0</v>
      </c>
    </row>
    <row r="1828" spans="1:18" ht="16.5" hidden="1" customHeight="1" outlineLevel="2">
      <c r="A1828" s="445"/>
      <c r="B1828" s="429"/>
      <c r="C1828" s="77" t="s">
        <v>311</v>
      </c>
      <c r="D1828" s="25">
        <v>0</v>
      </c>
      <c r="E1828" s="319">
        <v>11200</v>
      </c>
      <c r="F1828" s="25">
        <v>0</v>
      </c>
      <c r="G1828" s="25">
        <v>0</v>
      </c>
      <c r="H1828" s="25">
        <v>0</v>
      </c>
      <c r="I1828" s="25">
        <v>0</v>
      </c>
      <c r="J1828" s="314">
        <f t="shared" si="895"/>
        <v>11200</v>
      </c>
      <c r="K1828" s="25">
        <v>0</v>
      </c>
      <c r="L1828" s="25">
        <v>0</v>
      </c>
      <c r="M1828" s="25">
        <v>0</v>
      </c>
      <c r="N1828" s="25">
        <v>0</v>
      </c>
      <c r="O1828" s="25">
        <v>0</v>
      </c>
      <c r="P1828" s="71">
        <f t="shared" si="964"/>
        <v>0</v>
      </c>
      <c r="Q1828" s="66">
        <f t="shared" ref="Q1828:Q1852" si="965">J1828+P1828</f>
        <v>11200</v>
      </c>
      <c r="R1828" s="196">
        <v>0</v>
      </c>
    </row>
    <row r="1829" spans="1:18" ht="16.5" hidden="1" customHeight="1" outlineLevel="2">
      <c r="A1829" s="445"/>
      <c r="B1829" s="429"/>
      <c r="C1829" s="75" t="s">
        <v>11</v>
      </c>
      <c r="D1829" s="27">
        <f>D1830+D1831</f>
        <v>0</v>
      </c>
      <c r="E1829" s="20">
        <f>E1830+E1831</f>
        <v>10820</v>
      </c>
      <c r="F1829" s="20">
        <f>F1830+F1831</f>
        <v>450000</v>
      </c>
      <c r="G1829" s="20">
        <f t="shared" ref="G1829:I1829" si="966">G1830+G1831</f>
        <v>0</v>
      </c>
      <c r="H1829" s="20">
        <f t="shared" ref="H1829" si="967">H1830+H1831</f>
        <v>0</v>
      </c>
      <c r="I1829" s="20">
        <f t="shared" si="966"/>
        <v>0</v>
      </c>
      <c r="J1829" s="314">
        <f t="shared" si="895"/>
        <v>460820</v>
      </c>
      <c r="K1829" s="20">
        <f t="shared" ref="K1829" si="968">K1830+K1831</f>
        <v>0</v>
      </c>
      <c r="L1829" s="20">
        <f>L1830+L1831</f>
        <v>450000</v>
      </c>
      <c r="M1829" s="20">
        <f t="shared" ref="M1829:O1829" si="969">M1830+M1831</f>
        <v>0</v>
      </c>
      <c r="N1829" s="20">
        <f t="shared" si="969"/>
        <v>0</v>
      </c>
      <c r="O1829" s="20">
        <f t="shared" si="969"/>
        <v>0</v>
      </c>
      <c r="P1829" s="71">
        <f t="shared" si="964"/>
        <v>450000</v>
      </c>
      <c r="Q1829" s="76">
        <f>J1829+P1829</f>
        <v>910820</v>
      </c>
      <c r="R1829" s="196">
        <v>0</v>
      </c>
    </row>
    <row r="1830" spans="1:18" ht="16.5" hidden="1" customHeight="1" outlineLevel="2">
      <c r="A1830" s="445"/>
      <c r="B1830" s="429"/>
      <c r="C1830" s="77" t="s">
        <v>310</v>
      </c>
      <c r="D1830" s="25">
        <v>0</v>
      </c>
      <c r="E1830" s="25">
        <v>0</v>
      </c>
      <c r="F1830" s="25">
        <v>0</v>
      </c>
      <c r="G1830" s="25">
        <v>0</v>
      </c>
      <c r="H1830" s="25">
        <v>0</v>
      </c>
      <c r="I1830" s="25">
        <v>0</v>
      </c>
      <c r="J1830" s="314">
        <f t="shared" si="895"/>
        <v>0</v>
      </c>
      <c r="K1830" s="25">
        <v>0</v>
      </c>
      <c r="L1830" s="25">
        <v>0</v>
      </c>
      <c r="M1830" s="25">
        <v>0</v>
      </c>
      <c r="N1830" s="25">
        <v>0</v>
      </c>
      <c r="O1830" s="25">
        <v>0</v>
      </c>
      <c r="P1830" s="71">
        <f t="shared" si="964"/>
        <v>0</v>
      </c>
      <c r="Q1830" s="118">
        <f>J1830+P1830</f>
        <v>0</v>
      </c>
      <c r="R1830" s="196">
        <v>0</v>
      </c>
    </row>
    <row r="1831" spans="1:18" ht="16.5" hidden="1" customHeight="1" outlineLevel="2">
      <c r="A1831" s="445"/>
      <c r="B1831" s="429"/>
      <c r="C1831" s="77" t="s">
        <v>311</v>
      </c>
      <c r="D1831" s="25">
        <v>0</v>
      </c>
      <c r="E1831" s="319">
        <v>10820</v>
      </c>
      <c r="F1831" s="319">
        <v>450000</v>
      </c>
      <c r="G1831" s="25">
        <v>0</v>
      </c>
      <c r="H1831" s="25">
        <v>0</v>
      </c>
      <c r="I1831" s="25">
        <v>0</v>
      </c>
      <c r="J1831" s="314">
        <f t="shared" si="895"/>
        <v>460820</v>
      </c>
      <c r="K1831" s="25">
        <v>0</v>
      </c>
      <c r="L1831" s="319">
        <v>450000</v>
      </c>
      <c r="M1831" s="25">
        <v>0</v>
      </c>
      <c r="N1831" s="25">
        <v>0</v>
      </c>
      <c r="O1831" s="25">
        <v>0</v>
      </c>
      <c r="P1831" s="71">
        <f t="shared" si="964"/>
        <v>450000</v>
      </c>
      <c r="Q1831" s="66">
        <f t="shared" si="965"/>
        <v>910820</v>
      </c>
      <c r="R1831" s="196">
        <v>0</v>
      </c>
    </row>
    <row r="1832" spans="1:18" ht="16.5" hidden="1" customHeight="1" outlineLevel="2">
      <c r="A1832" s="445"/>
      <c r="B1832" s="429"/>
      <c r="C1832" s="75" t="s">
        <v>13</v>
      </c>
      <c r="D1832" s="20">
        <f>D1833+D1834</f>
        <v>0</v>
      </c>
      <c r="E1832" s="20">
        <f>E1833+E1834</f>
        <v>0</v>
      </c>
      <c r="F1832" s="20">
        <f>F1833+F1834</f>
        <v>76500</v>
      </c>
      <c r="G1832" s="20">
        <f t="shared" ref="G1832" si="970">G1833+G1834</f>
        <v>0</v>
      </c>
      <c r="H1832" s="20">
        <f t="shared" ref="H1832" si="971">H1833+H1834</f>
        <v>0</v>
      </c>
      <c r="I1832" s="20">
        <f>I1833+I1834</f>
        <v>90000</v>
      </c>
      <c r="J1832" s="314">
        <f t="shared" si="895"/>
        <v>166500</v>
      </c>
      <c r="K1832" s="20">
        <f t="shared" ref="K1832:L1832" si="972">K1833+K1834</f>
        <v>0</v>
      </c>
      <c r="L1832" s="20">
        <f t="shared" si="972"/>
        <v>0</v>
      </c>
      <c r="M1832" s="20">
        <f>M1833+M1834</f>
        <v>105000</v>
      </c>
      <c r="N1832" s="20">
        <f t="shared" ref="N1832:O1832" si="973">N1833+N1834</f>
        <v>0</v>
      </c>
      <c r="O1832" s="20">
        <f t="shared" si="973"/>
        <v>0</v>
      </c>
      <c r="P1832" s="71">
        <f t="shared" si="964"/>
        <v>105000</v>
      </c>
      <c r="Q1832" s="76">
        <f t="shared" si="965"/>
        <v>271500</v>
      </c>
      <c r="R1832" s="196">
        <v>0</v>
      </c>
    </row>
    <row r="1833" spans="1:18" ht="16.5" hidden="1" customHeight="1" outlineLevel="2">
      <c r="A1833" s="445"/>
      <c r="B1833" s="429"/>
      <c r="C1833" s="77" t="s">
        <v>310</v>
      </c>
      <c r="D1833" s="25">
        <v>0</v>
      </c>
      <c r="E1833" s="25">
        <v>0</v>
      </c>
      <c r="F1833" s="25">
        <v>0</v>
      </c>
      <c r="G1833" s="25">
        <v>0</v>
      </c>
      <c r="H1833" s="25">
        <v>0</v>
      </c>
      <c r="I1833" s="25">
        <v>0</v>
      </c>
      <c r="J1833" s="314">
        <f t="shared" ref="J1833:J1852" si="974">I1833+H1833+G1833+F1833+E1833</f>
        <v>0</v>
      </c>
      <c r="K1833" s="25">
        <v>0</v>
      </c>
      <c r="L1833" s="25">
        <v>0</v>
      </c>
      <c r="M1833" s="25">
        <v>0</v>
      </c>
      <c r="N1833" s="25">
        <v>0</v>
      </c>
      <c r="O1833" s="25">
        <v>0</v>
      </c>
      <c r="P1833" s="71">
        <f t="shared" si="964"/>
        <v>0</v>
      </c>
      <c r="Q1833" s="118">
        <f>J1833+P1833</f>
        <v>0</v>
      </c>
      <c r="R1833" s="196">
        <v>0</v>
      </c>
    </row>
    <row r="1834" spans="1:18" ht="16.5" hidden="1" customHeight="1" outlineLevel="2">
      <c r="A1834" s="445"/>
      <c r="B1834" s="429"/>
      <c r="C1834" s="77" t="s">
        <v>311</v>
      </c>
      <c r="D1834" s="25">
        <v>0</v>
      </c>
      <c r="E1834" s="25">
        <v>0</v>
      </c>
      <c r="F1834" s="319">
        <v>76500</v>
      </c>
      <c r="G1834" s="25">
        <v>0</v>
      </c>
      <c r="H1834" s="25">
        <v>0</v>
      </c>
      <c r="I1834" s="319">
        <v>90000</v>
      </c>
      <c r="J1834" s="314">
        <f t="shared" si="974"/>
        <v>166500</v>
      </c>
      <c r="K1834" s="25">
        <v>0</v>
      </c>
      <c r="L1834" s="25">
        <v>0</v>
      </c>
      <c r="M1834" s="319">
        <v>105000</v>
      </c>
      <c r="N1834" s="25">
        <v>0</v>
      </c>
      <c r="O1834" s="25">
        <v>0</v>
      </c>
      <c r="P1834" s="71">
        <f t="shared" si="964"/>
        <v>105000</v>
      </c>
      <c r="Q1834" s="66">
        <f t="shared" si="965"/>
        <v>271500</v>
      </c>
      <c r="R1834" s="196">
        <v>0</v>
      </c>
    </row>
    <row r="1835" spans="1:18" ht="16.5" hidden="1" customHeight="1" outlineLevel="2">
      <c r="A1835" s="445"/>
      <c r="B1835" s="429"/>
      <c r="C1835" s="75" t="s">
        <v>12</v>
      </c>
      <c r="D1835" s="27">
        <f>D1836+D1837</f>
        <v>0</v>
      </c>
      <c r="E1835" s="27">
        <f>E1836+E1837</f>
        <v>0</v>
      </c>
      <c r="F1835" s="20">
        <f>F1836+F1837</f>
        <v>46800</v>
      </c>
      <c r="G1835" s="27">
        <f>G1836+G1837</f>
        <v>0</v>
      </c>
      <c r="H1835" s="27">
        <f>H1836+H1837</f>
        <v>0</v>
      </c>
      <c r="I1835" s="27">
        <f t="shared" ref="I1835" si="975">I1836+I1837</f>
        <v>0</v>
      </c>
      <c r="J1835" s="314">
        <f t="shared" si="974"/>
        <v>46800</v>
      </c>
      <c r="K1835" s="20">
        <f t="shared" ref="K1835:O1835" si="976">K1836+K1837</f>
        <v>0</v>
      </c>
      <c r="L1835" s="20">
        <f t="shared" si="976"/>
        <v>0</v>
      </c>
      <c r="M1835" s="20">
        <f t="shared" si="976"/>
        <v>0</v>
      </c>
      <c r="N1835" s="20">
        <f t="shared" si="976"/>
        <v>0</v>
      </c>
      <c r="O1835" s="20">
        <f t="shared" si="976"/>
        <v>0</v>
      </c>
      <c r="P1835" s="71">
        <f t="shared" si="964"/>
        <v>0</v>
      </c>
      <c r="Q1835" s="76">
        <f t="shared" si="965"/>
        <v>46800</v>
      </c>
      <c r="R1835" s="196">
        <v>0</v>
      </c>
    </row>
    <row r="1836" spans="1:18" ht="16.5" hidden="1" customHeight="1" outlineLevel="2">
      <c r="A1836" s="445"/>
      <c r="B1836" s="429"/>
      <c r="C1836" s="77" t="s">
        <v>310</v>
      </c>
      <c r="D1836" s="25">
        <v>0</v>
      </c>
      <c r="E1836" s="25">
        <v>0</v>
      </c>
      <c r="F1836" s="25">
        <v>0</v>
      </c>
      <c r="G1836" s="25">
        <v>0</v>
      </c>
      <c r="H1836" s="25">
        <v>0</v>
      </c>
      <c r="I1836" s="25">
        <v>0</v>
      </c>
      <c r="J1836" s="314">
        <f t="shared" si="974"/>
        <v>0</v>
      </c>
      <c r="K1836" s="25">
        <v>0</v>
      </c>
      <c r="L1836" s="25">
        <v>0</v>
      </c>
      <c r="M1836" s="25">
        <v>0</v>
      </c>
      <c r="N1836" s="25">
        <v>0</v>
      </c>
      <c r="O1836" s="25">
        <v>0</v>
      </c>
      <c r="P1836" s="71">
        <f t="shared" si="964"/>
        <v>0</v>
      </c>
      <c r="Q1836" s="118">
        <f>J1836+P1836</f>
        <v>0</v>
      </c>
      <c r="R1836" s="196">
        <v>0</v>
      </c>
    </row>
    <row r="1837" spans="1:18" ht="16.5" hidden="1" customHeight="1" outlineLevel="2">
      <c r="A1837" s="445"/>
      <c r="B1837" s="429"/>
      <c r="C1837" s="77" t="s">
        <v>311</v>
      </c>
      <c r="D1837" s="25">
        <v>0</v>
      </c>
      <c r="E1837" s="25">
        <v>0</v>
      </c>
      <c r="F1837" s="319">
        <v>46800</v>
      </c>
      <c r="G1837" s="25">
        <v>0</v>
      </c>
      <c r="H1837" s="25">
        <v>0</v>
      </c>
      <c r="I1837" s="25">
        <v>0</v>
      </c>
      <c r="J1837" s="314">
        <f t="shared" si="974"/>
        <v>46800</v>
      </c>
      <c r="K1837" s="25">
        <v>0</v>
      </c>
      <c r="L1837" s="25">
        <v>0</v>
      </c>
      <c r="M1837" s="25">
        <v>0</v>
      </c>
      <c r="N1837" s="25">
        <v>0</v>
      </c>
      <c r="O1837" s="25">
        <v>0</v>
      </c>
      <c r="P1837" s="71">
        <f t="shared" si="964"/>
        <v>0</v>
      </c>
      <c r="Q1837" s="66">
        <f t="shared" si="965"/>
        <v>46800</v>
      </c>
      <c r="R1837" s="196">
        <v>0</v>
      </c>
    </row>
    <row r="1838" spans="1:18" ht="23.25" hidden="1" customHeight="1" outlineLevel="2">
      <c r="A1838" s="445"/>
      <c r="B1838" s="429"/>
      <c r="C1838" s="75" t="s">
        <v>277</v>
      </c>
      <c r="D1838" s="27">
        <f t="shared" ref="D1838:I1838" si="977">D1839+D1849</f>
        <v>0</v>
      </c>
      <c r="E1838" s="20">
        <f t="shared" si="977"/>
        <v>104750</v>
      </c>
      <c r="F1838" s="20">
        <f t="shared" si="977"/>
        <v>719500</v>
      </c>
      <c r="G1838" s="20">
        <f t="shared" si="977"/>
        <v>80000</v>
      </c>
      <c r="H1838" s="20">
        <f t="shared" ref="H1838" si="978">H1839+H1849</f>
        <v>32000</v>
      </c>
      <c r="I1838" s="20">
        <f t="shared" si="977"/>
        <v>7230000</v>
      </c>
      <c r="J1838" s="314">
        <f t="shared" si="974"/>
        <v>8166250</v>
      </c>
      <c r="K1838" s="20">
        <f>K1839+K1849</f>
        <v>41000</v>
      </c>
      <c r="L1838" s="20">
        <f>L1839+L1849</f>
        <v>46000</v>
      </c>
      <c r="M1838" s="20">
        <f>M1839+M1849</f>
        <v>50000</v>
      </c>
      <c r="N1838" s="20">
        <f>N1839+N1849</f>
        <v>55000</v>
      </c>
      <c r="O1838" s="20">
        <f>O1839+O1849</f>
        <v>61000</v>
      </c>
      <c r="P1838" s="71">
        <f t="shared" si="964"/>
        <v>253000</v>
      </c>
      <c r="Q1838" s="76">
        <f t="shared" si="965"/>
        <v>8419250</v>
      </c>
      <c r="R1838" s="196">
        <v>7145000</v>
      </c>
    </row>
    <row r="1839" spans="1:18" ht="16.5" hidden="1" customHeight="1" outlineLevel="2">
      <c r="A1839" s="445"/>
      <c r="B1839" s="429"/>
      <c r="C1839" s="77" t="s">
        <v>310</v>
      </c>
      <c r="D1839" s="25">
        <v>0</v>
      </c>
      <c r="E1839" s="25">
        <v>0</v>
      </c>
      <c r="F1839" s="25">
        <v>0</v>
      </c>
      <c r="G1839" s="25">
        <v>0</v>
      </c>
      <c r="H1839" s="25">
        <v>0</v>
      </c>
      <c r="I1839" s="25">
        <f t="shared" ref="I1839:I1841" si="979">R1839</f>
        <v>7193000</v>
      </c>
      <c r="J1839" s="314">
        <f t="shared" si="974"/>
        <v>7193000</v>
      </c>
      <c r="K1839" s="25">
        <v>0</v>
      </c>
      <c r="L1839" s="25">
        <v>0</v>
      </c>
      <c r="M1839" s="25">
        <v>0</v>
      </c>
      <c r="N1839" s="25">
        <v>0</v>
      </c>
      <c r="O1839" s="25">
        <v>0</v>
      </c>
      <c r="P1839" s="71">
        <f t="shared" si="964"/>
        <v>0</v>
      </c>
      <c r="Q1839" s="66">
        <f t="shared" si="965"/>
        <v>7193000</v>
      </c>
      <c r="R1839" s="196">
        <v>7193000</v>
      </c>
    </row>
    <row r="1840" spans="1:18" ht="16.5" hidden="1" customHeight="1" outlineLevel="2">
      <c r="A1840" s="445"/>
      <c r="B1840" s="429"/>
      <c r="C1840" s="77" t="s">
        <v>325</v>
      </c>
      <c r="D1840" s="25">
        <v>0</v>
      </c>
      <c r="E1840" s="25">
        <v>0</v>
      </c>
      <c r="F1840" s="25"/>
      <c r="G1840" s="25">
        <v>0</v>
      </c>
      <c r="H1840" s="25">
        <v>0</v>
      </c>
      <c r="I1840" s="25">
        <f t="shared" si="979"/>
        <v>7193000</v>
      </c>
      <c r="J1840" s="314">
        <f t="shared" ref="J1840:J1848" si="980">I1840+H1840+G1840+F1840+E1840+D1840</f>
        <v>7193000</v>
      </c>
      <c r="K1840" s="25">
        <v>0</v>
      </c>
      <c r="L1840" s="25">
        <v>0</v>
      </c>
      <c r="M1840" s="25">
        <v>0</v>
      </c>
      <c r="N1840" s="25">
        <v>0</v>
      </c>
      <c r="O1840" s="25">
        <v>0</v>
      </c>
      <c r="P1840" s="71">
        <f t="shared" si="964"/>
        <v>0</v>
      </c>
      <c r="Q1840" s="78">
        <f t="shared" si="965"/>
        <v>7193000</v>
      </c>
      <c r="R1840" s="196">
        <v>7193000</v>
      </c>
    </row>
    <row r="1841" spans="1:18" ht="16.5" hidden="1" customHeight="1" outlineLevel="2">
      <c r="A1841" s="445"/>
      <c r="B1841" s="429"/>
      <c r="C1841" s="77" t="s">
        <v>326</v>
      </c>
      <c r="D1841" s="25">
        <v>0</v>
      </c>
      <c r="E1841" s="25">
        <v>0</v>
      </c>
      <c r="F1841" s="25"/>
      <c r="G1841" s="25">
        <v>0</v>
      </c>
      <c r="H1841" s="25">
        <v>0</v>
      </c>
      <c r="I1841" s="25">
        <f t="shared" si="979"/>
        <v>2971000</v>
      </c>
      <c r="J1841" s="314">
        <f t="shared" si="980"/>
        <v>2971000</v>
      </c>
      <c r="K1841" s="25">
        <v>0</v>
      </c>
      <c r="L1841" s="25">
        <v>0</v>
      </c>
      <c r="M1841" s="25">
        <v>0</v>
      </c>
      <c r="N1841" s="25">
        <v>0</v>
      </c>
      <c r="O1841" s="25">
        <v>0</v>
      </c>
      <c r="P1841" s="71">
        <f t="shared" si="964"/>
        <v>0</v>
      </c>
      <c r="Q1841" s="78">
        <f t="shared" si="965"/>
        <v>2971000</v>
      </c>
      <c r="R1841" s="196">
        <v>2971000</v>
      </c>
    </row>
    <row r="1842" spans="1:18" ht="16.5" hidden="1" customHeight="1" outlineLevel="2">
      <c r="A1842" s="445"/>
      <c r="B1842" s="429"/>
      <c r="C1842" s="77" t="s">
        <v>327</v>
      </c>
      <c r="D1842" s="25">
        <v>0</v>
      </c>
      <c r="E1842" s="25">
        <v>0</v>
      </c>
      <c r="F1842" s="25"/>
      <c r="G1842" s="25">
        <v>0</v>
      </c>
      <c r="H1842" s="25">
        <v>0</v>
      </c>
      <c r="I1842" s="25">
        <f>R1842</f>
        <v>3910000</v>
      </c>
      <c r="J1842" s="314">
        <f t="shared" si="980"/>
        <v>3910000</v>
      </c>
      <c r="K1842" s="25">
        <v>0</v>
      </c>
      <c r="L1842" s="25">
        <v>0</v>
      </c>
      <c r="M1842" s="25">
        <v>0</v>
      </c>
      <c r="N1842" s="25">
        <v>0</v>
      </c>
      <c r="O1842" s="25">
        <v>0</v>
      </c>
      <c r="P1842" s="71">
        <f t="shared" si="964"/>
        <v>0</v>
      </c>
      <c r="Q1842" s="78">
        <f t="shared" si="965"/>
        <v>3910000</v>
      </c>
      <c r="R1842" s="196">
        <v>3910000</v>
      </c>
    </row>
    <row r="1843" spans="1:18" ht="16.5" hidden="1" customHeight="1" outlineLevel="2">
      <c r="A1843" s="445"/>
      <c r="B1843" s="429"/>
      <c r="C1843" s="77" t="s">
        <v>328</v>
      </c>
      <c r="D1843" s="25">
        <v>0</v>
      </c>
      <c r="E1843" s="25">
        <v>0</v>
      </c>
      <c r="F1843" s="25"/>
      <c r="G1843" s="25">
        <v>0</v>
      </c>
      <c r="H1843" s="25">
        <v>0</v>
      </c>
      <c r="I1843" s="25">
        <f>R1843</f>
        <v>0</v>
      </c>
      <c r="J1843" s="314">
        <f t="shared" si="980"/>
        <v>0</v>
      </c>
      <c r="K1843" s="25">
        <v>0</v>
      </c>
      <c r="L1843" s="25">
        <v>0</v>
      </c>
      <c r="M1843" s="25">
        <v>0</v>
      </c>
      <c r="N1843" s="25">
        <v>0</v>
      </c>
      <c r="O1843" s="25">
        <v>0</v>
      </c>
      <c r="P1843" s="71">
        <f t="shared" si="964"/>
        <v>0</v>
      </c>
      <c r="Q1843" s="78">
        <f t="shared" si="965"/>
        <v>0</v>
      </c>
      <c r="R1843" s="196">
        <v>0</v>
      </c>
    </row>
    <row r="1844" spans="1:18" ht="16.5" hidden="1" customHeight="1" outlineLevel="2">
      <c r="A1844" s="445"/>
      <c r="B1844" s="429"/>
      <c r="C1844" s="77" t="s">
        <v>329</v>
      </c>
      <c r="D1844" s="25">
        <v>0</v>
      </c>
      <c r="E1844" s="25">
        <v>0</v>
      </c>
      <c r="F1844" s="25"/>
      <c r="G1844" s="25">
        <v>0</v>
      </c>
      <c r="H1844" s="25">
        <v>0</v>
      </c>
      <c r="I1844" s="25">
        <f t="shared" ref="I1844:I1847" si="981">R1844</f>
        <v>312000</v>
      </c>
      <c r="J1844" s="314">
        <f t="shared" si="980"/>
        <v>312000</v>
      </c>
      <c r="K1844" s="25">
        <v>0</v>
      </c>
      <c r="L1844" s="25">
        <v>0</v>
      </c>
      <c r="M1844" s="25">
        <v>0</v>
      </c>
      <c r="N1844" s="25">
        <v>0</v>
      </c>
      <c r="O1844" s="25">
        <v>0</v>
      </c>
      <c r="P1844" s="71">
        <f t="shared" si="964"/>
        <v>0</v>
      </c>
      <c r="Q1844" s="78">
        <f t="shared" si="965"/>
        <v>312000</v>
      </c>
      <c r="R1844" s="196">
        <v>312000</v>
      </c>
    </row>
    <row r="1845" spans="1:18" ht="16.5" hidden="1" customHeight="1" outlineLevel="2">
      <c r="A1845" s="445"/>
      <c r="B1845" s="429"/>
      <c r="C1845" s="77" t="s">
        <v>330</v>
      </c>
      <c r="D1845" s="25">
        <v>0</v>
      </c>
      <c r="E1845" s="25">
        <v>0</v>
      </c>
      <c r="F1845" s="25"/>
      <c r="G1845" s="25">
        <v>0</v>
      </c>
      <c r="H1845" s="25">
        <v>0</v>
      </c>
      <c r="I1845" s="25">
        <f t="shared" si="981"/>
        <v>0</v>
      </c>
      <c r="J1845" s="314">
        <f t="shared" si="980"/>
        <v>0</v>
      </c>
      <c r="K1845" s="25">
        <v>0</v>
      </c>
      <c r="L1845" s="25">
        <v>0</v>
      </c>
      <c r="M1845" s="25">
        <v>0</v>
      </c>
      <c r="N1845" s="25">
        <v>0</v>
      </c>
      <c r="O1845" s="25">
        <v>0</v>
      </c>
      <c r="P1845" s="71">
        <f t="shared" si="964"/>
        <v>0</v>
      </c>
      <c r="Q1845" s="78">
        <f t="shared" si="965"/>
        <v>0</v>
      </c>
      <c r="R1845" s="196">
        <v>0</v>
      </c>
    </row>
    <row r="1846" spans="1:18" ht="16.5" hidden="1" customHeight="1" outlineLevel="2">
      <c r="A1846" s="445"/>
      <c r="B1846" s="429"/>
      <c r="C1846" s="77" t="s">
        <v>331</v>
      </c>
      <c r="D1846" s="25">
        <v>0</v>
      </c>
      <c r="E1846" s="25">
        <v>0</v>
      </c>
      <c r="F1846" s="25"/>
      <c r="G1846" s="25">
        <v>0</v>
      </c>
      <c r="H1846" s="25">
        <v>0</v>
      </c>
      <c r="I1846" s="25">
        <f t="shared" si="981"/>
        <v>0</v>
      </c>
      <c r="J1846" s="314">
        <f t="shared" si="980"/>
        <v>0</v>
      </c>
      <c r="K1846" s="25">
        <v>0</v>
      </c>
      <c r="L1846" s="25">
        <v>0</v>
      </c>
      <c r="M1846" s="25">
        <v>0</v>
      </c>
      <c r="N1846" s="25">
        <v>0</v>
      </c>
      <c r="O1846" s="25">
        <v>0</v>
      </c>
      <c r="P1846" s="71">
        <f t="shared" si="964"/>
        <v>0</v>
      </c>
      <c r="Q1846" s="78">
        <f t="shared" si="965"/>
        <v>0</v>
      </c>
      <c r="R1846" s="196">
        <v>0</v>
      </c>
    </row>
    <row r="1847" spans="1:18" ht="16.5" hidden="1" customHeight="1" outlineLevel="2">
      <c r="A1847" s="445"/>
      <c r="B1847" s="429"/>
      <c r="C1847" s="77" t="s">
        <v>337</v>
      </c>
      <c r="D1847" s="25">
        <v>0</v>
      </c>
      <c r="E1847" s="25">
        <v>0</v>
      </c>
      <c r="F1847" s="25">
        <v>0</v>
      </c>
      <c r="G1847" s="25">
        <v>0</v>
      </c>
      <c r="H1847" s="25">
        <v>0</v>
      </c>
      <c r="I1847" s="25">
        <f t="shared" si="981"/>
        <v>0</v>
      </c>
      <c r="J1847" s="314">
        <f t="shared" si="980"/>
        <v>0</v>
      </c>
      <c r="K1847" s="25">
        <v>0</v>
      </c>
      <c r="L1847" s="25">
        <v>0</v>
      </c>
      <c r="M1847" s="25">
        <v>0</v>
      </c>
      <c r="N1847" s="25">
        <v>0</v>
      </c>
      <c r="O1847" s="25">
        <v>0</v>
      </c>
      <c r="P1847" s="71">
        <f t="shared" si="964"/>
        <v>0</v>
      </c>
      <c r="Q1847" s="78">
        <f t="shared" si="965"/>
        <v>0</v>
      </c>
      <c r="R1847" s="196">
        <v>0</v>
      </c>
    </row>
    <row r="1848" spans="1:18" ht="16.5" hidden="1" customHeight="1" outlineLevel="2">
      <c r="A1848" s="445"/>
      <c r="B1848" s="429"/>
      <c r="C1848" s="77" t="s">
        <v>332</v>
      </c>
      <c r="D1848" s="25">
        <v>0</v>
      </c>
      <c r="E1848" s="25">
        <v>0</v>
      </c>
      <c r="F1848" s="25">
        <v>0</v>
      </c>
      <c r="G1848" s="25">
        <v>0</v>
      </c>
      <c r="H1848" s="25">
        <v>0</v>
      </c>
      <c r="I1848" s="25">
        <f>R1848</f>
        <v>0</v>
      </c>
      <c r="J1848" s="314">
        <f t="shared" si="980"/>
        <v>0</v>
      </c>
      <c r="K1848" s="25">
        <v>0</v>
      </c>
      <c r="L1848" s="25">
        <v>0</v>
      </c>
      <c r="M1848" s="25">
        <v>0</v>
      </c>
      <c r="N1848" s="25">
        <v>0</v>
      </c>
      <c r="O1848" s="25">
        <v>0</v>
      </c>
      <c r="P1848" s="71">
        <f t="shared" si="964"/>
        <v>0</v>
      </c>
      <c r="Q1848" s="78">
        <f t="shared" si="965"/>
        <v>0</v>
      </c>
      <c r="R1848" s="196">
        <v>0</v>
      </c>
    </row>
    <row r="1849" spans="1:18" ht="16.5" hidden="1" customHeight="1" outlineLevel="2">
      <c r="A1849" s="445"/>
      <c r="B1849" s="429"/>
      <c r="C1849" s="77" t="s">
        <v>311</v>
      </c>
      <c r="D1849" s="25">
        <v>0</v>
      </c>
      <c r="E1849" s="319">
        <v>104750</v>
      </c>
      <c r="F1849" s="319">
        <v>719500</v>
      </c>
      <c r="G1849" s="319">
        <v>80000</v>
      </c>
      <c r="H1849" s="351">
        <v>32000</v>
      </c>
      <c r="I1849" s="319">
        <v>37000</v>
      </c>
      <c r="J1849" s="314">
        <f t="shared" si="974"/>
        <v>973250</v>
      </c>
      <c r="K1849" s="319">
        <v>41000</v>
      </c>
      <c r="L1849" s="319">
        <v>46000</v>
      </c>
      <c r="M1849" s="319">
        <v>50000</v>
      </c>
      <c r="N1849" s="319">
        <v>55000</v>
      </c>
      <c r="O1849" s="319">
        <v>61000</v>
      </c>
      <c r="P1849" s="71">
        <f t="shared" si="964"/>
        <v>253000</v>
      </c>
      <c r="Q1849" s="66">
        <f t="shared" si="965"/>
        <v>1226250</v>
      </c>
      <c r="R1849" s="196">
        <v>-48000</v>
      </c>
    </row>
    <row r="1850" spans="1:18" ht="27.75" hidden="1" customHeight="1" outlineLevel="1">
      <c r="A1850" s="445"/>
      <c r="B1850" s="429"/>
      <c r="C1850" s="75" t="s">
        <v>22</v>
      </c>
      <c r="D1850" s="27">
        <f>D1851+D1852</f>
        <v>0</v>
      </c>
      <c r="E1850" s="27">
        <f>E1851+E1852</f>
        <v>0</v>
      </c>
      <c r="F1850" s="27">
        <f>F1851+F1852</f>
        <v>0</v>
      </c>
      <c r="G1850" s="20">
        <f>G1851+G1852</f>
        <v>130000</v>
      </c>
      <c r="H1850" s="20">
        <f>H1851+H1852</f>
        <v>143000</v>
      </c>
      <c r="I1850" s="20">
        <f t="shared" ref="I1850" si="982">I1851+I1852</f>
        <v>156000</v>
      </c>
      <c r="J1850" s="314">
        <f t="shared" si="974"/>
        <v>429000</v>
      </c>
      <c r="K1850" s="20">
        <f>K1851+K1852</f>
        <v>174000</v>
      </c>
      <c r="L1850" s="20">
        <f t="shared" ref="L1850:O1850" si="983">L1851+L1852</f>
        <v>193000</v>
      </c>
      <c r="M1850" s="20">
        <f t="shared" si="983"/>
        <v>217000</v>
      </c>
      <c r="N1850" s="20">
        <f t="shared" si="983"/>
        <v>239000</v>
      </c>
      <c r="O1850" s="20">
        <f t="shared" si="983"/>
        <v>264000</v>
      </c>
      <c r="P1850" s="71">
        <f t="shared" si="964"/>
        <v>1087000</v>
      </c>
      <c r="Q1850" s="76">
        <f t="shared" si="965"/>
        <v>1516000</v>
      </c>
      <c r="R1850" s="196">
        <v>13000</v>
      </c>
    </row>
    <row r="1851" spans="1:18" ht="16.5" hidden="1" customHeight="1" outlineLevel="1">
      <c r="A1851" s="445"/>
      <c r="B1851" s="429"/>
      <c r="C1851" s="77" t="s">
        <v>310</v>
      </c>
      <c r="D1851" s="25">
        <v>0</v>
      </c>
      <c r="E1851" s="25">
        <v>0</v>
      </c>
      <c r="F1851" s="25">
        <v>0</v>
      </c>
      <c r="G1851" s="25">
        <v>0</v>
      </c>
      <c r="H1851" s="25">
        <v>0</v>
      </c>
      <c r="I1851" s="25">
        <v>0</v>
      </c>
      <c r="J1851" s="314">
        <f t="shared" si="974"/>
        <v>0</v>
      </c>
      <c r="K1851" s="25">
        <v>0</v>
      </c>
      <c r="L1851" s="25">
        <v>0</v>
      </c>
      <c r="M1851" s="25">
        <v>0</v>
      </c>
      <c r="N1851" s="25">
        <v>0</v>
      </c>
      <c r="O1851" s="25">
        <v>0</v>
      </c>
      <c r="P1851" s="71">
        <f t="shared" si="964"/>
        <v>0</v>
      </c>
      <c r="Q1851" s="118">
        <f>J1851+P1851</f>
        <v>0</v>
      </c>
      <c r="R1851" s="196">
        <v>0</v>
      </c>
    </row>
    <row r="1852" spans="1:18" ht="17.25" hidden="1" customHeight="1" outlineLevel="1" thickBot="1">
      <c r="A1852" s="496"/>
      <c r="B1852" s="455"/>
      <c r="C1852" s="79" t="s">
        <v>311</v>
      </c>
      <c r="D1852" s="50">
        <v>0</v>
      </c>
      <c r="E1852" s="50">
        <v>0</v>
      </c>
      <c r="F1852" s="50">
        <v>0</v>
      </c>
      <c r="G1852" s="50">
        <v>130000</v>
      </c>
      <c r="H1852" s="50">
        <v>143000</v>
      </c>
      <c r="I1852" s="50">
        <v>156000</v>
      </c>
      <c r="J1852" s="80">
        <f t="shared" si="974"/>
        <v>429000</v>
      </c>
      <c r="K1852" s="51">
        <v>174000</v>
      </c>
      <c r="L1852" s="51">
        <v>193000</v>
      </c>
      <c r="M1852" s="51">
        <v>217000</v>
      </c>
      <c r="N1852" s="51">
        <v>239000</v>
      </c>
      <c r="O1852" s="51">
        <v>264000</v>
      </c>
      <c r="P1852" s="154">
        <f t="shared" si="964"/>
        <v>1087000</v>
      </c>
      <c r="Q1852" s="162">
        <f t="shared" si="965"/>
        <v>1516000</v>
      </c>
      <c r="R1852" s="196">
        <v>13000</v>
      </c>
    </row>
    <row r="1853" spans="1:18" ht="33.200000000000003" customHeight="1" collapsed="1">
      <c r="A1853" s="423" t="s">
        <v>303</v>
      </c>
      <c r="B1853" s="424"/>
      <c r="C1853" s="424"/>
      <c r="D1853" s="314">
        <f t="shared" ref="D1853:I1853" si="984">D1865+D1877+D1889+D1901+D1913+D1925+D1937+D1949</f>
        <v>0</v>
      </c>
      <c r="E1853" s="314">
        <f t="shared" si="984"/>
        <v>11525000</v>
      </c>
      <c r="F1853" s="314">
        <f t="shared" si="984"/>
        <v>30829000</v>
      </c>
      <c r="G1853" s="314">
        <f t="shared" si="984"/>
        <v>1049000</v>
      </c>
      <c r="H1853" s="354">
        <f t="shared" ref="H1853" si="985">H1865+H1877+H1889+H1901+H1913+H1925+H1937+H1949</f>
        <v>1049000</v>
      </c>
      <c r="I1853" s="314">
        <f t="shared" si="984"/>
        <v>162442986</v>
      </c>
      <c r="J1853" s="314">
        <f t="shared" ref="J1853:J1864" si="986">I1853+H1853+G1853+F1853+E1853+D1853</f>
        <v>206894986</v>
      </c>
      <c r="K1853" s="314">
        <f>K1865+K1877+K1889+K1901+K1913+K1925+K1937+K1949</f>
        <v>45639492</v>
      </c>
      <c r="L1853" s="314">
        <f>L1865+L1877+L1889+L1901+L1913+L1925+L1937+L1949</f>
        <v>50103817</v>
      </c>
      <c r="M1853" s="314">
        <f>M1865+M1877+M1889+M1901+M1913+M1925+M1937+M1949</f>
        <v>49036781</v>
      </c>
      <c r="N1853" s="314">
        <f>N1865+N1877+N1889+N1901+N1913+N1925+N1937+N1949</f>
        <v>48070414</v>
      </c>
      <c r="O1853" s="314">
        <f>O1865+O1877+O1889+O1901+O1913+O1925+O1937+O1949</f>
        <v>47154957</v>
      </c>
      <c r="P1853" s="314">
        <f>O1853+N1853+M1853+L1853+K1853</f>
        <v>240005461</v>
      </c>
      <c r="Q1853" s="67">
        <f>J1853+P1853</f>
        <v>446900447</v>
      </c>
      <c r="R1853" s="196">
        <v>86322000</v>
      </c>
    </row>
    <row r="1854" spans="1:18" ht="30" customHeight="1">
      <c r="A1854" s="451" t="s">
        <v>310</v>
      </c>
      <c r="B1854" s="451"/>
      <c r="C1854" s="451"/>
      <c r="D1854" s="267">
        <f>D1866+D1878+D1890+D1902+D1914+D1926+D1938+D1950</f>
        <v>0</v>
      </c>
      <c r="E1854" s="59">
        <f>E1856+E1858+E1864</f>
        <v>11525000</v>
      </c>
      <c r="F1854" s="59">
        <f t="shared" ref="F1854:O1854" si="987">F1856+F1858+F1864</f>
        <v>30829000</v>
      </c>
      <c r="G1854" s="59">
        <f t="shared" si="987"/>
        <v>1049000</v>
      </c>
      <c r="H1854" s="59">
        <f t="shared" ref="H1854" si="988">H1856+H1858+H1864</f>
        <v>1049000</v>
      </c>
      <c r="I1854" s="59">
        <f t="shared" si="987"/>
        <v>162442986</v>
      </c>
      <c r="J1854" s="314">
        <f t="shared" si="986"/>
        <v>206894986</v>
      </c>
      <c r="K1854" s="59">
        <f t="shared" si="987"/>
        <v>45639492</v>
      </c>
      <c r="L1854" s="59">
        <f t="shared" si="987"/>
        <v>50103817</v>
      </c>
      <c r="M1854" s="59">
        <f t="shared" si="987"/>
        <v>49036781</v>
      </c>
      <c r="N1854" s="59">
        <f t="shared" si="987"/>
        <v>48070414</v>
      </c>
      <c r="O1854" s="59">
        <f t="shared" si="987"/>
        <v>47154957</v>
      </c>
      <c r="P1854" s="314">
        <f t="shared" ref="P1854:P1864" si="989">O1854+N1854+M1854+L1854+K1854</f>
        <v>240005461</v>
      </c>
      <c r="Q1854" s="74">
        <f>J1854+P1854</f>
        <v>446900447</v>
      </c>
      <c r="R1854" s="196">
        <v>86322000</v>
      </c>
    </row>
    <row r="1855" spans="1:18" ht="30" customHeight="1">
      <c r="A1855" s="489" t="s">
        <v>304</v>
      </c>
      <c r="B1855" s="489"/>
      <c r="C1855" s="489"/>
      <c r="D1855" s="271">
        <f>D1867+D1879+D1891+D1903+D1915+D1927+D1939+D1951</f>
        <v>0</v>
      </c>
      <c r="E1855" s="20">
        <f t="shared" ref="E1855:I1864" si="990">E1867+E1879+E1891+E1903+E1915+E1927+E1939+E1951</f>
        <v>11525000</v>
      </c>
      <c r="F1855" s="20">
        <f t="shared" si="990"/>
        <v>28149000</v>
      </c>
      <c r="G1855" s="20">
        <f t="shared" si="990"/>
        <v>0</v>
      </c>
      <c r="H1855" s="20">
        <f t="shared" ref="H1855" si="991">H1867+H1879+H1891+H1903+H1915+H1927+H1939+H1951</f>
        <v>0</v>
      </c>
      <c r="I1855" s="20">
        <f t="shared" si="990"/>
        <v>0</v>
      </c>
      <c r="J1855" s="314">
        <f t="shared" si="986"/>
        <v>39674000</v>
      </c>
      <c r="K1855" s="20">
        <f t="shared" ref="K1855:O1864" si="992">K1867+K1879+K1891+K1903+K1915+K1927+K1939+K1951</f>
        <v>0</v>
      </c>
      <c r="L1855" s="20">
        <f t="shared" si="992"/>
        <v>0</v>
      </c>
      <c r="M1855" s="20">
        <f t="shared" si="992"/>
        <v>0</v>
      </c>
      <c r="N1855" s="20">
        <f t="shared" si="992"/>
        <v>0</v>
      </c>
      <c r="O1855" s="20">
        <f t="shared" si="992"/>
        <v>0</v>
      </c>
      <c r="P1855" s="71">
        <f t="shared" si="989"/>
        <v>0</v>
      </c>
      <c r="Q1855" s="76">
        <f>J1855+P1855</f>
        <v>39674000</v>
      </c>
      <c r="R1855" s="196">
        <v>0</v>
      </c>
    </row>
    <row r="1856" spans="1:18" ht="30" customHeight="1">
      <c r="A1856" s="431" t="s">
        <v>310</v>
      </c>
      <c r="B1856" s="431"/>
      <c r="C1856" s="431"/>
      <c r="D1856" s="272">
        <f>D1868+D1880+D1892+D1904+D1916+D1928+D1940+D1952</f>
        <v>0</v>
      </c>
      <c r="E1856" s="319">
        <f t="shared" si="990"/>
        <v>11525000</v>
      </c>
      <c r="F1856" s="319">
        <f t="shared" si="990"/>
        <v>28149000</v>
      </c>
      <c r="G1856" s="319">
        <f t="shared" si="990"/>
        <v>0</v>
      </c>
      <c r="H1856" s="351">
        <f t="shared" ref="H1856" si="993">H1868+H1880+H1892+H1904+H1916+H1928+H1940+H1952</f>
        <v>0</v>
      </c>
      <c r="I1856" s="319">
        <f t="shared" si="990"/>
        <v>0</v>
      </c>
      <c r="J1856" s="314">
        <f t="shared" si="986"/>
        <v>39674000</v>
      </c>
      <c r="K1856" s="319">
        <f t="shared" si="992"/>
        <v>0</v>
      </c>
      <c r="L1856" s="319">
        <f t="shared" si="992"/>
        <v>0</v>
      </c>
      <c r="M1856" s="319">
        <f t="shared" si="992"/>
        <v>0</v>
      </c>
      <c r="N1856" s="319">
        <f t="shared" si="992"/>
        <v>0</v>
      </c>
      <c r="O1856" s="319">
        <f t="shared" si="992"/>
        <v>0</v>
      </c>
      <c r="P1856" s="71">
        <f t="shared" si="989"/>
        <v>0</v>
      </c>
      <c r="Q1856" s="78">
        <f t="shared" ref="Q1856:Q1864" si="994">J1856+P1856</f>
        <v>39674000</v>
      </c>
      <c r="R1856" s="196">
        <v>0</v>
      </c>
    </row>
    <row r="1857" spans="1:18" ht="30" customHeight="1">
      <c r="A1857" s="432" t="s">
        <v>12</v>
      </c>
      <c r="B1857" s="432"/>
      <c r="C1857" s="432"/>
      <c r="D1857" s="271">
        <f>D1869+D1881+D1893+D1905+D1917+D1929+D1941+D1953</f>
        <v>0</v>
      </c>
      <c r="E1857" s="20">
        <f t="shared" si="990"/>
        <v>0</v>
      </c>
      <c r="F1857" s="20">
        <f>F1869+F1881+F1893+F1905+F1917+F1929+F1941+F1953</f>
        <v>2680000</v>
      </c>
      <c r="G1857" s="20">
        <f t="shared" si="990"/>
        <v>1049000</v>
      </c>
      <c r="H1857" s="20">
        <f t="shared" ref="H1857" si="995">H1869+H1881+H1893+H1905+H1917+H1929+H1941+H1953</f>
        <v>1049000</v>
      </c>
      <c r="I1857" s="20">
        <f t="shared" si="990"/>
        <v>207921</v>
      </c>
      <c r="J1857" s="314">
        <f t="shared" si="986"/>
        <v>4985921</v>
      </c>
      <c r="K1857" s="20">
        <f t="shared" si="992"/>
        <v>88342</v>
      </c>
      <c r="L1857" s="20">
        <f t="shared" si="992"/>
        <v>12501</v>
      </c>
      <c r="M1857" s="20">
        <f t="shared" si="992"/>
        <v>57921</v>
      </c>
      <c r="N1857" s="20">
        <f t="shared" si="992"/>
        <v>88342</v>
      </c>
      <c r="O1857" s="20">
        <f t="shared" si="992"/>
        <v>12501</v>
      </c>
      <c r="P1857" s="71">
        <f t="shared" si="989"/>
        <v>259607</v>
      </c>
      <c r="Q1857" s="76">
        <f t="shared" si="994"/>
        <v>5245528</v>
      </c>
      <c r="R1857" s="196">
        <v>-886000</v>
      </c>
    </row>
    <row r="1858" spans="1:18" ht="30" customHeight="1">
      <c r="A1858" s="431" t="s">
        <v>310</v>
      </c>
      <c r="B1858" s="431"/>
      <c r="C1858" s="431"/>
      <c r="D1858" s="272">
        <f>D1870+D1882+D1894+D1906+D1918+D1930+D1942+D1954</f>
        <v>0</v>
      </c>
      <c r="E1858" s="319">
        <f t="shared" si="990"/>
        <v>0</v>
      </c>
      <c r="F1858" s="319">
        <f t="shared" si="990"/>
        <v>2680000</v>
      </c>
      <c r="G1858" s="319">
        <f t="shared" si="990"/>
        <v>1049000</v>
      </c>
      <c r="H1858" s="351">
        <f t="shared" ref="H1858" si="996">H1870+H1882+H1894+H1906+H1918+H1930+H1942+H1954</f>
        <v>1049000</v>
      </c>
      <c r="I1858" s="319">
        <f t="shared" si="990"/>
        <v>207921</v>
      </c>
      <c r="J1858" s="314">
        <f t="shared" si="986"/>
        <v>4985921</v>
      </c>
      <c r="K1858" s="319">
        <f t="shared" si="992"/>
        <v>88342</v>
      </c>
      <c r="L1858" s="319">
        <f t="shared" si="992"/>
        <v>12501</v>
      </c>
      <c r="M1858" s="319">
        <f t="shared" si="992"/>
        <v>57921</v>
      </c>
      <c r="N1858" s="319">
        <f t="shared" si="992"/>
        <v>88342</v>
      </c>
      <c r="O1858" s="319">
        <f t="shared" si="992"/>
        <v>12501</v>
      </c>
      <c r="P1858" s="71">
        <f t="shared" si="989"/>
        <v>259607</v>
      </c>
      <c r="Q1858" s="78">
        <f t="shared" si="994"/>
        <v>5245528</v>
      </c>
      <c r="R1858" s="196">
        <v>-886000</v>
      </c>
    </row>
    <row r="1859" spans="1:18" ht="30" hidden="1" customHeight="1" outlineLevel="1">
      <c r="A1859" s="274"/>
      <c r="B1859" s="274"/>
      <c r="C1859" s="275" t="s">
        <v>305</v>
      </c>
      <c r="D1859" s="271">
        <f>D1860</f>
        <v>0</v>
      </c>
      <c r="E1859" s="20">
        <f t="shared" si="990"/>
        <v>0</v>
      </c>
      <c r="F1859" s="20">
        <f t="shared" si="990"/>
        <v>1154440</v>
      </c>
      <c r="G1859" s="20">
        <f t="shared" si="990"/>
        <v>749000</v>
      </c>
      <c r="H1859" s="20">
        <f t="shared" ref="H1859" si="997">H1871+H1883+H1895+H1907+H1919+H1931+H1943+H1955</f>
        <v>749000</v>
      </c>
      <c r="I1859" s="20">
        <f t="shared" si="990"/>
        <v>51925</v>
      </c>
      <c r="J1859" s="314">
        <f t="shared" si="986"/>
        <v>2704365</v>
      </c>
      <c r="K1859" s="20">
        <f t="shared" si="992"/>
        <v>88342</v>
      </c>
      <c r="L1859" s="20">
        <f t="shared" si="992"/>
        <v>12501</v>
      </c>
      <c r="M1859" s="20">
        <f t="shared" si="992"/>
        <v>51925</v>
      </c>
      <c r="N1859" s="20">
        <f t="shared" si="992"/>
        <v>88342</v>
      </c>
      <c r="O1859" s="20">
        <f t="shared" si="992"/>
        <v>12501</v>
      </c>
      <c r="P1859" s="71">
        <f t="shared" si="989"/>
        <v>253611</v>
      </c>
      <c r="Q1859" s="76">
        <f t="shared" si="994"/>
        <v>2957976</v>
      </c>
      <c r="R1859" s="196">
        <v>-736000</v>
      </c>
    </row>
    <row r="1860" spans="1:18" ht="30" hidden="1" customHeight="1" outlineLevel="1">
      <c r="A1860" s="274"/>
      <c r="B1860" s="274"/>
      <c r="C1860" s="316" t="s">
        <v>310</v>
      </c>
      <c r="D1860" s="272">
        <v>0</v>
      </c>
      <c r="E1860" s="319">
        <f t="shared" si="990"/>
        <v>0</v>
      </c>
      <c r="F1860" s="319">
        <f t="shared" si="990"/>
        <v>1154440</v>
      </c>
      <c r="G1860" s="319">
        <f t="shared" si="990"/>
        <v>749000</v>
      </c>
      <c r="H1860" s="351">
        <f t="shared" ref="H1860" si="998">H1872+H1884+H1896+H1908+H1920+H1932+H1944+H1956</f>
        <v>749000</v>
      </c>
      <c r="I1860" s="319">
        <f t="shared" si="990"/>
        <v>51925</v>
      </c>
      <c r="J1860" s="314">
        <f t="shared" si="986"/>
        <v>2704365</v>
      </c>
      <c r="K1860" s="319">
        <f t="shared" si="992"/>
        <v>88342</v>
      </c>
      <c r="L1860" s="319">
        <f t="shared" si="992"/>
        <v>12501</v>
      </c>
      <c r="M1860" s="319">
        <f t="shared" si="992"/>
        <v>51925</v>
      </c>
      <c r="N1860" s="319">
        <f t="shared" si="992"/>
        <v>88342</v>
      </c>
      <c r="O1860" s="319">
        <f t="shared" si="992"/>
        <v>12501</v>
      </c>
      <c r="P1860" s="71">
        <f t="shared" si="989"/>
        <v>253611</v>
      </c>
      <c r="Q1860" s="78">
        <f t="shared" si="994"/>
        <v>2957976</v>
      </c>
      <c r="R1860" s="196">
        <v>-736000</v>
      </c>
    </row>
    <row r="1861" spans="1:18" ht="30" hidden="1" customHeight="1" outlineLevel="1">
      <c r="A1861" s="274"/>
      <c r="B1861" s="274"/>
      <c r="C1861" s="322" t="s">
        <v>306</v>
      </c>
      <c r="D1861" s="271">
        <f>D1862</f>
        <v>0</v>
      </c>
      <c r="E1861" s="20">
        <f t="shared" si="990"/>
        <v>0</v>
      </c>
      <c r="F1861" s="20">
        <f t="shared" si="990"/>
        <v>1525160</v>
      </c>
      <c r="G1861" s="20">
        <f t="shared" si="990"/>
        <v>300000</v>
      </c>
      <c r="H1861" s="20">
        <f t="shared" ref="H1861" si="999">H1873+H1885+H1897+H1909+H1921+H1933+H1945+H1957</f>
        <v>300000</v>
      </c>
      <c r="I1861" s="20">
        <f t="shared" si="990"/>
        <v>155996</v>
      </c>
      <c r="J1861" s="314">
        <f t="shared" si="986"/>
        <v>2281156</v>
      </c>
      <c r="K1861" s="20">
        <f t="shared" si="992"/>
        <v>0</v>
      </c>
      <c r="L1861" s="20">
        <f t="shared" si="992"/>
        <v>0</v>
      </c>
      <c r="M1861" s="20">
        <f t="shared" si="992"/>
        <v>5996</v>
      </c>
      <c r="N1861" s="20">
        <f t="shared" si="992"/>
        <v>0</v>
      </c>
      <c r="O1861" s="20">
        <f t="shared" si="992"/>
        <v>0</v>
      </c>
      <c r="P1861" s="71">
        <f t="shared" si="989"/>
        <v>5996</v>
      </c>
      <c r="Q1861" s="76">
        <f t="shared" si="994"/>
        <v>2287152</v>
      </c>
      <c r="R1861" s="196">
        <v>-150000</v>
      </c>
    </row>
    <row r="1862" spans="1:18" ht="30" hidden="1" customHeight="1" outlineLevel="1">
      <c r="A1862" s="274"/>
      <c r="B1862" s="274"/>
      <c r="C1862" s="316" t="s">
        <v>310</v>
      </c>
      <c r="D1862" s="272">
        <v>0</v>
      </c>
      <c r="E1862" s="319">
        <f t="shared" si="990"/>
        <v>0</v>
      </c>
      <c r="F1862" s="319">
        <f t="shared" si="990"/>
        <v>1525160</v>
      </c>
      <c r="G1862" s="319">
        <f t="shared" si="990"/>
        <v>300000</v>
      </c>
      <c r="H1862" s="351">
        <f t="shared" ref="H1862" si="1000">H1874+H1886+H1898+H1910+H1922+H1934+H1946+H1958</f>
        <v>300000</v>
      </c>
      <c r="I1862" s="319">
        <f t="shared" si="990"/>
        <v>155996</v>
      </c>
      <c r="J1862" s="314">
        <f t="shared" si="986"/>
        <v>2281156</v>
      </c>
      <c r="K1862" s="319">
        <f t="shared" si="992"/>
        <v>0</v>
      </c>
      <c r="L1862" s="319">
        <f t="shared" si="992"/>
        <v>0</v>
      </c>
      <c r="M1862" s="319">
        <f t="shared" si="992"/>
        <v>5996</v>
      </c>
      <c r="N1862" s="319">
        <f t="shared" si="992"/>
        <v>0</v>
      </c>
      <c r="O1862" s="319">
        <f t="shared" si="992"/>
        <v>0</v>
      </c>
      <c r="P1862" s="71">
        <f t="shared" si="989"/>
        <v>5996</v>
      </c>
      <c r="Q1862" s="78">
        <f t="shared" si="994"/>
        <v>2287152</v>
      </c>
      <c r="R1862" s="196">
        <v>-150000</v>
      </c>
    </row>
    <row r="1863" spans="1:18" ht="30" customHeight="1" collapsed="1">
      <c r="A1863" s="432" t="s">
        <v>277</v>
      </c>
      <c r="B1863" s="432"/>
      <c r="C1863" s="432"/>
      <c r="D1863" s="271">
        <f>D1875+D1887+D1899+D1923+D1935+D1947+D1959+D1911</f>
        <v>0</v>
      </c>
      <c r="E1863" s="20">
        <f t="shared" si="990"/>
        <v>0</v>
      </c>
      <c r="F1863" s="20">
        <f t="shared" si="990"/>
        <v>0</v>
      </c>
      <c r="G1863" s="20">
        <f t="shared" si="990"/>
        <v>0</v>
      </c>
      <c r="H1863" s="20">
        <f t="shared" ref="H1863" si="1001">H1875+H1887+H1899+H1911+H1923+H1935+H1947+H1959</f>
        <v>0</v>
      </c>
      <c r="I1863" s="20">
        <f t="shared" si="990"/>
        <v>162235065</v>
      </c>
      <c r="J1863" s="314">
        <f t="shared" si="986"/>
        <v>162235065</v>
      </c>
      <c r="K1863" s="20">
        <f t="shared" si="992"/>
        <v>45551150</v>
      </c>
      <c r="L1863" s="20">
        <f t="shared" si="992"/>
        <v>50091316</v>
      </c>
      <c r="M1863" s="20">
        <f t="shared" si="992"/>
        <v>48978860</v>
      </c>
      <c r="N1863" s="20">
        <f t="shared" si="992"/>
        <v>47982072</v>
      </c>
      <c r="O1863" s="20">
        <f t="shared" si="992"/>
        <v>47142456</v>
      </c>
      <c r="P1863" s="71">
        <f t="shared" si="989"/>
        <v>239745854</v>
      </c>
      <c r="Q1863" s="76">
        <f t="shared" si="994"/>
        <v>401980919</v>
      </c>
      <c r="R1863" s="196">
        <v>87208000</v>
      </c>
    </row>
    <row r="1864" spans="1:18" ht="30" customHeight="1" thickBot="1">
      <c r="A1864" s="431" t="s">
        <v>310</v>
      </c>
      <c r="B1864" s="431"/>
      <c r="C1864" s="431"/>
      <c r="D1864" s="273">
        <f>D1876+D1888+D1900+D1912+D1924+D1936+D1948+D1960</f>
        <v>0</v>
      </c>
      <c r="E1864" s="51">
        <f t="shared" si="990"/>
        <v>0</v>
      </c>
      <c r="F1864" s="51">
        <f t="shared" si="990"/>
        <v>0</v>
      </c>
      <c r="G1864" s="51">
        <f t="shared" si="990"/>
        <v>0</v>
      </c>
      <c r="H1864" s="51">
        <f t="shared" ref="H1864" si="1002">H1876+H1888+H1900+H1912+H1924+H1936+H1948+H1960</f>
        <v>0</v>
      </c>
      <c r="I1864" s="51">
        <f t="shared" si="990"/>
        <v>162235065</v>
      </c>
      <c r="J1864" s="80">
        <f t="shared" si="986"/>
        <v>162235065</v>
      </c>
      <c r="K1864" s="51">
        <f t="shared" si="992"/>
        <v>45551150</v>
      </c>
      <c r="L1864" s="51">
        <f t="shared" si="992"/>
        <v>50091316</v>
      </c>
      <c r="M1864" s="51">
        <f t="shared" si="992"/>
        <v>48978860</v>
      </c>
      <c r="N1864" s="51">
        <f t="shared" si="992"/>
        <v>47982072</v>
      </c>
      <c r="O1864" s="51">
        <f t="shared" si="992"/>
        <v>47142456</v>
      </c>
      <c r="P1864" s="154">
        <f t="shared" si="989"/>
        <v>239745854</v>
      </c>
      <c r="Q1864" s="81">
        <f t="shared" si="994"/>
        <v>401980919</v>
      </c>
      <c r="R1864" s="196">
        <v>87208000</v>
      </c>
    </row>
    <row r="1865" spans="1:18" ht="29.25" hidden="1" customHeight="1" outlineLevel="1" thickTop="1">
      <c r="A1865" s="425" t="s">
        <v>23</v>
      </c>
      <c r="B1865" s="426"/>
      <c r="C1865" s="426"/>
      <c r="D1865" s="315">
        <f>D1867+D1869+D1875</f>
        <v>0</v>
      </c>
      <c r="E1865" s="315">
        <f>E1867+E1869+E1875</f>
        <v>5835000</v>
      </c>
      <c r="F1865" s="315">
        <f t="shared" ref="F1865:O1866" si="1003">F1867+F1869+F1875</f>
        <v>21466000</v>
      </c>
      <c r="G1865" s="315">
        <f t="shared" si="1003"/>
        <v>400000</v>
      </c>
      <c r="H1865" s="355">
        <f t="shared" ref="H1865" si="1004">H1867+H1869+H1875</f>
        <v>400000</v>
      </c>
      <c r="I1865" s="315">
        <f t="shared" si="1003"/>
        <v>20700000</v>
      </c>
      <c r="J1865" s="315">
        <f>I1865+H1865+G1865+F1865+E1865</f>
        <v>48801000</v>
      </c>
      <c r="K1865" s="315">
        <f t="shared" si="1003"/>
        <v>3940000</v>
      </c>
      <c r="L1865" s="315">
        <f t="shared" si="1003"/>
        <v>3500000</v>
      </c>
      <c r="M1865" s="315">
        <f t="shared" si="1003"/>
        <v>1284500</v>
      </c>
      <c r="N1865" s="315">
        <f t="shared" si="1003"/>
        <v>40000</v>
      </c>
      <c r="O1865" s="315">
        <f t="shared" si="1003"/>
        <v>1000000</v>
      </c>
      <c r="P1865" s="315">
        <f>O1865+N1865+M1865+L1865+K1865</f>
        <v>9764500</v>
      </c>
      <c r="Q1865" s="168">
        <f>J1865+P1865</f>
        <v>58565500</v>
      </c>
      <c r="R1865" s="196">
        <v>13100000</v>
      </c>
    </row>
    <row r="1866" spans="1:18" ht="29.25" hidden="1" customHeight="1" outlineLevel="2">
      <c r="A1866" s="427">
        <v>1</v>
      </c>
      <c r="B1866" s="428" t="s">
        <v>14</v>
      </c>
      <c r="C1866" s="68" t="s">
        <v>310</v>
      </c>
      <c r="D1866" s="59">
        <f>D1868+D1870+D1876</f>
        <v>0</v>
      </c>
      <c r="E1866" s="59">
        <f>E1868+E1870+E1876</f>
        <v>5835000</v>
      </c>
      <c r="F1866" s="59">
        <f t="shared" si="1003"/>
        <v>21466000</v>
      </c>
      <c r="G1866" s="59">
        <f t="shared" si="1003"/>
        <v>400000</v>
      </c>
      <c r="H1866" s="59">
        <f t="shared" ref="H1866" si="1005">H1868+H1870+H1876</f>
        <v>400000</v>
      </c>
      <c r="I1866" s="59">
        <f t="shared" si="1003"/>
        <v>20700000</v>
      </c>
      <c r="J1866" s="314">
        <f>I1866+H1866+G1866+F1866+E1866</f>
        <v>48801000</v>
      </c>
      <c r="K1866" s="59">
        <f t="shared" si="1003"/>
        <v>3940000</v>
      </c>
      <c r="L1866" s="59">
        <f t="shared" si="1003"/>
        <v>3500000</v>
      </c>
      <c r="M1866" s="59">
        <f t="shared" si="1003"/>
        <v>1284500</v>
      </c>
      <c r="N1866" s="59">
        <f t="shared" si="1003"/>
        <v>40000</v>
      </c>
      <c r="O1866" s="59">
        <f t="shared" si="1003"/>
        <v>1000000</v>
      </c>
      <c r="P1866" s="314">
        <f>O1866+N1866+M1866+L1866+K1866</f>
        <v>9764500</v>
      </c>
      <c r="Q1866" s="74">
        <f>J1866+P1866</f>
        <v>58565500</v>
      </c>
      <c r="R1866" s="196">
        <v>13100000</v>
      </c>
    </row>
    <row r="1867" spans="1:18" ht="29.25" hidden="1" customHeight="1" outlineLevel="2">
      <c r="A1867" s="427"/>
      <c r="B1867" s="429"/>
      <c r="C1867" s="153" t="s">
        <v>304</v>
      </c>
      <c r="D1867" s="28">
        <f>D1868</f>
        <v>0</v>
      </c>
      <c r="E1867" s="28">
        <f t="shared" ref="E1867:F1867" si="1006">E1868</f>
        <v>5835000</v>
      </c>
      <c r="F1867" s="28">
        <f t="shared" si="1006"/>
        <v>20966000</v>
      </c>
      <c r="G1867" s="28">
        <v>0</v>
      </c>
      <c r="H1867" s="28">
        <v>0</v>
      </c>
      <c r="I1867" s="28">
        <v>0</v>
      </c>
      <c r="J1867" s="71">
        <f>I1867+H1867+G1867+F1867+E1867</f>
        <v>26801000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71">
        <f>O1867+N1867+M1867+L1867+K1867</f>
        <v>0</v>
      </c>
      <c r="Q1867" s="76">
        <f>J1867+P1867</f>
        <v>26801000</v>
      </c>
      <c r="R1867" s="196">
        <v>0</v>
      </c>
    </row>
    <row r="1868" spans="1:18" ht="29.25" hidden="1" customHeight="1" outlineLevel="2">
      <c r="A1868" s="427"/>
      <c r="B1868" s="429"/>
      <c r="C1868" s="163" t="s">
        <v>310</v>
      </c>
      <c r="D1868" s="320">
        <v>0</v>
      </c>
      <c r="E1868" s="180">
        <f>5835000</f>
        <v>5835000</v>
      </c>
      <c r="F1868" s="319">
        <v>20966000</v>
      </c>
      <c r="G1868" s="320">
        <v>0</v>
      </c>
      <c r="H1868" s="349">
        <v>0</v>
      </c>
      <c r="I1868" s="320">
        <v>0</v>
      </c>
      <c r="J1868" s="71">
        <f t="shared" ref="J1868:J1931" si="1007">I1868+H1868+G1868+F1868+E1868</f>
        <v>26801000</v>
      </c>
      <c r="K1868" s="320">
        <v>0</v>
      </c>
      <c r="L1868" s="320">
        <v>0</v>
      </c>
      <c r="M1868" s="320">
        <v>0</v>
      </c>
      <c r="N1868" s="320">
        <v>0</v>
      </c>
      <c r="O1868" s="320">
        <v>0</v>
      </c>
      <c r="P1868" s="71">
        <f t="shared" ref="P1868:P1876" si="1008">O1868+N1868+M1868+L1868+K1868</f>
        <v>0</v>
      </c>
      <c r="Q1868" s="78">
        <f t="shared" ref="Q1868:Q1876" si="1009">J1868+P1868</f>
        <v>26801000</v>
      </c>
      <c r="R1868" s="196">
        <v>0</v>
      </c>
    </row>
    <row r="1869" spans="1:18" ht="29.25" hidden="1" customHeight="1" outlineLevel="2">
      <c r="A1869" s="427"/>
      <c r="B1869" s="429"/>
      <c r="C1869" s="75" t="s">
        <v>12</v>
      </c>
      <c r="D1869" s="28">
        <f t="shared" ref="D1869:I1870" si="1010">D1871+D1873</f>
        <v>0</v>
      </c>
      <c r="E1869" s="28">
        <f t="shared" si="1010"/>
        <v>0</v>
      </c>
      <c r="F1869" s="28">
        <f t="shared" si="1010"/>
        <v>500000</v>
      </c>
      <c r="G1869" s="28">
        <f t="shared" si="1010"/>
        <v>400000</v>
      </c>
      <c r="H1869" s="28">
        <f t="shared" ref="H1869" si="1011">H1871+H1873</f>
        <v>400000</v>
      </c>
      <c r="I1869" s="28">
        <f t="shared" si="1010"/>
        <v>0</v>
      </c>
      <c r="J1869" s="71">
        <f t="shared" si="1007"/>
        <v>1300000</v>
      </c>
      <c r="K1869" s="28">
        <f t="shared" ref="K1869:O1870" si="1012">K1871+K1873</f>
        <v>40000</v>
      </c>
      <c r="L1869" s="28">
        <f t="shared" si="1012"/>
        <v>0</v>
      </c>
      <c r="M1869" s="28">
        <f t="shared" si="1012"/>
        <v>0</v>
      </c>
      <c r="N1869" s="28">
        <f t="shared" si="1012"/>
        <v>40000</v>
      </c>
      <c r="O1869" s="28">
        <f t="shared" si="1012"/>
        <v>0</v>
      </c>
      <c r="P1869" s="71">
        <f t="shared" si="1008"/>
        <v>80000</v>
      </c>
      <c r="Q1869" s="76">
        <f t="shared" si="1009"/>
        <v>1380000</v>
      </c>
      <c r="R1869" s="196">
        <v>-400000</v>
      </c>
    </row>
    <row r="1870" spans="1:18" ht="29.25" hidden="1" customHeight="1" outlineLevel="2">
      <c r="A1870" s="427"/>
      <c r="B1870" s="429"/>
      <c r="C1870" s="163" t="s">
        <v>310</v>
      </c>
      <c r="D1870" s="320">
        <f t="shared" si="1010"/>
        <v>0</v>
      </c>
      <c r="E1870" s="320">
        <f t="shared" si="1010"/>
        <v>0</v>
      </c>
      <c r="F1870" s="320">
        <f t="shared" si="1010"/>
        <v>500000</v>
      </c>
      <c r="G1870" s="320">
        <f t="shared" si="1010"/>
        <v>400000</v>
      </c>
      <c r="H1870" s="349">
        <f t="shared" ref="H1870" si="1013">H1872+H1874</f>
        <v>400000</v>
      </c>
      <c r="I1870" s="320">
        <f t="shared" si="1010"/>
        <v>0</v>
      </c>
      <c r="J1870" s="71">
        <f t="shared" si="1007"/>
        <v>1300000</v>
      </c>
      <c r="K1870" s="320">
        <f t="shared" si="1012"/>
        <v>40000</v>
      </c>
      <c r="L1870" s="320">
        <f t="shared" si="1012"/>
        <v>0</v>
      </c>
      <c r="M1870" s="320">
        <f t="shared" si="1012"/>
        <v>0</v>
      </c>
      <c r="N1870" s="320">
        <f t="shared" si="1012"/>
        <v>40000</v>
      </c>
      <c r="O1870" s="320">
        <f t="shared" si="1012"/>
        <v>0</v>
      </c>
      <c r="P1870" s="71">
        <f t="shared" si="1008"/>
        <v>80000</v>
      </c>
      <c r="Q1870" s="78">
        <f t="shared" si="1009"/>
        <v>1380000</v>
      </c>
      <c r="R1870" s="196">
        <v>-400000</v>
      </c>
    </row>
    <row r="1871" spans="1:18" ht="29.25" hidden="1" customHeight="1" outlineLevel="2">
      <c r="A1871" s="427"/>
      <c r="B1871" s="429"/>
      <c r="C1871" s="164" t="s">
        <v>305</v>
      </c>
      <c r="D1871" s="28">
        <f>D1872</f>
        <v>0</v>
      </c>
      <c r="E1871" s="28">
        <f>E1872</f>
        <v>0</v>
      </c>
      <c r="F1871" s="121">
        <v>200000</v>
      </c>
      <c r="G1871" s="121">
        <v>250000</v>
      </c>
      <c r="H1871" s="121">
        <v>250000</v>
      </c>
      <c r="I1871" s="28">
        <v>0</v>
      </c>
      <c r="J1871" s="71">
        <f t="shared" si="1007"/>
        <v>700000</v>
      </c>
      <c r="K1871" s="121">
        <v>40000</v>
      </c>
      <c r="L1871" s="28">
        <v>0</v>
      </c>
      <c r="M1871" s="28">
        <v>0</v>
      </c>
      <c r="N1871" s="121">
        <v>40000</v>
      </c>
      <c r="O1871" s="28">
        <v>0</v>
      </c>
      <c r="P1871" s="71">
        <f t="shared" si="1008"/>
        <v>80000</v>
      </c>
      <c r="Q1871" s="76">
        <f t="shared" si="1009"/>
        <v>780000</v>
      </c>
      <c r="R1871" s="196">
        <v>-250000</v>
      </c>
    </row>
    <row r="1872" spans="1:18" ht="29.25" hidden="1" customHeight="1" outlineLevel="2">
      <c r="A1872" s="427"/>
      <c r="B1872" s="429"/>
      <c r="C1872" s="163" t="s">
        <v>310</v>
      </c>
      <c r="D1872" s="320">
        <v>0</v>
      </c>
      <c r="E1872" s="320">
        <v>0</v>
      </c>
      <c r="F1872" s="321">
        <v>200000</v>
      </c>
      <c r="G1872" s="321">
        <v>250000</v>
      </c>
      <c r="H1872" s="350">
        <v>250000</v>
      </c>
      <c r="I1872" s="320">
        <v>0</v>
      </c>
      <c r="J1872" s="71">
        <f t="shared" si="1007"/>
        <v>700000</v>
      </c>
      <c r="K1872" s="321">
        <v>40000</v>
      </c>
      <c r="L1872" s="320">
        <v>0</v>
      </c>
      <c r="M1872" s="320">
        <v>0</v>
      </c>
      <c r="N1872" s="321">
        <v>40000</v>
      </c>
      <c r="O1872" s="320">
        <v>0</v>
      </c>
      <c r="P1872" s="71">
        <f t="shared" si="1008"/>
        <v>80000</v>
      </c>
      <c r="Q1872" s="78">
        <f t="shared" si="1009"/>
        <v>780000</v>
      </c>
      <c r="R1872" s="196">
        <v>-250000</v>
      </c>
    </row>
    <row r="1873" spans="1:18" ht="29.25" hidden="1" customHeight="1" outlineLevel="2">
      <c r="A1873" s="427"/>
      <c r="B1873" s="429"/>
      <c r="C1873" s="165" t="s">
        <v>306</v>
      </c>
      <c r="D1873" s="28">
        <f>D1874</f>
        <v>0</v>
      </c>
      <c r="E1873" s="28">
        <f>E1874</f>
        <v>0</v>
      </c>
      <c r="F1873" s="121">
        <v>300000</v>
      </c>
      <c r="G1873" s="121">
        <v>150000</v>
      </c>
      <c r="H1873" s="121">
        <v>150000</v>
      </c>
      <c r="I1873" s="28">
        <v>0</v>
      </c>
      <c r="J1873" s="71">
        <f t="shared" si="1007"/>
        <v>600000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71">
        <f t="shared" si="1008"/>
        <v>0</v>
      </c>
      <c r="Q1873" s="76">
        <f t="shared" si="1009"/>
        <v>600000</v>
      </c>
      <c r="R1873" s="196">
        <v>-150000</v>
      </c>
    </row>
    <row r="1874" spans="1:18" ht="29.25" hidden="1" customHeight="1" outlineLevel="2">
      <c r="A1874" s="427"/>
      <c r="B1874" s="429"/>
      <c r="C1874" s="163" t="s">
        <v>310</v>
      </c>
      <c r="D1874" s="320">
        <v>0</v>
      </c>
      <c r="E1874" s="320">
        <v>0</v>
      </c>
      <c r="F1874" s="321">
        <v>300000</v>
      </c>
      <c r="G1874" s="321">
        <v>150000</v>
      </c>
      <c r="H1874" s="350">
        <v>150000</v>
      </c>
      <c r="I1874" s="320">
        <v>0</v>
      </c>
      <c r="J1874" s="71">
        <f t="shared" si="1007"/>
        <v>600000</v>
      </c>
      <c r="K1874" s="320">
        <v>0</v>
      </c>
      <c r="L1874" s="320">
        <v>0</v>
      </c>
      <c r="M1874" s="320">
        <v>0</v>
      </c>
      <c r="N1874" s="320">
        <v>0</v>
      </c>
      <c r="O1874" s="320">
        <v>0</v>
      </c>
      <c r="P1874" s="71">
        <f t="shared" si="1008"/>
        <v>0</v>
      </c>
      <c r="Q1874" s="78">
        <f t="shared" si="1009"/>
        <v>600000</v>
      </c>
      <c r="R1874" s="196">
        <v>-150000</v>
      </c>
    </row>
    <row r="1875" spans="1:18" ht="29.25" hidden="1" customHeight="1" outlineLevel="2">
      <c r="A1875" s="427"/>
      <c r="B1875" s="429"/>
      <c r="C1875" s="75" t="s">
        <v>277</v>
      </c>
      <c r="D1875" s="28">
        <f t="shared" ref="D1875:I1875" si="1014">D1876</f>
        <v>0</v>
      </c>
      <c r="E1875" s="28">
        <f t="shared" si="1014"/>
        <v>0</v>
      </c>
      <c r="F1875" s="28">
        <f t="shared" si="1014"/>
        <v>0</v>
      </c>
      <c r="G1875" s="28">
        <f t="shared" si="1014"/>
        <v>0</v>
      </c>
      <c r="H1875" s="28">
        <f t="shared" si="1014"/>
        <v>0</v>
      </c>
      <c r="I1875" s="121">
        <f t="shared" si="1014"/>
        <v>20700000</v>
      </c>
      <c r="J1875" s="71">
        <f>I1875+H1875+G1875+F1875+E1875</f>
        <v>20700000</v>
      </c>
      <c r="K1875" s="121">
        <f t="shared" ref="K1875:M1875" si="1015">K1876</f>
        <v>3900000</v>
      </c>
      <c r="L1875" s="121">
        <f t="shared" si="1015"/>
        <v>3500000</v>
      </c>
      <c r="M1875" s="121">
        <f t="shared" si="1015"/>
        <v>1284500</v>
      </c>
      <c r="N1875" s="28">
        <v>0</v>
      </c>
      <c r="O1875" s="121">
        <f>O1876</f>
        <v>1000000</v>
      </c>
      <c r="P1875" s="71">
        <f t="shared" si="1008"/>
        <v>9684500</v>
      </c>
      <c r="Q1875" s="76">
        <f t="shared" si="1009"/>
        <v>30384500</v>
      </c>
      <c r="R1875" s="196">
        <v>13500000</v>
      </c>
    </row>
    <row r="1876" spans="1:18" ht="29.25" hidden="1" customHeight="1" outlineLevel="2">
      <c r="A1876" s="427"/>
      <c r="B1876" s="430"/>
      <c r="C1876" s="163" t="s">
        <v>310</v>
      </c>
      <c r="D1876" s="320">
        <v>0</v>
      </c>
      <c r="E1876" s="320">
        <v>0</v>
      </c>
      <c r="F1876" s="320">
        <v>0</v>
      </c>
      <c r="G1876" s="320">
        <v>0</v>
      </c>
      <c r="H1876" s="349">
        <v>0</v>
      </c>
      <c r="I1876" s="321">
        <f>7200000+R1876</f>
        <v>20700000</v>
      </c>
      <c r="J1876" s="71">
        <f>I1876+H1876+G1876+F1876+E1876</f>
        <v>20700000</v>
      </c>
      <c r="K1876" s="321">
        <v>3900000</v>
      </c>
      <c r="L1876" s="321">
        <v>3500000</v>
      </c>
      <c r="M1876" s="321">
        <v>1284500</v>
      </c>
      <c r="N1876" s="320">
        <v>0</v>
      </c>
      <c r="O1876" s="321">
        <v>1000000</v>
      </c>
      <c r="P1876" s="71">
        <f t="shared" si="1008"/>
        <v>9684500</v>
      </c>
      <c r="Q1876" s="78">
        <f t="shared" si="1009"/>
        <v>30384500</v>
      </c>
      <c r="R1876" s="196">
        <v>13500000</v>
      </c>
    </row>
    <row r="1877" spans="1:18" ht="29.25" hidden="1" customHeight="1" outlineLevel="1">
      <c r="A1877" s="421" t="s">
        <v>29</v>
      </c>
      <c r="B1877" s="422"/>
      <c r="C1877" s="422"/>
      <c r="D1877" s="314">
        <f>D1879+D1881+D1887</f>
        <v>0</v>
      </c>
      <c r="E1877" s="314">
        <f>E1879+E1881+E1887</f>
        <v>1827000</v>
      </c>
      <c r="F1877" s="314">
        <f t="shared" ref="F1877:O1878" si="1016">F1879+F1881+F1887</f>
        <v>5889000</v>
      </c>
      <c r="G1877" s="314">
        <f t="shared" si="1016"/>
        <v>616000</v>
      </c>
      <c r="H1877" s="354">
        <f t="shared" ref="H1877" si="1017">H1879+H1881+H1887</f>
        <v>616000</v>
      </c>
      <c r="I1877" s="314">
        <f t="shared" si="1016"/>
        <v>15900000</v>
      </c>
      <c r="J1877" s="314">
        <f>I1877+H1877+G1877+F1877+E1877</f>
        <v>24848000</v>
      </c>
      <c r="K1877" s="314">
        <f t="shared" si="1016"/>
        <v>9046641</v>
      </c>
      <c r="L1877" s="314">
        <f t="shared" si="1016"/>
        <v>9900000</v>
      </c>
      <c r="M1877" s="314">
        <f t="shared" si="1016"/>
        <v>10900000</v>
      </c>
      <c r="N1877" s="314">
        <f t="shared" si="1016"/>
        <v>12046641</v>
      </c>
      <c r="O1877" s="314">
        <f t="shared" si="1016"/>
        <v>13000000</v>
      </c>
      <c r="P1877" s="314">
        <f>O1877+N1877+M1877+L1877+K1877</f>
        <v>54893282</v>
      </c>
      <c r="Q1877" s="67">
        <f>J1877+P1877</f>
        <v>79741282</v>
      </c>
      <c r="R1877" s="196">
        <v>12834000</v>
      </c>
    </row>
    <row r="1878" spans="1:18" ht="29.25" hidden="1" customHeight="1" outlineLevel="2">
      <c r="A1878" s="427">
        <v>2</v>
      </c>
      <c r="B1878" s="428" t="s">
        <v>14</v>
      </c>
      <c r="C1878" s="68" t="s">
        <v>310</v>
      </c>
      <c r="D1878" s="59">
        <f>D1880+D1882+D1888</f>
        <v>0</v>
      </c>
      <c r="E1878" s="59">
        <f>E1880+E1882+E1888</f>
        <v>1827000</v>
      </c>
      <c r="F1878" s="59">
        <f t="shared" si="1016"/>
        <v>5889000</v>
      </c>
      <c r="G1878" s="59">
        <f t="shared" si="1016"/>
        <v>616000</v>
      </c>
      <c r="H1878" s="59">
        <f t="shared" ref="H1878" si="1018">H1880+H1882+H1888</f>
        <v>616000</v>
      </c>
      <c r="I1878" s="59">
        <f t="shared" si="1016"/>
        <v>15900000</v>
      </c>
      <c r="J1878" s="314">
        <f>I1878+H1878+G1878+F1878+E1878</f>
        <v>24848000</v>
      </c>
      <c r="K1878" s="59">
        <f t="shared" si="1016"/>
        <v>9046641</v>
      </c>
      <c r="L1878" s="59">
        <f t="shared" si="1016"/>
        <v>9900000</v>
      </c>
      <c r="M1878" s="59">
        <f t="shared" si="1016"/>
        <v>10900000</v>
      </c>
      <c r="N1878" s="59">
        <f t="shared" si="1016"/>
        <v>12046641</v>
      </c>
      <c r="O1878" s="59">
        <f t="shared" si="1016"/>
        <v>13000000</v>
      </c>
      <c r="P1878" s="314">
        <f>O1878+N1878+M1878+L1878+K1878</f>
        <v>54893282</v>
      </c>
      <c r="Q1878" s="74">
        <f>J1878+P1878</f>
        <v>79741282</v>
      </c>
      <c r="R1878" s="196">
        <v>12834000</v>
      </c>
    </row>
    <row r="1879" spans="1:18" ht="29.25" hidden="1" customHeight="1" outlineLevel="2">
      <c r="A1879" s="427"/>
      <c r="B1879" s="429"/>
      <c r="C1879" s="153" t="s">
        <v>304</v>
      </c>
      <c r="D1879" s="28">
        <f>D1880</f>
        <v>0</v>
      </c>
      <c r="E1879" s="28">
        <f>E1880</f>
        <v>1827000</v>
      </c>
      <c r="F1879" s="28">
        <f t="shared" ref="F1879" si="1019">F1880</f>
        <v>5267000</v>
      </c>
      <c r="G1879" s="28">
        <v>0</v>
      </c>
      <c r="H1879" s="28">
        <v>0</v>
      </c>
      <c r="I1879" s="28">
        <v>0</v>
      </c>
      <c r="J1879" s="71">
        <f t="shared" si="1007"/>
        <v>7094000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71">
        <f>O1879+N1879+M1879+L1879+K1879</f>
        <v>0</v>
      </c>
      <c r="Q1879" s="76">
        <f>J1879+P1879</f>
        <v>7094000</v>
      </c>
      <c r="R1879" s="196">
        <v>0</v>
      </c>
    </row>
    <row r="1880" spans="1:18" ht="29.25" hidden="1" customHeight="1" outlineLevel="2">
      <c r="A1880" s="427"/>
      <c r="B1880" s="429"/>
      <c r="C1880" s="163" t="s">
        <v>310</v>
      </c>
      <c r="D1880" s="320">
        <v>0</v>
      </c>
      <c r="E1880" s="319">
        <v>1827000</v>
      </c>
      <c r="F1880" s="319">
        <v>5267000</v>
      </c>
      <c r="G1880" s="320">
        <v>0</v>
      </c>
      <c r="H1880" s="349">
        <v>0</v>
      </c>
      <c r="I1880" s="320">
        <v>0</v>
      </c>
      <c r="J1880" s="71">
        <f t="shared" si="1007"/>
        <v>7094000</v>
      </c>
      <c r="K1880" s="320">
        <v>0</v>
      </c>
      <c r="L1880" s="320">
        <v>0</v>
      </c>
      <c r="M1880" s="320">
        <v>0</v>
      </c>
      <c r="N1880" s="320">
        <v>0</v>
      </c>
      <c r="O1880" s="320">
        <v>0</v>
      </c>
      <c r="P1880" s="71">
        <f t="shared" ref="P1880:P1888" si="1020">O1880+N1880+M1880+L1880+K1880</f>
        <v>0</v>
      </c>
      <c r="Q1880" s="78">
        <f>J1880+P1880</f>
        <v>7094000</v>
      </c>
      <c r="R1880" s="196">
        <v>0</v>
      </c>
    </row>
    <row r="1881" spans="1:18" ht="29.25" hidden="1" customHeight="1" outlineLevel="2">
      <c r="A1881" s="427"/>
      <c r="B1881" s="429"/>
      <c r="C1881" s="75" t="s">
        <v>12</v>
      </c>
      <c r="D1881" s="28">
        <f t="shared" ref="D1881:I1882" si="1021">D1883+D1885</f>
        <v>0</v>
      </c>
      <c r="E1881" s="28">
        <f t="shared" si="1021"/>
        <v>0</v>
      </c>
      <c r="F1881" s="28">
        <f t="shared" si="1021"/>
        <v>622000</v>
      </c>
      <c r="G1881" s="28">
        <f t="shared" si="1021"/>
        <v>616000</v>
      </c>
      <c r="H1881" s="28">
        <f t="shared" ref="H1881" si="1022">H1883+H1885</f>
        <v>616000</v>
      </c>
      <c r="I1881" s="28">
        <f t="shared" si="1021"/>
        <v>150000</v>
      </c>
      <c r="J1881" s="71">
        <f t="shared" si="1007"/>
        <v>2004000</v>
      </c>
      <c r="K1881" s="28">
        <f t="shared" ref="K1881:O1882" si="1023">K1883+K1885</f>
        <v>46641</v>
      </c>
      <c r="L1881" s="28">
        <f t="shared" si="1023"/>
        <v>0</v>
      </c>
      <c r="M1881" s="28">
        <f t="shared" si="1023"/>
        <v>0</v>
      </c>
      <c r="N1881" s="28">
        <f t="shared" si="1023"/>
        <v>46641</v>
      </c>
      <c r="O1881" s="28">
        <f t="shared" si="1023"/>
        <v>0</v>
      </c>
      <c r="P1881" s="71">
        <f t="shared" si="1020"/>
        <v>93282</v>
      </c>
      <c r="Q1881" s="76">
        <f t="shared" ref="Q1881:Q1888" si="1024">J1881+P1881</f>
        <v>2097282</v>
      </c>
      <c r="R1881" s="196">
        <v>-466000</v>
      </c>
    </row>
    <row r="1882" spans="1:18" ht="29.25" hidden="1" customHeight="1" outlineLevel="2">
      <c r="A1882" s="427"/>
      <c r="B1882" s="429"/>
      <c r="C1882" s="163" t="s">
        <v>310</v>
      </c>
      <c r="D1882" s="320">
        <f t="shared" si="1021"/>
        <v>0</v>
      </c>
      <c r="E1882" s="320">
        <f t="shared" si="1021"/>
        <v>0</v>
      </c>
      <c r="F1882" s="320">
        <v>622000</v>
      </c>
      <c r="G1882" s="320">
        <f t="shared" si="1021"/>
        <v>616000</v>
      </c>
      <c r="H1882" s="349">
        <f t="shared" ref="H1882" si="1025">H1884+H1886</f>
        <v>616000</v>
      </c>
      <c r="I1882" s="320">
        <f t="shared" si="1021"/>
        <v>150000</v>
      </c>
      <c r="J1882" s="71">
        <f t="shared" si="1007"/>
        <v>2004000</v>
      </c>
      <c r="K1882" s="320">
        <f t="shared" si="1023"/>
        <v>46641</v>
      </c>
      <c r="L1882" s="320">
        <f t="shared" si="1023"/>
        <v>0</v>
      </c>
      <c r="M1882" s="320">
        <f t="shared" si="1023"/>
        <v>0</v>
      </c>
      <c r="N1882" s="320">
        <f t="shared" si="1023"/>
        <v>46641</v>
      </c>
      <c r="O1882" s="320">
        <f t="shared" si="1023"/>
        <v>0</v>
      </c>
      <c r="P1882" s="71">
        <f t="shared" si="1020"/>
        <v>93282</v>
      </c>
      <c r="Q1882" s="78">
        <f>J1882+P1882</f>
        <v>2097282</v>
      </c>
      <c r="R1882" s="196">
        <v>-466000</v>
      </c>
    </row>
    <row r="1883" spans="1:18" ht="29.25" hidden="1" customHeight="1" outlineLevel="2">
      <c r="A1883" s="427"/>
      <c r="B1883" s="429"/>
      <c r="C1883" s="164" t="s">
        <v>305</v>
      </c>
      <c r="D1883" s="28">
        <f>D1884</f>
        <v>0</v>
      </c>
      <c r="E1883" s="28">
        <f>E1884</f>
        <v>0</v>
      </c>
      <c r="F1883" s="28">
        <v>415000</v>
      </c>
      <c r="G1883" s="28">
        <v>466000</v>
      </c>
      <c r="H1883" s="28">
        <v>466000</v>
      </c>
      <c r="I1883" s="28">
        <v>0</v>
      </c>
      <c r="J1883" s="71">
        <f t="shared" si="1007"/>
        <v>1347000</v>
      </c>
      <c r="K1883" s="20">
        <v>46641</v>
      </c>
      <c r="L1883" s="28">
        <v>0</v>
      </c>
      <c r="M1883" s="28">
        <v>0</v>
      </c>
      <c r="N1883" s="20">
        <v>46641</v>
      </c>
      <c r="O1883" s="28">
        <v>0</v>
      </c>
      <c r="P1883" s="71">
        <f t="shared" si="1020"/>
        <v>93282</v>
      </c>
      <c r="Q1883" s="76">
        <f t="shared" si="1024"/>
        <v>1440282</v>
      </c>
      <c r="R1883" s="196">
        <v>-466000</v>
      </c>
    </row>
    <row r="1884" spans="1:18" ht="29.25" hidden="1" customHeight="1" outlineLevel="2">
      <c r="A1884" s="427"/>
      <c r="B1884" s="429"/>
      <c r="C1884" s="163" t="s">
        <v>310</v>
      </c>
      <c r="D1884" s="320">
        <v>0</v>
      </c>
      <c r="E1884" s="320">
        <v>0</v>
      </c>
      <c r="F1884" s="320">
        <v>415000</v>
      </c>
      <c r="G1884" s="320">
        <v>466000</v>
      </c>
      <c r="H1884" s="349">
        <v>466000</v>
      </c>
      <c r="I1884" s="320">
        <v>0</v>
      </c>
      <c r="J1884" s="71">
        <f t="shared" si="1007"/>
        <v>1347000</v>
      </c>
      <c r="K1884" s="319">
        <v>46641</v>
      </c>
      <c r="L1884" s="320">
        <v>0</v>
      </c>
      <c r="M1884" s="320">
        <v>0</v>
      </c>
      <c r="N1884" s="319">
        <v>46641</v>
      </c>
      <c r="O1884" s="320">
        <v>0</v>
      </c>
      <c r="P1884" s="71">
        <f t="shared" si="1020"/>
        <v>93282</v>
      </c>
      <c r="Q1884" s="78">
        <f t="shared" si="1024"/>
        <v>1440282</v>
      </c>
      <c r="R1884" s="196">
        <v>-466000</v>
      </c>
    </row>
    <row r="1885" spans="1:18" ht="29.25" hidden="1" customHeight="1" outlineLevel="2">
      <c r="A1885" s="427"/>
      <c r="B1885" s="429"/>
      <c r="C1885" s="165" t="s">
        <v>306</v>
      </c>
      <c r="D1885" s="28">
        <f>D1886</f>
        <v>0</v>
      </c>
      <c r="E1885" s="28">
        <f>E1886</f>
        <v>0</v>
      </c>
      <c r="F1885" s="169">
        <v>207000</v>
      </c>
      <c r="G1885" s="169">
        <v>150000</v>
      </c>
      <c r="H1885" s="169">
        <v>150000</v>
      </c>
      <c r="I1885" s="169">
        <v>150000</v>
      </c>
      <c r="J1885" s="71">
        <f t="shared" si="1007"/>
        <v>657000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71">
        <f t="shared" si="1020"/>
        <v>0</v>
      </c>
      <c r="Q1885" s="76">
        <f t="shared" si="1024"/>
        <v>657000</v>
      </c>
      <c r="R1885" s="196">
        <v>0</v>
      </c>
    </row>
    <row r="1886" spans="1:18" ht="29.25" hidden="1" customHeight="1" outlineLevel="2">
      <c r="A1886" s="427"/>
      <c r="B1886" s="429"/>
      <c r="C1886" s="163" t="s">
        <v>310</v>
      </c>
      <c r="D1886" s="320">
        <v>0</v>
      </c>
      <c r="E1886" s="320">
        <v>0</v>
      </c>
      <c r="F1886" s="317">
        <v>207000</v>
      </c>
      <c r="G1886" s="317">
        <v>150000</v>
      </c>
      <c r="H1886" s="352">
        <v>150000</v>
      </c>
      <c r="I1886" s="317">
        <v>150000</v>
      </c>
      <c r="J1886" s="71">
        <f t="shared" si="1007"/>
        <v>657000</v>
      </c>
      <c r="K1886" s="320">
        <v>0</v>
      </c>
      <c r="L1886" s="320">
        <v>0</v>
      </c>
      <c r="M1886" s="320">
        <v>0</v>
      </c>
      <c r="N1886" s="320">
        <v>0</v>
      </c>
      <c r="O1886" s="320">
        <v>0</v>
      </c>
      <c r="P1886" s="71">
        <f t="shared" si="1020"/>
        <v>0</v>
      </c>
      <c r="Q1886" s="78">
        <f t="shared" si="1024"/>
        <v>657000</v>
      </c>
      <c r="R1886" s="196">
        <v>0</v>
      </c>
    </row>
    <row r="1887" spans="1:18" ht="29.25" hidden="1" customHeight="1" outlineLevel="2">
      <c r="A1887" s="427"/>
      <c r="B1887" s="429"/>
      <c r="C1887" s="75" t="s">
        <v>277</v>
      </c>
      <c r="D1887" s="28">
        <f>D1888</f>
        <v>0</v>
      </c>
      <c r="E1887" s="28">
        <f>E1888</f>
        <v>0</v>
      </c>
      <c r="F1887" s="28">
        <f t="shared" ref="F1887:H1887" si="1026">F1888</f>
        <v>0</v>
      </c>
      <c r="G1887" s="28">
        <f t="shared" si="1026"/>
        <v>0</v>
      </c>
      <c r="H1887" s="28">
        <f t="shared" si="1026"/>
        <v>0</v>
      </c>
      <c r="I1887" s="169">
        <f>I1888</f>
        <v>15750000</v>
      </c>
      <c r="J1887" s="71">
        <f t="shared" si="1007"/>
        <v>15750000</v>
      </c>
      <c r="K1887" s="169">
        <v>9000000</v>
      </c>
      <c r="L1887" s="169">
        <v>9900000</v>
      </c>
      <c r="M1887" s="169">
        <v>10900000</v>
      </c>
      <c r="N1887" s="169">
        <v>12000000</v>
      </c>
      <c r="O1887" s="169">
        <v>13000000</v>
      </c>
      <c r="P1887" s="71">
        <f t="shared" si="1020"/>
        <v>54800000</v>
      </c>
      <c r="Q1887" s="76">
        <f t="shared" si="1024"/>
        <v>70550000</v>
      </c>
      <c r="R1887" s="196">
        <v>13300000</v>
      </c>
    </row>
    <row r="1888" spans="1:18" ht="29.25" hidden="1" customHeight="1" outlineLevel="2">
      <c r="A1888" s="427"/>
      <c r="B1888" s="430"/>
      <c r="C1888" s="163" t="s">
        <v>310</v>
      </c>
      <c r="D1888" s="320">
        <v>0</v>
      </c>
      <c r="E1888" s="320">
        <v>0</v>
      </c>
      <c r="F1888" s="320">
        <v>0</v>
      </c>
      <c r="G1888" s="320">
        <v>0</v>
      </c>
      <c r="H1888" s="349">
        <v>0</v>
      </c>
      <c r="I1888" s="317">
        <v>15750000</v>
      </c>
      <c r="J1888" s="71">
        <f t="shared" si="1007"/>
        <v>15750000</v>
      </c>
      <c r="K1888" s="317">
        <v>9000000</v>
      </c>
      <c r="L1888" s="317">
        <v>9900000</v>
      </c>
      <c r="M1888" s="317">
        <v>10900000</v>
      </c>
      <c r="N1888" s="317">
        <v>12000000</v>
      </c>
      <c r="O1888" s="317">
        <v>13000000</v>
      </c>
      <c r="P1888" s="71">
        <f t="shared" si="1020"/>
        <v>54800000</v>
      </c>
      <c r="Q1888" s="78">
        <f t="shared" si="1024"/>
        <v>70550000</v>
      </c>
      <c r="R1888" s="196">
        <v>13300000</v>
      </c>
    </row>
    <row r="1889" spans="1:18" ht="29.25" hidden="1" customHeight="1" outlineLevel="1">
      <c r="A1889" s="421" t="s">
        <v>30</v>
      </c>
      <c r="B1889" s="422"/>
      <c r="C1889" s="422"/>
      <c r="D1889" s="314">
        <f>D1891+D1893+D1899</f>
        <v>0</v>
      </c>
      <c r="E1889" s="314">
        <f>E1891+E1893+E1899</f>
        <v>724000</v>
      </c>
      <c r="F1889" s="314">
        <f t="shared" ref="F1889:O1890" si="1027">F1891+F1893+F1899</f>
        <v>1351000</v>
      </c>
      <c r="G1889" s="314">
        <f t="shared" si="1027"/>
        <v>2000</v>
      </c>
      <c r="H1889" s="354">
        <f t="shared" ref="H1889" si="1028">H1891+H1893+H1899</f>
        <v>2000</v>
      </c>
      <c r="I1889" s="314">
        <f t="shared" si="1027"/>
        <v>26001701</v>
      </c>
      <c r="J1889" s="314">
        <f>I1889+H1889+G1889+F1889+E1889</f>
        <v>28080701</v>
      </c>
      <c r="K1889" s="314">
        <f t="shared" si="1027"/>
        <v>6501701</v>
      </c>
      <c r="L1889" s="314">
        <f t="shared" si="1027"/>
        <v>8001701</v>
      </c>
      <c r="M1889" s="314">
        <f t="shared" si="1027"/>
        <v>8001701</v>
      </c>
      <c r="N1889" s="314">
        <f t="shared" si="1027"/>
        <v>8001701</v>
      </c>
      <c r="O1889" s="314">
        <f t="shared" si="1027"/>
        <v>8001701</v>
      </c>
      <c r="P1889" s="314">
        <f>O1889+N1889+M1889+L1889+K1889</f>
        <v>38508505</v>
      </c>
      <c r="Q1889" s="67">
        <f>J1889+P1889</f>
        <v>66589206</v>
      </c>
      <c r="R1889" s="196">
        <v>13000000</v>
      </c>
    </row>
    <row r="1890" spans="1:18" ht="29.25" hidden="1" customHeight="1" outlineLevel="2">
      <c r="A1890" s="427">
        <v>3</v>
      </c>
      <c r="B1890" s="428" t="s">
        <v>14</v>
      </c>
      <c r="C1890" s="68" t="s">
        <v>310</v>
      </c>
      <c r="D1890" s="59">
        <f>D1892+D1894+D1900</f>
        <v>0</v>
      </c>
      <c r="E1890" s="59">
        <f>E1892+E1894+E1900</f>
        <v>724000</v>
      </c>
      <c r="F1890" s="59">
        <f t="shared" si="1027"/>
        <v>1351000</v>
      </c>
      <c r="G1890" s="59">
        <f t="shared" si="1027"/>
        <v>2000</v>
      </c>
      <c r="H1890" s="59">
        <f t="shared" ref="H1890" si="1029">H1892+H1894+H1900</f>
        <v>2000</v>
      </c>
      <c r="I1890" s="59">
        <f t="shared" si="1027"/>
        <v>26001701</v>
      </c>
      <c r="J1890" s="314">
        <f>I1890+H1890+G1890+F1890+E1890</f>
        <v>28080701</v>
      </c>
      <c r="K1890" s="59">
        <f t="shared" si="1027"/>
        <v>6501701</v>
      </c>
      <c r="L1890" s="59">
        <f t="shared" si="1027"/>
        <v>8001701</v>
      </c>
      <c r="M1890" s="59">
        <f t="shared" si="1027"/>
        <v>8001701</v>
      </c>
      <c r="N1890" s="59">
        <f t="shared" si="1027"/>
        <v>8001701</v>
      </c>
      <c r="O1890" s="59">
        <f t="shared" si="1027"/>
        <v>8001701</v>
      </c>
      <c r="P1890" s="314">
        <f>O1890+N1890+M1890+L1890+K1890</f>
        <v>38508505</v>
      </c>
      <c r="Q1890" s="74">
        <f>J1890+P1890</f>
        <v>66589206</v>
      </c>
      <c r="R1890" s="196">
        <v>13000000</v>
      </c>
    </row>
    <row r="1891" spans="1:18" ht="29.25" hidden="1" customHeight="1" outlineLevel="2">
      <c r="A1891" s="427"/>
      <c r="B1891" s="429"/>
      <c r="C1891" s="153" t="s">
        <v>304</v>
      </c>
      <c r="D1891" s="28">
        <f>D1892</f>
        <v>0</v>
      </c>
      <c r="E1891" s="28">
        <f>E1892</f>
        <v>724000</v>
      </c>
      <c r="F1891" s="28">
        <f t="shared" ref="F1891" si="1030">F1892</f>
        <v>633000</v>
      </c>
      <c r="G1891" s="28">
        <v>0</v>
      </c>
      <c r="H1891" s="28">
        <v>0</v>
      </c>
      <c r="I1891" s="28">
        <v>0</v>
      </c>
      <c r="J1891" s="71">
        <f t="shared" si="1007"/>
        <v>1357000</v>
      </c>
      <c r="K1891" s="28">
        <v>0</v>
      </c>
      <c r="L1891" s="28">
        <v>0</v>
      </c>
      <c r="M1891" s="28">
        <v>0</v>
      </c>
      <c r="N1891" s="28">
        <v>0</v>
      </c>
      <c r="O1891" s="28">
        <v>0</v>
      </c>
      <c r="P1891" s="71">
        <f>O1891+N1891+M1891+L1891+K1891</f>
        <v>0</v>
      </c>
      <c r="Q1891" s="76">
        <f>J1891+P1891</f>
        <v>1357000</v>
      </c>
      <c r="R1891" s="196">
        <v>0</v>
      </c>
    </row>
    <row r="1892" spans="1:18" ht="29.25" hidden="1" customHeight="1" outlineLevel="2">
      <c r="A1892" s="427"/>
      <c r="B1892" s="429"/>
      <c r="C1892" s="163" t="s">
        <v>310</v>
      </c>
      <c r="D1892" s="320">
        <v>0</v>
      </c>
      <c r="E1892" s="319">
        <v>724000</v>
      </c>
      <c r="F1892" s="321">
        <v>633000</v>
      </c>
      <c r="G1892" s="320">
        <v>0</v>
      </c>
      <c r="H1892" s="349">
        <v>0</v>
      </c>
      <c r="I1892" s="320">
        <v>0</v>
      </c>
      <c r="J1892" s="71">
        <f t="shared" si="1007"/>
        <v>1357000</v>
      </c>
      <c r="K1892" s="320">
        <v>0</v>
      </c>
      <c r="L1892" s="320">
        <v>0</v>
      </c>
      <c r="M1892" s="320">
        <v>0</v>
      </c>
      <c r="N1892" s="320">
        <v>0</v>
      </c>
      <c r="O1892" s="320">
        <v>0</v>
      </c>
      <c r="P1892" s="71">
        <f t="shared" ref="P1892:P1900" si="1031">O1892+N1892+M1892+L1892+K1892</f>
        <v>0</v>
      </c>
      <c r="Q1892" s="78">
        <f t="shared" ref="Q1892:Q1898" si="1032">J1892+P1892</f>
        <v>1357000</v>
      </c>
      <c r="R1892" s="196">
        <v>0</v>
      </c>
    </row>
    <row r="1893" spans="1:18" ht="29.25" hidden="1" customHeight="1" outlineLevel="2">
      <c r="A1893" s="427"/>
      <c r="B1893" s="429"/>
      <c r="C1893" s="75" t="s">
        <v>12</v>
      </c>
      <c r="D1893" s="28">
        <f t="shared" ref="D1893:I1894" si="1033">D1895+D1897</f>
        <v>0</v>
      </c>
      <c r="E1893" s="28">
        <f t="shared" si="1033"/>
        <v>0</v>
      </c>
      <c r="F1893" s="28">
        <v>718000</v>
      </c>
      <c r="G1893" s="28">
        <f t="shared" si="1033"/>
        <v>2000</v>
      </c>
      <c r="H1893" s="28">
        <f t="shared" ref="H1893" si="1034">H1895+H1897</f>
        <v>2000</v>
      </c>
      <c r="I1893" s="28">
        <f t="shared" si="1033"/>
        <v>1701</v>
      </c>
      <c r="J1893" s="71">
        <f t="shared" si="1007"/>
        <v>723701</v>
      </c>
      <c r="K1893" s="28">
        <f t="shared" ref="K1893:O1894" si="1035">K1895+K1897</f>
        <v>1701</v>
      </c>
      <c r="L1893" s="28">
        <f t="shared" si="1035"/>
        <v>1701</v>
      </c>
      <c r="M1893" s="28">
        <f t="shared" si="1035"/>
        <v>1701</v>
      </c>
      <c r="N1893" s="28">
        <f t="shared" si="1035"/>
        <v>1701</v>
      </c>
      <c r="O1893" s="28">
        <f t="shared" si="1035"/>
        <v>1701</v>
      </c>
      <c r="P1893" s="71">
        <f t="shared" si="1031"/>
        <v>8505</v>
      </c>
      <c r="Q1893" s="76">
        <f t="shared" si="1032"/>
        <v>732206</v>
      </c>
      <c r="R1893" s="196">
        <v>0</v>
      </c>
    </row>
    <row r="1894" spans="1:18" ht="29.25" hidden="1" customHeight="1" outlineLevel="2">
      <c r="A1894" s="427"/>
      <c r="B1894" s="429"/>
      <c r="C1894" s="163" t="s">
        <v>310</v>
      </c>
      <c r="D1894" s="320">
        <f t="shared" si="1033"/>
        <v>0</v>
      </c>
      <c r="E1894" s="320">
        <f t="shared" si="1033"/>
        <v>0</v>
      </c>
      <c r="F1894" s="320">
        <v>718000</v>
      </c>
      <c r="G1894" s="321">
        <f t="shared" si="1033"/>
        <v>2000</v>
      </c>
      <c r="H1894" s="350">
        <f t="shared" ref="H1894" si="1036">H1896+H1898</f>
        <v>2000</v>
      </c>
      <c r="I1894" s="320">
        <f t="shared" si="1033"/>
        <v>1701</v>
      </c>
      <c r="J1894" s="71">
        <f t="shared" si="1007"/>
        <v>723701</v>
      </c>
      <c r="K1894" s="320">
        <f t="shared" si="1035"/>
        <v>1701</v>
      </c>
      <c r="L1894" s="320">
        <f t="shared" si="1035"/>
        <v>1701</v>
      </c>
      <c r="M1894" s="320">
        <f t="shared" si="1035"/>
        <v>1701</v>
      </c>
      <c r="N1894" s="320">
        <f t="shared" si="1035"/>
        <v>1701</v>
      </c>
      <c r="O1894" s="113">
        <f t="shared" si="1035"/>
        <v>1701</v>
      </c>
      <c r="P1894" s="71">
        <f t="shared" si="1031"/>
        <v>8505</v>
      </c>
      <c r="Q1894" s="78">
        <f t="shared" si="1032"/>
        <v>732206</v>
      </c>
      <c r="R1894" s="196">
        <v>0</v>
      </c>
    </row>
    <row r="1895" spans="1:18" ht="29.25" hidden="1" customHeight="1" outlineLevel="2">
      <c r="A1895" s="427"/>
      <c r="B1895" s="429"/>
      <c r="C1895" s="164" t="s">
        <v>305</v>
      </c>
      <c r="D1895" s="28">
        <f>D1896</f>
        <v>0</v>
      </c>
      <c r="E1895" s="28">
        <f>E1896</f>
        <v>0</v>
      </c>
      <c r="F1895" s="121">
        <v>170000</v>
      </c>
      <c r="G1895" s="121">
        <v>2000</v>
      </c>
      <c r="H1895" s="121">
        <v>2000</v>
      </c>
      <c r="I1895" s="121">
        <v>1701</v>
      </c>
      <c r="J1895" s="71">
        <f t="shared" si="1007"/>
        <v>175701</v>
      </c>
      <c r="K1895" s="121">
        <v>1701</v>
      </c>
      <c r="L1895" s="313">
        <v>1701</v>
      </c>
      <c r="M1895" s="133">
        <v>1701</v>
      </c>
      <c r="N1895" s="133">
        <v>1701</v>
      </c>
      <c r="O1895" s="133">
        <v>1701</v>
      </c>
      <c r="P1895" s="71">
        <f t="shared" si="1031"/>
        <v>8505</v>
      </c>
      <c r="Q1895" s="76">
        <f t="shared" si="1032"/>
        <v>184206</v>
      </c>
      <c r="R1895" s="196">
        <v>0</v>
      </c>
    </row>
    <row r="1896" spans="1:18" ht="29.25" hidden="1" customHeight="1" outlineLevel="2">
      <c r="A1896" s="427"/>
      <c r="B1896" s="429"/>
      <c r="C1896" s="163" t="s">
        <v>310</v>
      </c>
      <c r="D1896" s="320">
        <v>0</v>
      </c>
      <c r="E1896" s="320">
        <v>0</v>
      </c>
      <c r="F1896" s="321">
        <v>170000</v>
      </c>
      <c r="G1896" s="321">
        <v>2000</v>
      </c>
      <c r="H1896" s="350">
        <v>2000</v>
      </c>
      <c r="I1896" s="321">
        <v>1701</v>
      </c>
      <c r="J1896" s="71">
        <f t="shared" si="1007"/>
        <v>175701</v>
      </c>
      <c r="K1896" s="321">
        <v>1701</v>
      </c>
      <c r="L1896" s="313">
        <v>1701</v>
      </c>
      <c r="M1896" s="133">
        <v>1701</v>
      </c>
      <c r="N1896" s="133">
        <v>1701</v>
      </c>
      <c r="O1896" s="133">
        <v>1701</v>
      </c>
      <c r="P1896" s="71">
        <f t="shared" si="1031"/>
        <v>8505</v>
      </c>
      <c r="Q1896" s="78">
        <f t="shared" si="1032"/>
        <v>184206</v>
      </c>
      <c r="R1896" s="196">
        <v>0</v>
      </c>
    </row>
    <row r="1897" spans="1:18" ht="29.25" hidden="1" customHeight="1" outlineLevel="2">
      <c r="A1897" s="427"/>
      <c r="B1897" s="429"/>
      <c r="C1897" s="165" t="s">
        <v>306</v>
      </c>
      <c r="D1897" s="28">
        <f>D1898</f>
        <v>0</v>
      </c>
      <c r="E1897" s="28">
        <f>E1898</f>
        <v>0</v>
      </c>
      <c r="F1897" s="121">
        <v>547500</v>
      </c>
      <c r="G1897" s="28">
        <v>0</v>
      </c>
      <c r="H1897" s="28">
        <v>0</v>
      </c>
      <c r="I1897" s="28">
        <v>0</v>
      </c>
      <c r="J1897" s="71">
        <f t="shared" si="1007"/>
        <v>547500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71">
        <f t="shared" si="1031"/>
        <v>0</v>
      </c>
      <c r="Q1897" s="76">
        <f t="shared" si="1032"/>
        <v>547500</v>
      </c>
      <c r="R1897" s="196">
        <v>0</v>
      </c>
    </row>
    <row r="1898" spans="1:18" ht="29.25" hidden="1" customHeight="1" outlineLevel="2">
      <c r="A1898" s="427"/>
      <c r="B1898" s="429"/>
      <c r="C1898" s="163" t="s">
        <v>310</v>
      </c>
      <c r="D1898" s="320">
        <v>0</v>
      </c>
      <c r="E1898" s="320">
        <v>0</v>
      </c>
      <c r="F1898" s="321">
        <v>547500</v>
      </c>
      <c r="G1898" s="320">
        <v>0</v>
      </c>
      <c r="H1898" s="349">
        <v>0</v>
      </c>
      <c r="I1898" s="320">
        <v>0</v>
      </c>
      <c r="J1898" s="71">
        <f t="shared" si="1007"/>
        <v>547500</v>
      </c>
      <c r="K1898" s="320">
        <v>0</v>
      </c>
      <c r="L1898" s="320">
        <v>0</v>
      </c>
      <c r="M1898" s="320">
        <v>0</v>
      </c>
      <c r="N1898" s="320">
        <v>0</v>
      </c>
      <c r="O1898" s="320">
        <v>0</v>
      </c>
      <c r="P1898" s="71">
        <f t="shared" si="1031"/>
        <v>0</v>
      </c>
      <c r="Q1898" s="78">
        <f t="shared" si="1032"/>
        <v>547500</v>
      </c>
      <c r="R1898" s="196">
        <v>0</v>
      </c>
    </row>
    <row r="1899" spans="1:18" ht="29.25" hidden="1" customHeight="1" outlineLevel="2">
      <c r="A1899" s="427"/>
      <c r="B1899" s="429"/>
      <c r="C1899" s="75" t="s">
        <v>277</v>
      </c>
      <c r="D1899" s="28">
        <f>D1900</f>
        <v>0</v>
      </c>
      <c r="E1899" s="28">
        <f>E1900</f>
        <v>0</v>
      </c>
      <c r="F1899" s="28">
        <f t="shared" ref="F1899:H1899" si="1037">F1900</f>
        <v>0</v>
      </c>
      <c r="G1899" s="28">
        <f t="shared" si="1037"/>
        <v>0</v>
      </c>
      <c r="H1899" s="28">
        <f t="shared" si="1037"/>
        <v>0</v>
      </c>
      <c r="I1899" s="121">
        <f>I1900</f>
        <v>26000000</v>
      </c>
      <c r="J1899" s="71">
        <f t="shared" si="1007"/>
        <v>26000000</v>
      </c>
      <c r="K1899" s="121">
        <f t="shared" ref="K1899:O1899" si="1038">K1900</f>
        <v>6500000</v>
      </c>
      <c r="L1899" s="121">
        <f t="shared" si="1038"/>
        <v>8000000</v>
      </c>
      <c r="M1899" s="121">
        <f t="shared" si="1038"/>
        <v>8000000</v>
      </c>
      <c r="N1899" s="121">
        <f t="shared" si="1038"/>
        <v>8000000</v>
      </c>
      <c r="O1899" s="121">
        <f t="shared" si="1038"/>
        <v>8000000</v>
      </c>
      <c r="P1899" s="71">
        <f t="shared" si="1031"/>
        <v>38500000</v>
      </c>
      <c r="Q1899" s="76">
        <f>J1899+P1899</f>
        <v>64500000</v>
      </c>
      <c r="R1899" s="196">
        <v>13000000</v>
      </c>
    </row>
    <row r="1900" spans="1:18" ht="29.25" hidden="1" customHeight="1" outlineLevel="2">
      <c r="A1900" s="427"/>
      <c r="B1900" s="430"/>
      <c r="C1900" s="163" t="s">
        <v>310</v>
      </c>
      <c r="D1900" s="320">
        <v>0</v>
      </c>
      <c r="E1900" s="320">
        <v>0</v>
      </c>
      <c r="F1900" s="320">
        <v>0</v>
      </c>
      <c r="G1900" s="320">
        <v>0</v>
      </c>
      <c r="H1900" s="349">
        <v>0</v>
      </c>
      <c r="I1900" s="321">
        <f>13000000+R1900</f>
        <v>26000000</v>
      </c>
      <c r="J1900" s="71">
        <f t="shared" si="1007"/>
        <v>26000000</v>
      </c>
      <c r="K1900" s="321">
        <v>6500000</v>
      </c>
      <c r="L1900" s="321">
        <v>8000000</v>
      </c>
      <c r="M1900" s="321">
        <v>8000000</v>
      </c>
      <c r="N1900" s="321">
        <v>8000000</v>
      </c>
      <c r="O1900" s="321">
        <v>8000000</v>
      </c>
      <c r="P1900" s="71">
        <f t="shared" si="1031"/>
        <v>38500000</v>
      </c>
      <c r="Q1900" s="78">
        <f t="shared" ref="Q1900:Q1910" si="1039">J1900+P1900</f>
        <v>64500000</v>
      </c>
      <c r="R1900" s="196">
        <v>13000000</v>
      </c>
    </row>
    <row r="1901" spans="1:18" ht="29.25" hidden="1" customHeight="1" outlineLevel="1">
      <c r="A1901" s="421" t="s">
        <v>278</v>
      </c>
      <c r="B1901" s="422"/>
      <c r="C1901" s="422"/>
      <c r="D1901" s="314">
        <f>D1903+D1905+D1911</f>
        <v>0</v>
      </c>
      <c r="E1901" s="314">
        <f>E1903+E1905+E1911</f>
        <v>1588000</v>
      </c>
      <c r="F1901" s="314">
        <f>F1903+F1905+F1911</f>
        <v>358000</v>
      </c>
      <c r="G1901" s="314">
        <f>G1903+G1905+G1911</f>
        <v>0</v>
      </c>
      <c r="H1901" s="354">
        <f>H1903+H1905+H1911</f>
        <v>0</v>
      </c>
      <c r="I1901" s="314">
        <f t="shared" ref="I1901:O1902" si="1040">I1903+I1905+I1911</f>
        <v>39504493</v>
      </c>
      <c r="J1901" s="314">
        <f>I1901+H1901+G1901+F1901+E1901</f>
        <v>41450493</v>
      </c>
      <c r="K1901" s="314">
        <f t="shared" si="1040"/>
        <v>8708939</v>
      </c>
      <c r="L1901" s="314">
        <f t="shared" si="1040"/>
        <v>10127322</v>
      </c>
      <c r="M1901" s="314">
        <f t="shared" si="1040"/>
        <v>9693625</v>
      </c>
      <c r="N1901" s="314">
        <f t="shared" si="1040"/>
        <v>7739888</v>
      </c>
      <c r="O1901" s="314">
        <f t="shared" si="1040"/>
        <v>3223805</v>
      </c>
      <c r="P1901" s="314">
        <f>O1901+N1901+M1901+L1901+K1901</f>
        <v>39493579</v>
      </c>
      <c r="Q1901" s="67">
        <f t="shared" si="1039"/>
        <v>80944072</v>
      </c>
      <c r="R1901" s="196">
        <v>19116000</v>
      </c>
    </row>
    <row r="1902" spans="1:18" ht="29.25" hidden="1" customHeight="1" outlineLevel="2">
      <c r="A1902" s="456">
        <v>4</v>
      </c>
      <c r="B1902" s="428" t="s">
        <v>14</v>
      </c>
      <c r="C1902" s="68" t="s">
        <v>310</v>
      </c>
      <c r="D1902" s="59">
        <f>D1904+D1906+D1912</f>
        <v>0</v>
      </c>
      <c r="E1902" s="59">
        <f>E1904+E1906+E1912</f>
        <v>1588000</v>
      </c>
      <c r="F1902" s="59">
        <f t="shared" ref="F1902:O1902" si="1041">F1904+F1906+F1912</f>
        <v>358000</v>
      </c>
      <c r="G1902" s="320">
        <f>G1904+G1906+G1912</f>
        <v>0</v>
      </c>
      <c r="H1902" s="349">
        <f>H1904+H1906+H1912</f>
        <v>0</v>
      </c>
      <c r="I1902" s="59">
        <f t="shared" si="1041"/>
        <v>39504493</v>
      </c>
      <c r="J1902" s="314">
        <f>I1902+H1902+G1902+F1902+E1902</f>
        <v>41450493</v>
      </c>
      <c r="K1902" s="59">
        <f t="shared" si="1041"/>
        <v>8708939</v>
      </c>
      <c r="L1902" s="59">
        <f t="shared" si="1040"/>
        <v>10127322</v>
      </c>
      <c r="M1902" s="59">
        <f t="shared" si="1041"/>
        <v>9693625</v>
      </c>
      <c r="N1902" s="59">
        <f t="shared" si="1041"/>
        <v>7739888</v>
      </c>
      <c r="O1902" s="59">
        <f t="shared" si="1041"/>
        <v>3223805</v>
      </c>
      <c r="P1902" s="314">
        <f>O1902+N1902+M1902+L1902+K1902</f>
        <v>39493579</v>
      </c>
      <c r="Q1902" s="74">
        <f t="shared" si="1039"/>
        <v>80944072</v>
      </c>
      <c r="R1902" s="196">
        <v>19116000</v>
      </c>
    </row>
    <row r="1903" spans="1:18" ht="29.25" hidden="1" customHeight="1" outlineLevel="2">
      <c r="A1903" s="457"/>
      <c r="B1903" s="429"/>
      <c r="C1903" s="153" t="s">
        <v>304</v>
      </c>
      <c r="D1903" s="28">
        <f>D1904</f>
        <v>0</v>
      </c>
      <c r="E1903" s="28">
        <f t="shared" ref="E1903:F1903" si="1042">E1904</f>
        <v>1588000</v>
      </c>
      <c r="F1903" s="28">
        <f t="shared" si="1042"/>
        <v>157000</v>
      </c>
      <c r="G1903" s="28">
        <v>0</v>
      </c>
      <c r="H1903" s="28">
        <v>0</v>
      </c>
      <c r="I1903" s="28">
        <v>0</v>
      </c>
      <c r="J1903" s="71">
        <f t="shared" si="1007"/>
        <v>1745000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71">
        <f>O1903+N1903+M1903+L1903+K1903</f>
        <v>0</v>
      </c>
      <c r="Q1903" s="76">
        <f t="shared" si="1039"/>
        <v>1745000</v>
      </c>
      <c r="R1903" s="196">
        <v>0</v>
      </c>
    </row>
    <row r="1904" spans="1:18" ht="29.25" hidden="1" customHeight="1" outlineLevel="2">
      <c r="A1904" s="457"/>
      <c r="B1904" s="429"/>
      <c r="C1904" s="163" t="s">
        <v>310</v>
      </c>
      <c r="D1904" s="320">
        <v>0</v>
      </c>
      <c r="E1904" s="180">
        <f>1588000</f>
        <v>1588000</v>
      </c>
      <c r="F1904" s="319">
        <v>157000</v>
      </c>
      <c r="G1904" s="320">
        <v>0</v>
      </c>
      <c r="H1904" s="349">
        <v>0</v>
      </c>
      <c r="I1904" s="320">
        <v>0</v>
      </c>
      <c r="J1904" s="71">
        <f t="shared" si="1007"/>
        <v>1745000</v>
      </c>
      <c r="K1904" s="320">
        <v>0</v>
      </c>
      <c r="L1904" s="320">
        <v>0</v>
      </c>
      <c r="M1904" s="320">
        <v>0</v>
      </c>
      <c r="N1904" s="320">
        <v>0</v>
      </c>
      <c r="O1904" s="320">
        <v>0</v>
      </c>
      <c r="P1904" s="71">
        <f t="shared" ref="P1904:P1912" si="1043">O1904+N1904+M1904+L1904+K1904</f>
        <v>0</v>
      </c>
      <c r="Q1904" s="78">
        <f t="shared" si="1039"/>
        <v>1745000</v>
      </c>
      <c r="R1904" s="196">
        <v>0</v>
      </c>
    </row>
    <row r="1905" spans="1:18" ht="29.25" hidden="1" customHeight="1" outlineLevel="2" thickBot="1">
      <c r="A1905" s="457"/>
      <c r="B1905" s="429"/>
      <c r="C1905" s="170" t="s">
        <v>12</v>
      </c>
      <c r="D1905" s="171">
        <f t="shared" ref="D1905:I1906" si="1044">D1907+D1909</f>
        <v>0</v>
      </c>
      <c r="E1905" s="171">
        <f t="shared" si="1044"/>
        <v>0</v>
      </c>
      <c r="F1905" s="171">
        <v>201000</v>
      </c>
      <c r="G1905" s="171">
        <f t="shared" si="1044"/>
        <v>0</v>
      </c>
      <c r="H1905" s="171">
        <f t="shared" ref="H1905" si="1045">H1907+H1909</f>
        <v>0</v>
      </c>
      <c r="I1905" s="171">
        <f t="shared" si="1044"/>
        <v>20080</v>
      </c>
      <c r="J1905" s="154">
        <f t="shared" si="1007"/>
        <v>221080</v>
      </c>
      <c r="K1905" s="171">
        <f t="shared" ref="K1905:O1906" si="1046">K1907+K1909</f>
        <v>0</v>
      </c>
      <c r="L1905" s="171">
        <f t="shared" si="1046"/>
        <v>0</v>
      </c>
      <c r="M1905" s="171">
        <f t="shared" si="1046"/>
        <v>20080</v>
      </c>
      <c r="N1905" s="171">
        <f t="shared" si="1046"/>
        <v>0</v>
      </c>
      <c r="O1905" s="171">
        <f t="shared" si="1046"/>
        <v>0</v>
      </c>
      <c r="P1905" s="154">
        <f t="shared" si="1043"/>
        <v>20080</v>
      </c>
      <c r="Q1905" s="172">
        <f t="shared" si="1039"/>
        <v>241160</v>
      </c>
      <c r="R1905" s="196">
        <v>0</v>
      </c>
    </row>
    <row r="1906" spans="1:18" ht="29.25" hidden="1" customHeight="1" outlineLevel="2" thickTop="1">
      <c r="A1906" s="457"/>
      <c r="B1906" s="429"/>
      <c r="C1906" s="173" t="s">
        <v>310</v>
      </c>
      <c r="D1906" s="174">
        <f t="shared" si="1044"/>
        <v>0</v>
      </c>
      <c r="E1906" s="174">
        <f t="shared" si="1044"/>
        <v>0</v>
      </c>
      <c r="F1906" s="174">
        <v>201000</v>
      </c>
      <c r="G1906" s="174">
        <f t="shared" si="1044"/>
        <v>0</v>
      </c>
      <c r="H1906" s="174">
        <f t="shared" ref="H1906" si="1047">H1908+H1910</f>
        <v>0</v>
      </c>
      <c r="I1906" s="174">
        <f t="shared" si="1044"/>
        <v>20080</v>
      </c>
      <c r="J1906" s="161">
        <f t="shared" si="1007"/>
        <v>221080</v>
      </c>
      <c r="K1906" s="174">
        <f t="shared" si="1046"/>
        <v>0</v>
      </c>
      <c r="L1906" s="174">
        <f t="shared" si="1046"/>
        <v>0</v>
      </c>
      <c r="M1906" s="174">
        <f t="shared" si="1046"/>
        <v>20080</v>
      </c>
      <c r="N1906" s="174">
        <f t="shared" si="1046"/>
        <v>0</v>
      </c>
      <c r="O1906" s="174">
        <f t="shared" si="1046"/>
        <v>0</v>
      </c>
      <c r="P1906" s="161">
        <f t="shared" si="1043"/>
        <v>20080</v>
      </c>
      <c r="Q1906" s="175">
        <f t="shared" si="1039"/>
        <v>241160</v>
      </c>
      <c r="R1906" s="196">
        <v>0</v>
      </c>
    </row>
    <row r="1907" spans="1:18" ht="29.25" hidden="1" customHeight="1" outlineLevel="2">
      <c r="A1907" s="457"/>
      <c r="B1907" s="429"/>
      <c r="C1907" s="164" t="s">
        <v>305</v>
      </c>
      <c r="D1907" s="28">
        <f>D1908</f>
        <v>0</v>
      </c>
      <c r="E1907" s="28">
        <f>E1908</f>
        <v>0</v>
      </c>
      <c r="F1907" s="20">
        <v>175840</v>
      </c>
      <c r="G1907" s="28">
        <v>0</v>
      </c>
      <c r="H1907" s="28">
        <v>0</v>
      </c>
      <c r="I1907" s="20">
        <v>17584</v>
      </c>
      <c r="J1907" s="71">
        <f t="shared" si="1007"/>
        <v>193424</v>
      </c>
      <c r="K1907" s="28">
        <v>0</v>
      </c>
      <c r="L1907" s="28">
        <v>0</v>
      </c>
      <c r="M1907" s="20">
        <v>17584</v>
      </c>
      <c r="N1907" s="28">
        <v>0</v>
      </c>
      <c r="O1907" s="28">
        <v>0</v>
      </c>
      <c r="P1907" s="71">
        <f t="shared" si="1043"/>
        <v>17584</v>
      </c>
      <c r="Q1907" s="76">
        <f t="shared" si="1039"/>
        <v>211008</v>
      </c>
      <c r="R1907" s="196">
        <v>0</v>
      </c>
    </row>
    <row r="1908" spans="1:18" ht="29.25" hidden="1" customHeight="1" outlineLevel="2">
      <c r="A1908" s="457"/>
      <c r="B1908" s="429"/>
      <c r="C1908" s="163" t="s">
        <v>310</v>
      </c>
      <c r="D1908" s="320">
        <v>0</v>
      </c>
      <c r="E1908" s="320">
        <v>0</v>
      </c>
      <c r="F1908" s="319">
        <v>175840</v>
      </c>
      <c r="G1908" s="320">
        <v>0</v>
      </c>
      <c r="H1908" s="349">
        <v>0</v>
      </c>
      <c r="I1908" s="319">
        <v>17584</v>
      </c>
      <c r="J1908" s="71">
        <f t="shared" si="1007"/>
        <v>193424</v>
      </c>
      <c r="K1908" s="320">
        <v>0</v>
      </c>
      <c r="L1908" s="320">
        <v>0</v>
      </c>
      <c r="M1908" s="319">
        <v>17584</v>
      </c>
      <c r="N1908" s="320">
        <v>0</v>
      </c>
      <c r="O1908" s="320">
        <v>0</v>
      </c>
      <c r="P1908" s="71">
        <f t="shared" si="1043"/>
        <v>17584</v>
      </c>
      <c r="Q1908" s="78">
        <f t="shared" si="1039"/>
        <v>211008</v>
      </c>
      <c r="R1908" s="196">
        <v>0</v>
      </c>
    </row>
    <row r="1909" spans="1:18" ht="29.25" hidden="1" customHeight="1" outlineLevel="2">
      <c r="A1909" s="457"/>
      <c r="B1909" s="429"/>
      <c r="C1909" s="165" t="s">
        <v>306</v>
      </c>
      <c r="D1909" s="28">
        <f>D1910</f>
        <v>0</v>
      </c>
      <c r="E1909" s="28">
        <f>E1910</f>
        <v>0</v>
      </c>
      <c r="F1909" s="20">
        <v>24960</v>
      </c>
      <c r="G1909" s="28">
        <v>0</v>
      </c>
      <c r="H1909" s="28">
        <v>0</v>
      </c>
      <c r="I1909" s="20">
        <v>2496</v>
      </c>
      <c r="J1909" s="71">
        <f t="shared" si="1007"/>
        <v>27456</v>
      </c>
      <c r="K1909" s="28">
        <v>0</v>
      </c>
      <c r="L1909" s="28">
        <v>0</v>
      </c>
      <c r="M1909" s="20">
        <v>2496</v>
      </c>
      <c r="N1909" s="28">
        <v>0</v>
      </c>
      <c r="O1909" s="28">
        <v>0</v>
      </c>
      <c r="P1909" s="71">
        <f t="shared" si="1043"/>
        <v>2496</v>
      </c>
      <c r="Q1909" s="76">
        <f t="shared" si="1039"/>
        <v>29952</v>
      </c>
      <c r="R1909" s="196">
        <v>0</v>
      </c>
    </row>
    <row r="1910" spans="1:18" ht="29.25" hidden="1" customHeight="1" outlineLevel="2">
      <c r="A1910" s="457"/>
      <c r="B1910" s="429"/>
      <c r="C1910" s="163" t="s">
        <v>310</v>
      </c>
      <c r="D1910" s="320">
        <v>0</v>
      </c>
      <c r="E1910" s="320">
        <v>0</v>
      </c>
      <c r="F1910" s="319">
        <v>24960</v>
      </c>
      <c r="G1910" s="320">
        <v>0</v>
      </c>
      <c r="H1910" s="349">
        <v>0</v>
      </c>
      <c r="I1910" s="319">
        <v>2496</v>
      </c>
      <c r="J1910" s="71">
        <f t="shared" si="1007"/>
        <v>27456</v>
      </c>
      <c r="K1910" s="320">
        <v>0</v>
      </c>
      <c r="L1910" s="320">
        <v>0</v>
      </c>
      <c r="M1910" s="319">
        <v>2496</v>
      </c>
      <c r="N1910" s="320">
        <v>0</v>
      </c>
      <c r="O1910" s="320">
        <v>0</v>
      </c>
      <c r="P1910" s="71">
        <f t="shared" si="1043"/>
        <v>2496</v>
      </c>
      <c r="Q1910" s="78">
        <f t="shared" si="1039"/>
        <v>29952</v>
      </c>
      <c r="R1910" s="196">
        <v>0</v>
      </c>
    </row>
    <row r="1911" spans="1:18" ht="29.25" hidden="1" customHeight="1" outlineLevel="2">
      <c r="A1911" s="457"/>
      <c r="B1911" s="429"/>
      <c r="C1911" s="75" t="s">
        <v>277</v>
      </c>
      <c r="D1911" s="28">
        <f>D1912</f>
        <v>0</v>
      </c>
      <c r="E1911" s="28">
        <f>E1912</f>
        <v>0</v>
      </c>
      <c r="F1911" s="28">
        <f t="shared" ref="F1911:H1911" si="1048">F1912</f>
        <v>0</v>
      </c>
      <c r="G1911" s="28">
        <f t="shared" si="1048"/>
        <v>0</v>
      </c>
      <c r="H1911" s="28">
        <f t="shared" si="1048"/>
        <v>0</v>
      </c>
      <c r="I1911" s="20">
        <f>I1912</f>
        <v>39484413</v>
      </c>
      <c r="J1911" s="71">
        <f t="shared" si="1007"/>
        <v>39484413</v>
      </c>
      <c r="K1911" s="20">
        <f t="shared" ref="K1911:O1911" si="1049">K1912</f>
        <v>8708939</v>
      </c>
      <c r="L1911" s="20">
        <f t="shared" si="1049"/>
        <v>10127322</v>
      </c>
      <c r="M1911" s="20">
        <f t="shared" si="1049"/>
        <v>9673545</v>
      </c>
      <c r="N1911" s="20">
        <f t="shared" si="1049"/>
        <v>7739888</v>
      </c>
      <c r="O1911" s="20">
        <f t="shared" si="1049"/>
        <v>3223805</v>
      </c>
      <c r="P1911" s="71">
        <f t="shared" si="1043"/>
        <v>39473499</v>
      </c>
      <c r="Q1911" s="76">
        <f>J1911+P1911</f>
        <v>78957912</v>
      </c>
      <c r="R1911" s="196">
        <v>19116000</v>
      </c>
    </row>
    <row r="1912" spans="1:18" ht="29.25" hidden="1" customHeight="1" outlineLevel="2">
      <c r="A1912" s="458"/>
      <c r="B1912" s="430"/>
      <c r="C1912" s="163" t="s">
        <v>310</v>
      </c>
      <c r="D1912" s="320">
        <v>0</v>
      </c>
      <c r="E1912" s="320">
        <v>0</v>
      </c>
      <c r="F1912" s="320">
        <v>0</v>
      </c>
      <c r="G1912" s="320">
        <v>0</v>
      </c>
      <c r="H1912" s="349">
        <v>0</v>
      </c>
      <c r="I1912" s="319">
        <f>20368413+R1912</f>
        <v>39484413</v>
      </c>
      <c r="J1912" s="71">
        <f t="shared" si="1007"/>
        <v>39484413</v>
      </c>
      <c r="K1912" s="319">
        <f>2492992+6215947</f>
        <v>8708939</v>
      </c>
      <c r="L1912" s="319">
        <f>5879070+4248252</f>
        <v>10127322</v>
      </c>
      <c r="M1912" s="319">
        <f>5301606+1175364+3196575</f>
        <v>9673545</v>
      </c>
      <c r="N1912" s="319">
        <v>7739888</v>
      </c>
      <c r="O1912" s="319">
        <f>1695495+1528310</f>
        <v>3223805</v>
      </c>
      <c r="P1912" s="71">
        <f t="shared" si="1043"/>
        <v>39473499</v>
      </c>
      <c r="Q1912" s="78">
        <f>J1912+P1912</f>
        <v>78957912</v>
      </c>
      <c r="R1912" s="196">
        <v>19116000</v>
      </c>
    </row>
    <row r="1913" spans="1:18" ht="29.25" hidden="1" customHeight="1" outlineLevel="1">
      <c r="A1913" s="421" t="s">
        <v>31</v>
      </c>
      <c r="B1913" s="422"/>
      <c r="C1913" s="422"/>
      <c r="D1913" s="314">
        <f>D1915+D1917+D1923</f>
        <v>0</v>
      </c>
      <c r="E1913" s="314">
        <f>E1915+E1917+E1923</f>
        <v>921000</v>
      </c>
      <c r="F1913" s="314">
        <f t="shared" ref="F1913:O1913" si="1050">F1915+F1917+F1923</f>
        <v>936000</v>
      </c>
      <c r="G1913" s="314">
        <f t="shared" si="1050"/>
        <v>31000</v>
      </c>
      <c r="H1913" s="354">
        <f t="shared" ref="H1913" si="1051">H1915+H1917+H1923</f>
        <v>31000</v>
      </c>
      <c r="I1913" s="314">
        <f t="shared" si="1050"/>
        <v>23059737</v>
      </c>
      <c r="J1913" s="314">
        <f>I1913+H1913+G1913+F1913+E1913</f>
        <v>24978737</v>
      </c>
      <c r="K1913" s="314">
        <f t="shared" si="1050"/>
        <v>6807861</v>
      </c>
      <c r="L1913" s="314">
        <f t="shared" si="1050"/>
        <v>7284411</v>
      </c>
      <c r="M1913" s="314">
        <f t="shared" si="1050"/>
        <v>7794319</v>
      </c>
      <c r="N1913" s="314">
        <f t="shared" si="1050"/>
        <v>8339921</v>
      </c>
      <c r="O1913" s="314">
        <f t="shared" si="1050"/>
        <v>8964581</v>
      </c>
      <c r="P1913" s="314">
        <f>O1913+N1913+M1913+L1913+K1913</f>
        <v>39191093</v>
      </c>
      <c r="Q1913" s="67">
        <f>J1913+P1913</f>
        <v>64169830</v>
      </c>
      <c r="R1913" s="196">
        <v>10720000</v>
      </c>
    </row>
    <row r="1914" spans="1:18" ht="29.25" hidden="1" customHeight="1" outlineLevel="2">
      <c r="A1914" s="427">
        <v>5</v>
      </c>
      <c r="B1914" s="428" t="s">
        <v>14</v>
      </c>
      <c r="C1914" s="68" t="s">
        <v>310</v>
      </c>
      <c r="D1914" s="59">
        <f>D1916+D1918+D1924</f>
        <v>0</v>
      </c>
      <c r="E1914" s="59">
        <f>E1916+E1918+E1924</f>
        <v>921000</v>
      </c>
      <c r="F1914" s="59">
        <f>F1916+F1918+F1924</f>
        <v>936000</v>
      </c>
      <c r="G1914" s="59">
        <f>G1916+G1918+G1924</f>
        <v>31000</v>
      </c>
      <c r="H1914" s="59">
        <f>H1916+H1918+H1924</f>
        <v>31000</v>
      </c>
      <c r="I1914" s="59">
        <f>I1916+I1918+I1924</f>
        <v>23059737</v>
      </c>
      <c r="J1914" s="314">
        <f>I1914+H1914+G1914+F1914+E1914</f>
        <v>24978737</v>
      </c>
      <c r="K1914" s="59">
        <f>K1916+K1918+K1924</f>
        <v>6807861</v>
      </c>
      <c r="L1914" s="59">
        <f>L1916+L1918+L1924</f>
        <v>7284411</v>
      </c>
      <c r="M1914" s="59">
        <f>M1916+M1918+M1924</f>
        <v>7794319</v>
      </c>
      <c r="N1914" s="59">
        <f>N1916+N1918+N1924</f>
        <v>8339921</v>
      </c>
      <c r="O1914" s="59">
        <f>O1916+O1918+O1924</f>
        <v>8964581</v>
      </c>
      <c r="P1914" s="314">
        <f>O1914+N1914+M1914+L1914+K1914</f>
        <v>39191093</v>
      </c>
      <c r="Q1914" s="74">
        <f>P1914+J1914</f>
        <v>64169830</v>
      </c>
      <c r="R1914" s="196">
        <v>10720000</v>
      </c>
    </row>
    <row r="1915" spans="1:18" ht="29.25" hidden="1" customHeight="1" outlineLevel="2">
      <c r="A1915" s="427"/>
      <c r="B1915" s="429"/>
      <c r="C1915" s="153" t="s">
        <v>304</v>
      </c>
      <c r="D1915" s="28">
        <f>D1916</f>
        <v>0</v>
      </c>
      <c r="E1915" s="28">
        <f t="shared" ref="E1915:F1915" si="1052">E1916</f>
        <v>921000</v>
      </c>
      <c r="F1915" s="28">
        <f t="shared" si="1052"/>
        <v>445000</v>
      </c>
      <c r="G1915" s="28">
        <v>0</v>
      </c>
      <c r="H1915" s="28">
        <v>0</v>
      </c>
      <c r="I1915" s="28">
        <v>0</v>
      </c>
      <c r="J1915" s="71">
        <f t="shared" si="1007"/>
        <v>1366000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71">
        <f>O1915+N1915+M1915+L1915+K1915</f>
        <v>0</v>
      </c>
      <c r="Q1915" s="76">
        <f>J1915+P1915</f>
        <v>1366000</v>
      </c>
      <c r="R1915" s="196">
        <v>0</v>
      </c>
    </row>
    <row r="1916" spans="1:18" ht="29.25" hidden="1" customHeight="1" outlineLevel="2">
      <c r="A1916" s="427"/>
      <c r="B1916" s="429"/>
      <c r="C1916" s="163" t="s">
        <v>310</v>
      </c>
      <c r="D1916" s="320">
        <v>0</v>
      </c>
      <c r="E1916" s="319">
        <v>921000</v>
      </c>
      <c r="F1916" s="319">
        <v>445000</v>
      </c>
      <c r="G1916" s="320">
        <v>0</v>
      </c>
      <c r="H1916" s="349">
        <v>0</v>
      </c>
      <c r="I1916" s="320">
        <v>0</v>
      </c>
      <c r="J1916" s="71">
        <f t="shared" si="1007"/>
        <v>1366000</v>
      </c>
      <c r="K1916" s="320">
        <v>0</v>
      </c>
      <c r="L1916" s="320">
        <v>0</v>
      </c>
      <c r="M1916" s="320">
        <v>0</v>
      </c>
      <c r="N1916" s="320">
        <v>0</v>
      </c>
      <c r="O1916" s="320">
        <v>0</v>
      </c>
      <c r="P1916" s="71">
        <f t="shared" ref="P1916" si="1053">O1916+N1916+M1916+L1916+K1916</f>
        <v>0</v>
      </c>
      <c r="Q1916" s="78">
        <f>J1916+P1916</f>
        <v>1366000</v>
      </c>
      <c r="R1916" s="196">
        <v>0</v>
      </c>
    </row>
    <row r="1917" spans="1:18" ht="29.25" hidden="1" customHeight="1" outlineLevel="2">
      <c r="A1917" s="427"/>
      <c r="B1917" s="429"/>
      <c r="C1917" s="75" t="s">
        <v>12</v>
      </c>
      <c r="D1917" s="28">
        <f t="shared" ref="D1917:I1918" si="1054">D1919+D1921</f>
        <v>0</v>
      </c>
      <c r="E1917" s="28">
        <f t="shared" si="1054"/>
        <v>0</v>
      </c>
      <c r="F1917" s="28">
        <f t="shared" si="1054"/>
        <v>491000</v>
      </c>
      <c r="G1917" s="28">
        <f t="shared" si="1054"/>
        <v>31000</v>
      </c>
      <c r="H1917" s="28">
        <f t="shared" ref="H1917" si="1055">H1919+H1921</f>
        <v>31000</v>
      </c>
      <c r="I1917" s="28">
        <f t="shared" si="1054"/>
        <v>0</v>
      </c>
      <c r="J1917" s="71">
        <f t="shared" si="1007"/>
        <v>553000</v>
      </c>
      <c r="K1917" s="28">
        <f t="shared" ref="K1917:O1918" si="1056">K1919+K1921</f>
        <v>0</v>
      </c>
      <c r="L1917" s="28">
        <f t="shared" si="1056"/>
        <v>0</v>
      </c>
      <c r="M1917" s="28">
        <f t="shared" si="1056"/>
        <v>0</v>
      </c>
      <c r="N1917" s="28">
        <f t="shared" si="1056"/>
        <v>0</v>
      </c>
      <c r="O1917" s="28">
        <f t="shared" si="1056"/>
        <v>0</v>
      </c>
      <c r="P1917" s="71">
        <f>O1917+N1917+M1917+L1917+K1917</f>
        <v>0</v>
      </c>
      <c r="Q1917" s="76">
        <f>J1917+P1917</f>
        <v>553000</v>
      </c>
      <c r="R1917" s="196">
        <v>-31000</v>
      </c>
    </row>
    <row r="1918" spans="1:18" ht="29.25" hidden="1" customHeight="1" outlineLevel="2">
      <c r="A1918" s="427"/>
      <c r="B1918" s="429"/>
      <c r="C1918" s="163" t="s">
        <v>310</v>
      </c>
      <c r="D1918" s="320">
        <f t="shared" si="1054"/>
        <v>0</v>
      </c>
      <c r="E1918" s="320">
        <f t="shared" si="1054"/>
        <v>0</v>
      </c>
      <c r="F1918" s="320">
        <f t="shared" si="1054"/>
        <v>491000</v>
      </c>
      <c r="G1918" s="320">
        <f t="shared" si="1054"/>
        <v>31000</v>
      </c>
      <c r="H1918" s="349">
        <f t="shared" ref="H1918" si="1057">H1920+H1922</f>
        <v>31000</v>
      </c>
      <c r="I1918" s="320">
        <f t="shared" si="1054"/>
        <v>0</v>
      </c>
      <c r="J1918" s="71">
        <f t="shared" si="1007"/>
        <v>553000</v>
      </c>
      <c r="K1918" s="320">
        <f t="shared" si="1056"/>
        <v>0</v>
      </c>
      <c r="L1918" s="320">
        <f t="shared" si="1056"/>
        <v>0</v>
      </c>
      <c r="M1918" s="320">
        <f t="shared" si="1056"/>
        <v>0</v>
      </c>
      <c r="N1918" s="320">
        <f t="shared" si="1056"/>
        <v>0</v>
      </c>
      <c r="O1918" s="320">
        <f t="shared" si="1056"/>
        <v>0</v>
      </c>
      <c r="P1918" s="71">
        <f t="shared" ref="P1918:P1920" si="1058">O1918+N1918+M1918+L1918+K1918</f>
        <v>0</v>
      </c>
      <c r="Q1918" s="78">
        <f>J1918+P1918</f>
        <v>553000</v>
      </c>
      <c r="R1918" s="196">
        <v>-31000</v>
      </c>
    </row>
    <row r="1919" spans="1:18" ht="29.25" hidden="1" customHeight="1" outlineLevel="2">
      <c r="A1919" s="427"/>
      <c r="B1919" s="429"/>
      <c r="C1919" s="164" t="s">
        <v>305</v>
      </c>
      <c r="D1919" s="28">
        <f>D1920</f>
        <v>0</v>
      </c>
      <c r="E1919" s="28">
        <f>E1920</f>
        <v>0</v>
      </c>
      <c r="F1919" s="20">
        <v>62000</v>
      </c>
      <c r="G1919" s="20">
        <v>31000</v>
      </c>
      <c r="H1919" s="20">
        <v>31000</v>
      </c>
      <c r="I1919" s="28">
        <v>0</v>
      </c>
      <c r="J1919" s="71">
        <f t="shared" si="1007"/>
        <v>124000</v>
      </c>
      <c r="K1919" s="28">
        <v>0</v>
      </c>
      <c r="L1919" s="28">
        <v>0</v>
      </c>
      <c r="M1919" s="28">
        <v>0</v>
      </c>
      <c r="N1919" s="28">
        <v>0</v>
      </c>
      <c r="O1919" s="28">
        <v>0</v>
      </c>
      <c r="P1919" s="71">
        <f t="shared" si="1058"/>
        <v>0</v>
      </c>
      <c r="Q1919" s="76">
        <f t="shared" ref="Q1919:Q1927" si="1059">J1919+P1919</f>
        <v>124000</v>
      </c>
      <c r="R1919" s="196">
        <v>-31000</v>
      </c>
    </row>
    <row r="1920" spans="1:18" ht="29.25" hidden="1" customHeight="1" outlineLevel="2">
      <c r="A1920" s="427"/>
      <c r="B1920" s="429"/>
      <c r="C1920" s="163" t="s">
        <v>310</v>
      </c>
      <c r="D1920" s="320">
        <v>0</v>
      </c>
      <c r="E1920" s="320">
        <v>0</v>
      </c>
      <c r="F1920" s="319">
        <v>62000</v>
      </c>
      <c r="G1920" s="319">
        <v>31000</v>
      </c>
      <c r="H1920" s="351">
        <v>31000</v>
      </c>
      <c r="I1920" s="320">
        <v>0</v>
      </c>
      <c r="J1920" s="71">
        <f t="shared" si="1007"/>
        <v>124000</v>
      </c>
      <c r="K1920" s="320">
        <v>0</v>
      </c>
      <c r="L1920" s="320">
        <v>0</v>
      </c>
      <c r="M1920" s="320">
        <v>0</v>
      </c>
      <c r="N1920" s="320">
        <v>0</v>
      </c>
      <c r="O1920" s="320">
        <v>0</v>
      </c>
      <c r="P1920" s="71">
        <f t="shared" si="1058"/>
        <v>0</v>
      </c>
      <c r="Q1920" s="78">
        <f>J1920+P1920</f>
        <v>124000</v>
      </c>
      <c r="R1920" s="196">
        <v>-31000</v>
      </c>
    </row>
    <row r="1921" spans="1:18" ht="29.25" hidden="1" customHeight="1" outlineLevel="2">
      <c r="A1921" s="427"/>
      <c r="B1921" s="429"/>
      <c r="C1921" s="165" t="s">
        <v>306</v>
      </c>
      <c r="D1921" s="28">
        <f>D1922</f>
        <v>0</v>
      </c>
      <c r="E1921" s="28">
        <f>E1922</f>
        <v>0</v>
      </c>
      <c r="F1921" s="20">
        <v>429000</v>
      </c>
      <c r="G1921" s="28">
        <v>0</v>
      </c>
      <c r="H1921" s="28">
        <v>0</v>
      </c>
      <c r="I1921" s="28">
        <v>0</v>
      </c>
      <c r="J1921" s="71">
        <f t="shared" si="1007"/>
        <v>429000</v>
      </c>
      <c r="K1921" s="28">
        <v>0</v>
      </c>
      <c r="L1921" s="28">
        <v>0</v>
      </c>
      <c r="M1921" s="28">
        <v>0</v>
      </c>
      <c r="N1921" s="28">
        <v>0</v>
      </c>
      <c r="O1921" s="28">
        <v>0</v>
      </c>
      <c r="P1921" s="71">
        <f>O1921+N1921+M1921+L1921+K1921</f>
        <v>0</v>
      </c>
      <c r="Q1921" s="76">
        <f t="shared" si="1059"/>
        <v>429000</v>
      </c>
      <c r="R1921" s="196">
        <v>0</v>
      </c>
    </row>
    <row r="1922" spans="1:18" ht="29.25" hidden="1" customHeight="1" outlineLevel="2">
      <c r="A1922" s="427"/>
      <c r="B1922" s="429"/>
      <c r="C1922" s="163" t="s">
        <v>310</v>
      </c>
      <c r="D1922" s="320">
        <v>0</v>
      </c>
      <c r="E1922" s="320">
        <v>0</v>
      </c>
      <c r="F1922" s="319">
        <v>429000</v>
      </c>
      <c r="G1922" s="320">
        <v>0</v>
      </c>
      <c r="H1922" s="349">
        <v>0</v>
      </c>
      <c r="I1922" s="320">
        <v>0</v>
      </c>
      <c r="J1922" s="71">
        <f t="shared" si="1007"/>
        <v>429000</v>
      </c>
      <c r="K1922" s="320">
        <v>0</v>
      </c>
      <c r="L1922" s="320">
        <v>0</v>
      </c>
      <c r="M1922" s="320">
        <v>0</v>
      </c>
      <c r="N1922" s="320">
        <v>0</v>
      </c>
      <c r="O1922" s="320">
        <v>0</v>
      </c>
      <c r="P1922" s="71">
        <f t="shared" ref="P1922:P1924" si="1060">O1922+N1922+M1922+L1922+K1922</f>
        <v>0</v>
      </c>
      <c r="Q1922" s="78">
        <f t="shared" si="1059"/>
        <v>429000</v>
      </c>
      <c r="R1922" s="196">
        <v>0</v>
      </c>
    </row>
    <row r="1923" spans="1:18" ht="29.25" hidden="1" customHeight="1" outlineLevel="2">
      <c r="A1923" s="427"/>
      <c r="B1923" s="429"/>
      <c r="C1923" s="75" t="s">
        <v>277</v>
      </c>
      <c r="D1923" s="28">
        <f>D1924</f>
        <v>0</v>
      </c>
      <c r="E1923" s="28">
        <f>E1924</f>
        <v>0</v>
      </c>
      <c r="F1923" s="28">
        <f t="shared" ref="F1923" si="1061">F1924</f>
        <v>0</v>
      </c>
      <c r="G1923" s="28">
        <f>G1924</f>
        <v>0</v>
      </c>
      <c r="H1923" s="28">
        <f>H1924</f>
        <v>0</v>
      </c>
      <c r="I1923" s="121">
        <f>I1924</f>
        <v>23059737</v>
      </c>
      <c r="J1923" s="71">
        <f t="shared" si="1007"/>
        <v>23059737</v>
      </c>
      <c r="K1923" s="121">
        <f t="shared" ref="K1923:O1923" si="1062">K1924</f>
        <v>6807861</v>
      </c>
      <c r="L1923" s="121">
        <f t="shared" si="1062"/>
        <v>7284411</v>
      </c>
      <c r="M1923" s="121">
        <f t="shared" si="1062"/>
        <v>7794319</v>
      </c>
      <c r="N1923" s="121">
        <f t="shared" si="1062"/>
        <v>8339921</v>
      </c>
      <c r="O1923" s="121">
        <f t="shared" si="1062"/>
        <v>8964581</v>
      </c>
      <c r="P1923" s="71">
        <f t="shared" si="1060"/>
        <v>39191093</v>
      </c>
      <c r="Q1923" s="76">
        <f>J1923+P1923</f>
        <v>62250830</v>
      </c>
      <c r="R1923" s="196">
        <v>10751000</v>
      </c>
    </row>
    <row r="1924" spans="1:18" ht="29.25" hidden="1" customHeight="1" outlineLevel="2">
      <c r="A1924" s="427"/>
      <c r="B1924" s="430"/>
      <c r="C1924" s="163" t="s">
        <v>310</v>
      </c>
      <c r="D1924" s="320">
        <v>0</v>
      </c>
      <c r="E1924" s="320">
        <v>0</v>
      </c>
      <c r="F1924" s="320">
        <v>0</v>
      </c>
      <c r="G1924" s="320">
        <v>0</v>
      </c>
      <c r="H1924" s="349">
        <v>0</v>
      </c>
      <c r="I1924" s="321">
        <f>12308737+R1924</f>
        <v>23059737</v>
      </c>
      <c r="J1924" s="71">
        <f t="shared" si="1007"/>
        <v>23059737</v>
      </c>
      <c r="K1924" s="321">
        <v>6807861</v>
      </c>
      <c r="L1924" s="321">
        <v>7284411</v>
      </c>
      <c r="M1924" s="321">
        <v>7794319</v>
      </c>
      <c r="N1924" s="321">
        <v>8339921</v>
      </c>
      <c r="O1924" s="321">
        <v>8964581</v>
      </c>
      <c r="P1924" s="71">
        <f t="shared" si="1060"/>
        <v>39191093</v>
      </c>
      <c r="Q1924" s="78">
        <f t="shared" si="1059"/>
        <v>62250830</v>
      </c>
      <c r="R1924" s="196">
        <v>10751000</v>
      </c>
    </row>
    <row r="1925" spans="1:18" ht="29.25" hidden="1" customHeight="1" outlineLevel="1">
      <c r="A1925" s="421" t="s">
        <v>89</v>
      </c>
      <c r="B1925" s="422"/>
      <c r="C1925" s="422"/>
      <c r="D1925" s="314">
        <f>D1927+D1929+D1935</f>
        <v>0</v>
      </c>
      <c r="E1925" s="314">
        <f>E1927+E1929+E1935</f>
        <v>618000</v>
      </c>
      <c r="F1925" s="314">
        <f t="shared" ref="F1925:I1926" si="1063">F1927+F1929+F1935</f>
        <v>247000</v>
      </c>
      <c r="G1925" s="314">
        <f>G1927+G1929+G1935</f>
        <v>0</v>
      </c>
      <c r="H1925" s="354">
        <f>H1927+H1929+H1935</f>
        <v>0</v>
      </c>
      <c r="I1925" s="314">
        <f t="shared" si="1063"/>
        <v>35003140</v>
      </c>
      <c r="J1925" s="314">
        <f>I1925+H1925+G1925+F1925+E1925</f>
        <v>35868140</v>
      </c>
      <c r="K1925" s="314">
        <f t="shared" ref="K1925:O1926" si="1064">K1927+K1929+K1935</f>
        <v>10000000</v>
      </c>
      <c r="L1925" s="314">
        <f t="shared" si="1064"/>
        <v>10500000</v>
      </c>
      <c r="M1925" s="314">
        <f t="shared" si="1064"/>
        <v>10503140</v>
      </c>
      <c r="N1925" s="314">
        <f t="shared" si="1064"/>
        <v>11000000</v>
      </c>
      <c r="O1925" s="314">
        <f t="shared" si="1064"/>
        <v>12000000</v>
      </c>
      <c r="P1925" s="314">
        <f>O1925+N1925+M1925+L1925+K1925</f>
        <v>54003140</v>
      </c>
      <c r="Q1925" s="67">
        <f t="shared" si="1059"/>
        <v>89871280</v>
      </c>
      <c r="R1925" s="196">
        <v>16500000</v>
      </c>
    </row>
    <row r="1926" spans="1:18" ht="29.25" hidden="1" customHeight="1" outlineLevel="2">
      <c r="A1926" s="427">
        <v>6</v>
      </c>
      <c r="B1926" s="428" t="s">
        <v>14</v>
      </c>
      <c r="C1926" s="68" t="s">
        <v>310</v>
      </c>
      <c r="D1926" s="59">
        <f>D1928+D1930+D1936</f>
        <v>0</v>
      </c>
      <c r="E1926" s="59">
        <f>E1928+E1930+E1936</f>
        <v>618000</v>
      </c>
      <c r="F1926" s="59">
        <f>F1928+F1930+F1936</f>
        <v>247000</v>
      </c>
      <c r="G1926" s="320">
        <f>G1928+G1930+G1936</f>
        <v>0</v>
      </c>
      <c r="H1926" s="349">
        <f>H1928+H1930+H1936</f>
        <v>0</v>
      </c>
      <c r="I1926" s="59">
        <f t="shared" si="1063"/>
        <v>35003140</v>
      </c>
      <c r="J1926" s="314">
        <f t="shared" ref="J1926" si="1065">I1926+H1926+G1926+F1926+E1926</f>
        <v>35868140</v>
      </c>
      <c r="K1926" s="59">
        <f t="shared" si="1064"/>
        <v>10000000</v>
      </c>
      <c r="L1926" s="59">
        <f t="shared" si="1064"/>
        <v>10500000</v>
      </c>
      <c r="M1926" s="59">
        <f t="shared" si="1064"/>
        <v>10503140</v>
      </c>
      <c r="N1926" s="59">
        <f t="shared" si="1064"/>
        <v>11000000</v>
      </c>
      <c r="O1926" s="59">
        <f t="shared" si="1064"/>
        <v>12000000</v>
      </c>
      <c r="P1926" s="314">
        <f>O1926+N1926+M1926+L1926+K1926</f>
        <v>54003140</v>
      </c>
      <c r="Q1926" s="74">
        <f t="shared" si="1059"/>
        <v>89871280</v>
      </c>
      <c r="R1926" s="196">
        <v>16500000</v>
      </c>
    </row>
    <row r="1927" spans="1:18" ht="29.25" hidden="1" customHeight="1" outlineLevel="2">
      <c r="A1927" s="427"/>
      <c r="B1927" s="429"/>
      <c r="C1927" s="153" t="s">
        <v>304</v>
      </c>
      <c r="D1927" s="28">
        <f>D1928</f>
        <v>0</v>
      </c>
      <c r="E1927" s="28">
        <f t="shared" ref="E1927:F1927" si="1066">E1928</f>
        <v>618000</v>
      </c>
      <c r="F1927" s="28">
        <f t="shared" si="1066"/>
        <v>216000</v>
      </c>
      <c r="G1927" s="28">
        <v>0</v>
      </c>
      <c r="H1927" s="28">
        <v>0</v>
      </c>
      <c r="I1927" s="28">
        <v>0</v>
      </c>
      <c r="J1927" s="71">
        <f t="shared" si="1007"/>
        <v>834000</v>
      </c>
      <c r="K1927" s="28">
        <v>0</v>
      </c>
      <c r="L1927" s="28">
        <v>0</v>
      </c>
      <c r="M1927" s="28">
        <v>0</v>
      </c>
      <c r="N1927" s="28">
        <v>0</v>
      </c>
      <c r="O1927" s="28">
        <v>0</v>
      </c>
      <c r="P1927" s="71">
        <f>O1927+N1927+M1927+L1927+K1927</f>
        <v>0</v>
      </c>
      <c r="Q1927" s="76">
        <f t="shared" si="1059"/>
        <v>834000</v>
      </c>
      <c r="R1927" s="196">
        <v>0</v>
      </c>
    </row>
    <row r="1928" spans="1:18" ht="29.25" hidden="1" customHeight="1" outlineLevel="2">
      <c r="A1928" s="427"/>
      <c r="B1928" s="429"/>
      <c r="C1928" s="163" t="s">
        <v>310</v>
      </c>
      <c r="D1928" s="320">
        <v>0</v>
      </c>
      <c r="E1928" s="319">
        <v>618000</v>
      </c>
      <c r="F1928" s="320">
        <v>216000</v>
      </c>
      <c r="G1928" s="320">
        <v>0</v>
      </c>
      <c r="H1928" s="349">
        <v>0</v>
      </c>
      <c r="I1928" s="320">
        <v>0</v>
      </c>
      <c r="J1928" s="71">
        <f t="shared" si="1007"/>
        <v>834000</v>
      </c>
      <c r="K1928" s="320">
        <v>0</v>
      </c>
      <c r="L1928" s="320">
        <v>0</v>
      </c>
      <c r="M1928" s="320">
        <v>0</v>
      </c>
      <c r="N1928" s="320">
        <v>0</v>
      </c>
      <c r="O1928" s="320">
        <v>0</v>
      </c>
      <c r="P1928" s="71">
        <f t="shared" ref="P1928:P1936" si="1067">O1928+N1928+M1928+L1928+K1928</f>
        <v>0</v>
      </c>
      <c r="Q1928" s="32">
        <f>P1928+J1928</f>
        <v>834000</v>
      </c>
      <c r="R1928" s="196">
        <v>0</v>
      </c>
    </row>
    <row r="1929" spans="1:18" ht="29.25" hidden="1" customHeight="1" outlineLevel="2">
      <c r="A1929" s="427"/>
      <c r="B1929" s="429"/>
      <c r="C1929" s="75" t="s">
        <v>12</v>
      </c>
      <c r="D1929" s="28">
        <f t="shared" ref="D1929:I1930" si="1068">D1931+D1933</f>
        <v>0</v>
      </c>
      <c r="E1929" s="28">
        <f t="shared" si="1068"/>
        <v>0</v>
      </c>
      <c r="F1929" s="28">
        <f t="shared" si="1068"/>
        <v>31000</v>
      </c>
      <c r="G1929" s="28">
        <f t="shared" si="1068"/>
        <v>0</v>
      </c>
      <c r="H1929" s="28">
        <f t="shared" ref="H1929" si="1069">H1931+H1933</f>
        <v>0</v>
      </c>
      <c r="I1929" s="28">
        <f t="shared" si="1068"/>
        <v>3140</v>
      </c>
      <c r="J1929" s="71">
        <f t="shared" si="1007"/>
        <v>34140</v>
      </c>
      <c r="K1929" s="28">
        <f t="shared" ref="K1929:O1930" si="1070">K1931+K1933</f>
        <v>0</v>
      </c>
      <c r="L1929" s="28">
        <f t="shared" si="1070"/>
        <v>0</v>
      </c>
      <c r="M1929" s="28">
        <f t="shared" si="1070"/>
        <v>3140</v>
      </c>
      <c r="N1929" s="28">
        <f t="shared" si="1070"/>
        <v>0</v>
      </c>
      <c r="O1929" s="28">
        <f t="shared" si="1070"/>
        <v>0</v>
      </c>
      <c r="P1929" s="71">
        <f t="shared" si="1067"/>
        <v>3140</v>
      </c>
      <c r="Q1929" s="76">
        <f>J1929+P1929</f>
        <v>37280</v>
      </c>
      <c r="R1929" s="196">
        <v>0</v>
      </c>
    </row>
    <row r="1930" spans="1:18" ht="29.25" hidden="1" customHeight="1" outlineLevel="2">
      <c r="A1930" s="427"/>
      <c r="B1930" s="429"/>
      <c r="C1930" s="163" t="s">
        <v>310</v>
      </c>
      <c r="D1930" s="320">
        <f t="shared" si="1068"/>
        <v>0</v>
      </c>
      <c r="E1930" s="320">
        <f t="shared" si="1068"/>
        <v>0</v>
      </c>
      <c r="F1930" s="320">
        <f t="shared" si="1068"/>
        <v>31000</v>
      </c>
      <c r="G1930" s="320">
        <f t="shared" si="1068"/>
        <v>0</v>
      </c>
      <c r="H1930" s="349">
        <f t="shared" ref="H1930" si="1071">H1932+H1934</f>
        <v>0</v>
      </c>
      <c r="I1930" s="320">
        <f t="shared" si="1068"/>
        <v>3140</v>
      </c>
      <c r="J1930" s="71">
        <f t="shared" si="1007"/>
        <v>34140</v>
      </c>
      <c r="K1930" s="320">
        <f t="shared" si="1070"/>
        <v>0</v>
      </c>
      <c r="L1930" s="320">
        <f t="shared" si="1070"/>
        <v>0</v>
      </c>
      <c r="M1930" s="320">
        <f t="shared" si="1070"/>
        <v>3140</v>
      </c>
      <c r="N1930" s="320">
        <f t="shared" si="1070"/>
        <v>0</v>
      </c>
      <c r="O1930" s="320">
        <f t="shared" si="1070"/>
        <v>0</v>
      </c>
      <c r="P1930" s="71">
        <f t="shared" si="1067"/>
        <v>3140</v>
      </c>
      <c r="Q1930" s="78">
        <f>J1930+P1930</f>
        <v>37280</v>
      </c>
      <c r="R1930" s="196">
        <v>0</v>
      </c>
    </row>
    <row r="1931" spans="1:18" ht="29.25" hidden="1" customHeight="1" outlineLevel="2">
      <c r="A1931" s="427"/>
      <c r="B1931" s="429"/>
      <c r="C1931" s="164" t="s">
        <v>305</v>
      </c>
      <c r="D1931" s="28">
        <f>D1932</f>
        <v>0</v>
      </c>
      <c r="E1931" s="28">
        <f>E1932</f>
        <v>0</v>
      </c>
      <c r="F1931" s="20">
        <v>23000</v>
      </c>
      <c r="G1931" s="28">
        <v>0</v>
      </c>
      <c r="H1931" s="28">
        <v>0</v>
      </c>
      <c r="I1931" s="20">
        <v>2340</v>
      </c>
      <c r="J1931" s="71">
        <f t="shared" si="1007"/>
        <v>25340</v>
      </c>
      <c r="K1931" s="28">
        <v>0</v>
      </c>
      <c r="L1931" s="28">
        <v>0</v>
      </c>
      <c r="M1931" s="20">
        <v>2340</v>
      </c>
      <c r="N1931" s="28">
        <v>0</v>
      </c>
      <c r="O1931" s="28">
        <v>0</v>
      </c>
      <c r="P1931" s="71">
        <f t="shared" si="1067"/>
        <v>2340</v>
      </c>
      <c r="Q1931" s="76">
        <f t="shared" ref="Q1931:Q1934" si="1072">J1931+P1931</f>
        <v>27680</v>
      </c>
      <c r="R1931" s="196">
        <v>0</v>
      </c>
    </row>
    <row r="1932" spans="1:18" ht="29.25" hidden="1" customHeight="1" outlineLevel="2">
      <c r="A1932" s="427"/>
      <c r="B1932" s="429"/>
      <c r="C1932" s="163" t="s">
        <v>310</v>
      </c>
      <c r="D1932" s="320">
        <v>0</v>
      </c>
      <c r="E1932" s="320">
        <v>0</v>
      </c>
      <c r="F1932" s="319">
        <v>23000</v>
      </c>
      <c r="G1932" s="320">
        <v>0</v>
      </c>
      <c r="H1932" s="349">
        <v>0</v>
      </c>
      <c r="I1932" s="319">
        <v>2340</v>
      </c>
      <c r="J1932" s="71">
        <f t="shared" ref="J1932:J1934" si="1073">I1932+H1932+G1932+F1932+E1932</f>
        <v>25340</v>
      </c>
      <c r="K1932" s="320">
        <v>0</v>
      </c>
      <c r="L1932" s="320">
        <v>0</v>
      </c>
      <c r="M1932" s="319">
        <v>2340</v>
      </c>
      <c r="N1932" s="320">
        <v>0</v>
      </c>
      <c r="O1932" s="320">
        <v>0</v>
      </c>
      <c r="P1932" s="71">
        <f t="shared" si="1067"/>
        <v>2340</v>
      </c>
      <c r="Q1932" s="78">
        <f t="shared" si="1072"/>
        <v>27680</v>
      </c>
      <c r="R1932" s="196">
        <v>0</v>
      </c>
    </row>
    <row r="1933" spans="1:18" ht="29.25" hidden="1" customHeight="1" outlineLevel="2">
      <c r="A1933" s="427"/>
      <c r="B1933" s="429"/>
      <c r="C1933" s="165" t="s">
        <v>306</v>
      </c>
      <c r="D1933" s="28">
        <f>D1934</f>
        <v>0</v>
      </c>
      <c r="E1933" s="28">
        <f>E1934</f>
        <v>0</v>
      </c>
      <c r="F1933" s="20">
        <v>8000</v>
      </c>
      <c r="G1933" s="28">
        <v>0</v>
      </c>
      <c r="H1933" s="28">
        <v>0</v>
      </c>
      <c r="I1933" s="20">
        <v>800</v>
      </c>
      <c r="J1933" s="71">
        <f t="shared" si="1073"/>
        <v>8800</v>
      </c>
      <c r="K1933" s="28">
        <v>0</v>
      </c>
      <c r="L1933" s="28">
        <v>0</v>
      </c>
      <c r="M1933" s="20">
        <v>800</v>
      </c>
      <c r="N1933" s="28">
        <v>0</v>
      </c>
      <c r="O1933" s="28">
        <v>0</v>
      </c>
      <c r="P1933" s="71">
        <f t="shared" si="1067"/>
        <v>800</v>
      </c>
      <c r="Q1933" s="76">
        <f t="shared" si="1072"/>
        <v>9600</v>
      </c>
      <c r="R1933" s="196">
        <v>0</v>
      </c>
    </row>
    <row r="1934" spans="1:18" ht="29.25" hidden="1" customHeight="1" outlineLevel="2">
      <c r="A1934" s="427"/>
      <c r="B1934" s="429"/>
      <c r="C1934" s="163" t="s">
        <v>310</v>
      </c>
      <c r="D1934" s="320">
        <v>0</v>
      </c>
      <c r="E1934" s="320">
        <v>0</v>
      </c>
      <c r="F1934" s="319">
        <v>8000</v>
      </c>
      <c r="G1934" s="320">
        <v>0</v>
      </c>
      <c r="H1934" s="349">
        <v>0</v>
      </c>
      <c r="I1934" s="319">
        <v>800</v>
      </c>
      <c r="J1934" s="71">
        <f t="shared" si="1073"/>
        <v>8800</v>
      </c>
      <c r="K1934" s="320">
        <v>0</v>
      </c>
      <c r="L1934" s="320">
        <v>0</v>
      </c>
      <c r="M1934" s="319">
        <v>800</v>
      </c>
      <c r="N1934" s="320">
        <v>0</v>
      </c>
      <c r="O1934" s="320">
        <v>0</v>
      </c>
      <c r="P1934" s="71">
        <f t="shared" si="1067"/>
        <v>800</v>
      </c>
      <c r="Q1934" s="78">
        <f t="shared" si="1072"/>
        <v>9600</v>
      </c>
      <c r="R1934" s="196">
        <v>0</v>
      </c>
    </row>
    <row r="1935" spans="1:18" ht="29.25" hidden="1" customHeight="1" outlineLevel="2">
      <c r="A1935" s="427"/>
      <c r="B1935" s="429"/>
      <c r="C1935" s="75" t="s">
        <v>277</v>
      </c>
      <c r="D1935" s="28">
        <f>D1936</f>
        <v>0</v>
      </c>
      <c r="E1935" s="28">
        <f>E1936</f>
        <v>0</v>
      </c>
      <c r="F1935" s="28">
        <f t="shared" ref="F1935:H1935" si="1074">F1936</f>
        <v>0</v>
      </c>
      <c r="G1935" s="28">
        <f t="shared" si="1074"/>
        <v>0</v>
      </c>
      <c r="H1935" s="28">
        <f t="shared" si="1074"/>
        <v>0</v>
      </c>
      <c r="I1935" s="20">
        <f>I1936</f>
        <v>35000000</v>
      </c>
      <c r="J1935" s="71">
        <f>I1935+H1935+G1935+F1935+E1935</f>
        <v>35000000</v>
      </c>
      <c r="K1935" s="20">
        <f t="shared" ref="K1935:O1935" si="1075">K1936</f>
        <v>10000000</v>
      </c>
      <c r="L1935" s="20">
        <f t="shared" si="1075"/>
        <v>10500000</v>
      </c>
      <c r="M1935" s="20">
        <f t="shared" si="1075"/>
        <v>10500000</v>
      </c>
      <c r="N1935" s="20">
        <f t="shared" si="1075"/>
        <v>11000000</v>
      </c>
      <c r="O1935" s="20">
        <f t="shared" si="1075"/>
        <v>12000000</v>
      </c>
      <c r="P1935" s="71">
        <f t="shared" si="1067"/>
        <v>54000000</v>
      </c>
      <c r="Q1935" s="76">
        <f>J1935+P1935</f>
        <v>89000000</v>
      </c>
      <c r="R1935" s="196">
        <v>16500000</v>
      </c>
    </row>
    <row r="1936" spans="1:18" ht="29.25" hidden="1" customHeight="1" outlineLevel="2">
      <c r="A1936" s="427"/>
      <c r="B1936" s="430"/>
      <c r="C1936" s="163" t="s">
        <v>310</v>
      </c>
      <c r="D1936" s="320">
        <v>0</v>
      </c>
      <c r="E1936" s="320">
        <v>0</v>
      </c>
      <c r="F1936" s="320">
        <v>0</v>
      </c>
      <c r="G1936" s="320">
        <v>0</v>
      </c>
      <c r="H1936" s="349">
        <v>0</v>
      </c>
      <c r="I1936" s="319">
        <f>18500000+R1936</f>
        <v>35000000</v>
      </c>
      <c r="J1936" s="71">
        <f>I1936+H1936+G1936+F1936+E1936</f>
        <v>35000000</v>
      </c>
      <c r="K1936" s="319">
        <v>10000000</v>
      </c>
      <c r="L1936" s="319">
        <v>10500000</v>
      </c>
      <c r="M1936" s="319">
        <v>10500000</v>
      </c>
      <c r="N1936" s="319">
        <v>11000000</v>
      </c>
      <c r="O1936" s="319">
        <v>12000000</v>
      </c>
      <c r="P1936" s="71">
        <f t="shared" si="1067"/>
        <v>54000000</v>
      </c>
      <c r="Q1936" s="78">
        <f t="shared" ref="Q1936:Q1939" si="1076">J1936+P1936</f>
        <v>89000000</v>
      </c>
      <c r="R1936" s="196">
        <v>16500000</v>
      </c>
    </row>
    <row r="1937" spans="1:18" ht="29.25" hidden="1" customHeight="1" outlineLevel="1">
      <c r="A1937" s="421" t="s">
        <v>91</v>
      </c>
      <c r="B1937" s="422"/>
      <c r="C1937" s="422"/>
      <c r="D1937" s="314">
        <f t="shared" ref="D1937:I1938" si="1077">D1939+D1941+D1947</f>
        <v>0</v>
      </c>
      <c r="E1937" s="314">
        <f t="shared" si="1077"/>
        <v>0</v>
      </c>
      <c r="F1937" s="314">
        <f t="shared" si="1077"/>
        <v>438000</v>
      </c>
      <c r="G1937" s="314">
        <f t="shared" si="1077"/>
        <v>0</v>
      </c>
      <c r="H1937" s="354">
        <f t="shared" ref="H1937" si="1078">H1939+H1941+H1947</f>
        <v>0</v>
      </c>
      <c r="I1937" s="314">
        <f t="shared" si="1077"/>
        <v>76700</v>
      </c>
      <c r="J1937" s="314">
        <f t="shared" ref="J1937:J1960" si="1079">I1937+H1937+G1937+F1937+E1937</f>
        <v>514700</v>
      </c>
      <c r="K1937" s="314">
        <f>K1939+K1941+K1947</f>
        <v>0</v>
      </c>
      <c r="L1937" s="314">
        <f t="shared" ref="L1937:L1938" si="1080">L1939+L1941+L1947</f>
        <v>104000</v>
      </c>
      <c r="M1937" s="314">
        <f t="shared" ref="M1937:O1938" si="1081">M1939+M1941+M1947</f>
        <v>115700</v>
      </c>
      <c r="N1937" s="314">
        <f t="shared" si="1081"/>
        <v>136000</v>
      </c>
      <c r="O1937" s="314">
        <f t="shared" si="1081"/>
        <v>138000</v>
      </c>
      <c r="P1937" s="314">
        <f>O1937+N1937+M1937+L1937+K1937</f>
        <v>493700</v>
      </c>
      <c r="Q1937" s="67">
        <f t="shared" si="1076"/>
        <v>1008400</v>
      </c>
      <c r="R1937" s="196">
        <v>23000</v>
      </c>
    </row>
    <row r="1938" spans="1:18" ht="29.25" hidden="1" customHeight="1" outlineLevel="2">
      <c r="A1938" s="427">
        <v>7</v>
      </c>
      <c r="B1938" s="428" t="s">
        <v>14</v>
      </c>
      <c r="C1938" s="68" t="s">
        <v>310</v>
      </c>
      <c r="D1938" s="59">
        <f>D1940+D1942+D1948</f>
        <v>0</v>
      </c>
      <c r="E1938" s="59">
        <f>E1940+E1942+E1948</f>
        <v>0</v>
      </c>
      <c r="F1938" s="59">
        <f>F1940+F1942+F1948</f>
        <v>438000</v>
      </c>
      <c r="G1938" s="59">
        <f>G1940+G1942+G1948</f>
        <v>0</v>
      </c>
      <c r="H1938" s="59">
        <f>H1940+H1942+H1948</f>
        <v>0</v>
      </c>
      <c r="I1938" s="59">
        <f t="shared" si="1077"/>
        <v>76700</v>
      </c>
      <c r="J1938" s="71">
        <f t="shared" si="1079"/>
        <v>514700</v>
      </c>
      <c r="K1938" s="59">
        <f>K1940+K1942+K1948</f>
        <v>0</v>
      </c>
      <c r="L1938" s="59">
        <f t="shared" si="1080"/>
        <v>104000</v>
      </c>
      <c r="M1938" s="59">
        <f t="shared" si="1081"/>
        <v>115700</v>
      </c>
      <c r="N1938" s="59">
        <f t="shared" si="1081"/>
        <v>136000</v>
      </c>
      <c r="O1938" s="59">
        <f t="shared" si="1081"/>
        <v>138000</v>
      </c>
      <c r="P1938" s="71">
        <f t="shared" ref="P1938:P1960" si="1082">O1938+N1938+M1938+L1938+K1938</f>
        <v>493700</v>
      </c>
      <c r="Q1938" s="74">
        <f t="shared" si="1076"/>
        <v>1008400</v>
      </c>
      <c r="R1938" s="196">
        <v>23000</v>
      </c>
    </row>
    <row r="1939" spans="1:18" ht="29.25" hidden="1" customHeight="1" outlineLevel="2">
      <c r="A1939" s="427"/>
      <c r="B1939" s="429"/>
      <c r="C1939" s="153" t="s">
        <v>304</v>
      </c>
      <c r="D1939" s="28">
        <f>D1940</f>
        <v>0</v>
      </c>
      <c r="E1939" s="28">
        <f t="shared" ref="E1939:F1939" si="1083">E1940</f>
        <v>0</v>
      </c>
      <c r="F1939" s="28">
        <f t="shared" si="1083"/>
        <v>345000</v>
      </c>
      <c r="G1939" s="28">
        <v>0</v>
      </c>
      <c r="H1939" s="28">
        <v>0</v>
      </c>
      <c r="I1939" s="28">
        <v>0</v>
      </c>
      <c r="J1939" s="71">
        <f t="shared" si="1079"/>
        <v>345000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71">
        <f>O1939+N1939+M1939+L1939+K1939</f>
        <v>0</v>
      </c>
      <c r="Q1939" s="76">
        <f t="shared" si="1076"/>
        <v>345000</v>
      </c>
      <c r="R1939" s="196">
        <v>0</v>
      </c>
    </row>
    <row r="1940" spans="1:18" ht="29.25" hidden="1" customHeight="1" outlineLevel="2">
      <c r="A1940" s="427"/>
      <c r="B1940" s="429"/>
      <c r="C1940" s="163" t="s">
        <v>310</v>
      </c>
      <c r="D1940" s="320">
        <v>0</v>
      </c>
      <c r="E1940" s="320">
        <v>0</v>
      </c>
      <c r="F1940" s="319">
        <v>345000</v>
      </c>
      <c r="G1940" s="320">
        <v>0</v>
      </c>
      <c r="H1940" s="349">
        <v>0</v>
      </c>
      <c r="I1940" s="320">
        <v>0</v>
      </c>
      <c r="J1940" s="71">
        <f t="shared" si="1079"/>
        <v>345000</v>
      </c>
      <c r="K1940" s="320">
        <v>0</v>
      </c>
      <c r="L1940" s="320">
        <v>0</v>
      </c>
      <c r="M1940" s="320">
        <v>0</v>
      </c>
      <c r="N1940" s="320">
        <v>0</v>
      </c>
      <c r="O1940" s="320">
        <v>0</v>
      </c>
      <c r="P1940" s="71">
        <f t="shared" ref="P1940" si="1084">O1940+N1940+M1940+L1940+K1940</f>
        <v>0</v>
      </c>
      <c r="Q1940" s="32">
        <f>P1940+J1940</f>
        <v>345000</v>
      </c>
      <c r="R1940" s="196">
        <v>0</v>
      </c>
    </row>
    <row r="1941" spans="1:18" ht="29.25" hidden="1" customHeight="1" outlineLevel="2">
      <c r="A1941" s="427"/>
      <c r="B1941" s="429"/>
      <c r="C1941" s="75" t="s">
        <v>12</v>
      </c>
      <c r="D1941" s="28">
        <f t="shared" ref="D1941:I1942" si="1085">D1943+D1945</f>
        <v>0</v>
      </c>
      <c r="E1941" s="28">
        <f t="shared" si="1085"/>
        <v>0</v>
      </c>
      <c r="F1941" s="28">
        <f t="shared" si="1085"/>
        <v>93000</v>
      </c>
      <c r="G1941" s="28">
        <f t="shared" si="1085"/>
        <v>0</v>
      </c>
      <c r="H1941" s="28">
        <f t="shared" ref="H1941" si="1086">H1943+H1945</f>
        <v>0</v>
      </c>
      <c r="I1941" s="28">
        <f t="shared" si="1085"/>
        <v>8700</v>
      </c>
      <c r="J1941" s="71">
        <f t="shared" si="1079"/>
        <v>101700</v>
      </c>
      <c r="K1941" s="28">
        <f t="shared" ref="K1941:O1942" si="1087">K1943+K1945</f>
        <v>0</v>
      </c>
      <c r="L1941" s="28">
        <f t="shared" si="1087"/>
        <v>0</v>
      </c>
      <c r="M1941" s="28">
        <f t="shared" si="1087"/>
        <v>8700</v>
      </c>
      <c r="N1941" s="28">
        <f t="shared" si="1087"/>
        <v>0</v>
      </c>
      <c r="O1941" s="28">
        <f t="shared" si="1087"/>
        <v>0</v>
      </c>
      <c r="P1941" s="71">
        <f t="shared" si="1082"/>
        <v>8700</v>
      </c>
      <c r="Q1941" s="76">
        <f>J1941+P1941</f>
        <v>110400</v>
      </c>
      <c r="R1941" s="196">
        <v>0</v>
      </c>
    </row>
    <row r="1942" spans="1:18" ht="29.25" hidden="1" customHeight="1" outlineLevel="2">
      <c r="A1942" s="427"/>
      <c r="B1942" s="429"/>
      <c r="C1942" s="163" t="s">
        <v>310</v>
      </c>
      <c r="D1942" s="320">
        <f t="shared" si="1085"/>
        <v>0</v>
      </c>
      <c r="E1942" s="320">
        <f t="shared" si="1085"/>
        <v>0</v>
      </c>
      <c r="F1942" s="320">
        <f t="shared" si="1085"/>
        <v>93000</v>
      </c>
      <c r="G1942" s="320">
        <f t="shared" si="1085"/>
        <v>0</v>
      </c>
      <c r="H1942" s="349">
        <f t="shared" ref="H1942" si="1088">H1944+H1946</f>
        <v>0</v>
      </c>
      <c r="I1942" s="320">
        <f t="shared" si="1085"/>
        <v>8700</v>
      </c>
      <c r="J1942" s="71">
        <f t="shared" si="1079"/>
        <v>101700</v>
      </c>
      <c r="K1942" s="320">
        <f t="shared" si="1087"/>
        <v>0</v>
      </c>
      <c r="L1942" s="320">
        <f t="shared" si="1087"/>
        <v>0</v>
      </c>
      <c r="M1942" s="320">
        <f t="shared" si="1087"/>
        <v>8700</v>
      </c>
      <c r="N1942" s="320">
        <f t="shared" si="1087"/>
        <v>0</v>
      </c>
      <c r="O1942" s="320">
        <f t="shared" si="1087"/>
        <v>0</v>
      </c>
      <c r="P1942" s="71">
        <f t="shared" si="1082"/>
        <v>8700</v>
      </c>
      <c r="Q1942" s="78">
        <f>J1942+P1942</f>
        <v>110400</v>
      </c>
      <c r="R1942" s="196">
        <v>0</v>
      </c>
    </row>
    <row r="1943" spans="1:18" ht="29.25" hidden="1" customHeight="1" outlineLevel="2">
      <c r="A1943" s="427"/>
      <c r="B1943" s="429"/>
      <c r="C1943" s="164" t="s">
        <v>305</v>
      </c>
      <c r="D1943" s="28">
        <f>D1944</f>
        <v>0</v>
      </c>
      <c r="E1943" s="28">
        <f>E1944</f>
        <v>0</v>
      </c>
      <c r="F1943" s="20">
        <v>87000</v>
      </c>
      <c r="G1943" s="28">
        <v>0</v>
      </c>
      <c r="H1943" s="28">
        <v>0</v>
      </c>
      <c r="I1943" s="20">
        <v>8700</v>
      </c>
      <c r="J1943" s="71">
        <f t="shared" si="1079"/>
        <v>95700</v>
      </c>
      <c r="K1943" s="28">
        <v>0</v>
      </c>
      <c r="L1943" s="28">
        <v>0</v>
      </c>
      <c r="M1943" s="20">
        <v>8700</v>
      </c>
      <c r="N1943" s="28">
        <v>0</v>
      </c>
      <c r="O1943" s="28">
        <v>0</v>
      </c>
      <c r="P1943" s="71">
        <f t="shared" si="1082"/>
        <v>8700</v>
      </c>
      <c r="Q1943" s="76">
        <f t="shared" ref="Q1943:Q1945" si="1089">J1943+P1943</f>
        <v>104400</v>
      </c>
      <c r="R1943" s="196">
        <v>0</v>
      </c>
    </row>
    <row r="1944" spans="1:18" ht="29.25" hidden="1" customHeight="1" outlineLevel="2">
      <c r="A1944" s="427"/>
      <c r="B1944" s="429"/>
      <c r="C1944" s="163" t="s">
        <v>310</v>
      </c>
      <c r="D1944" s="320">
        <v>0</v>
      </c>
      <c r="E1944" s="320">
        <v>0</v>
      </c>
      <c r="F1944" s="319">
        <v>87000</v>
      </c>
      <c r="G1944" s="320">
        <v>0</v>
      </c>
      <c r="H1944" s="349">
        <v>0</v>
      </c>
      <c r="I1944" s="319">
        <v>8700</v>
      </c>
      <c r="J1944" s="71">
        <f t="shared" si="1079"/>
        <v>95700</v>
      </c>
      <c r="K1944" s="320">
        <v>0</v>
      </c>
      <c r="L1944" s="320">
        <v>0</v>
      </c>
      <c r="M1944" s="319">
        <v>8700</v>
      </c>
      <c r="N1944" s="320">
        <v>0</v>
      </c>
      <c r="O1944" s="320">
        <v>0</v>
      </c>
      <c r="P1944" s="71">
        <f t="shared" si="1082"/>
        <v>8700</v>
      </c>
      <c r="Q1944" s="78">
        <f t="shared" si="1089"/>
        <v>104400</v>
      </c>
      <c r="R1944" s="196">
        <v>0</v>
      </c>
    </row>
    <row r="1945" spans="1:18" ht="29.25" hidden="1" customHeight="1" outlineLevel="2">
      <c r="A1945" s="427"/>
      <c r="B1945" s="429"/>
      <c r="C1945" s="165" t="s">
        <v>306</v>
      </c>
      <c r="D1945" s="28">
        <f>D1946</f>
        <v>0</v>
      </c>
      <c r="E1945" s="28">
        <f>E1946</f>
        <v>0</v>
      </c>
      <c r="F1945" s="20">
        <v>6000</v>
      </c>
      <c r="G1945" s="28">
        <v>0</v>
      </c>
      <c r="H1945" s="28">
        <v>0</v>
      </c>
      <c r="I1945" s="28">
        <v>0</v>
      </c>
      <c r="J1945" s="71">
        <f t="shared" si="1079"/>
        <v>6000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71">
        <f t="shared" si="1082"/>
        <v>0</v>
      </c>
      <c r="Q1945" s="76">
        <f t="shared" si="1089"/>
        <v>6000</v>
      </c>
      <c r="R1945" s="196">
        <v>0</v>
      </c>
    </row>
    <row r="1946" spans="1:18" ht="29.25" hidden="1" customHeight="1" outlineLevel="2">
      <c r="A1946" s="427"/>
      <c r="B1946" s="429"/>
      <c r="C1946" s="163" t="s">
        <v>310</v>
      </c>
      <c r="D1946" s="320">
        <v>0</v>
      </c>
      <c r="E1946" s="320">
        <v>0</v>
      </c>
      <c r="F1946" s="319">
        <v>6000</v>
      </c>
      <c r="G1946" s="320">
        <v>0</v>
      </c>
      <c r="H1946" s="349">
        <v>0</v>
      </c>
      <c r="I1946" s="320">
        <v>0</v>
      </c>
      <c r="J1946" s="71">
        <f t="shared" si="1079"/>
        <v>6000</v>
      </c>
      <c r="K1946" s="320">
        <v>0</v>
      </c>
      <c r="L1946" s="320">
        <v>0</v>
      </c>
      <c r="M1946" s="320">
        <v>0</v>
      </c>
      <c r="N1946" s="320">
        <v>0</v>
      </c>
      <c r="O1946" s="320">
        <v>0</v>
      </c>
      <c r="P1946" s="71">
        <f t="shared" si="1082"/>
        <v>0</v>
      </c>
      <c r="Q1946" s="32">
        <f t="shared" ref="Q1946" si="1090">P1946+J1946</f>
        <v>6000</v>
      </c>
      <c r="R1946" s="196">
        <v>0</v>
      </c>
    </row>
    <row r="1947" spans="1:18" ht="29.25" hidden="1" customHeight="1" outlineLevel="2">
      <c r="A1947" s="427"/>
      <c r="B1947" s="429"/>
      <c r="C1947" s="75" t="s">
        <v>277</v>
      </c>
      <c r="D1947" s="28">
        <f>D1948</f>
        <v>0</v>
      </c>
      <c r="E1947" s="28">
        <f>E1948</f>
        <v>0</v>
      </c>
      <c r="F1947" s="28">
        <f t="shared" ref="F1947:H1947" si="1091">F1948</f>
        <v>0</v>
      </c>
      <c r="G1947" s="28">
        <f t="shared" si="1091"/>
        <v>0</v>
      </c>
      <c r="H1947" s="28">
        <f t="shared" si="1091"/>
        <v>0</v>
      </c>
      <c r="I1947" s="20">
        <f>I1948</f>
        <v>68000</v>
      </c>
      <c r="J1947" s="71">
        <f t="shared" si="1079"/>
        <v>68000</v>
      </c>
      <c r="K1947" s="28">
        <v>0</v>
      </c>
      <c r="L1947" s="20">
        <f t="shared" ref="L1947" si="1092">L1948</f>
        <v>104000</v>
      </c>
      <c r="M1947" s="20">
        <f t="shared" ref="M1947:O1947" si="1093">M1948</f>
        <v>107000</v>
      </c>
      <c r="N1947" s="20">
        <f t="shared" si="1093"/>
        <v>136000</v>
      </c>
      <c r="O1947" s="20">
        <f t="shared" si="1093"/>
        <v>138000</v>
      </c>
      <c r="P1947" s="71">
        <f t="shared" si="1082"/>
        <v>485000</v>
      </c>
      <c r="Q1947" s="76">
        <f>J1947+P1947</f>
        <v>553000</v>
      </c>
      <c r="R1947" s="196">
        <v>23000</v>
      </c>
    </row>
    <row r="1948" spans="1:18" ht="29.25" hidden="1" customHeight="1" outlineLevel="2">
      <c r="A1948" s="427"/>
      <c r="B1948" s="430"/>
      <c r="C1948" s="163" t="s">
        <v>310</v>
      </c>
      <c r="D1948" s="320">
        <v>0</v>
      </c>
      <c r="E1948" s="320">
        <v>0</v>
      </c>
      <c r="F1948" s="320">
        <v>0</v>
      </c>
      <c r="G1948" s="320">
        <v>0</v>
      </c>
      <c r="H1948" s="349">
        <v>0</v>
      </c>
      <c r="I1948" s="319">
        <f>45000+R1948</f>
        <v>68000</v>
      </c>
      <c r="J1948" s="71">
        <f t="shared" si="1079"/>
        <v>68000</v>
      </c>
      <c r="K1948" s="320">
        <v>0</v>
      </c>
      <c r="L1948" s="319">
        <v>104000</v>
      </c>
      <c r="M1948" s="319">
        <v>107000</v>
      </c>
      <c r="N1948" s="319">
        <v>136000</v>
      </c>
      <c r="O1948" s="319">
        <v>138000</v>
      </c>
      <c r="P1948" s="71">
        <f t="shared" si="1082"/>
        <v>485000</v>
      </c>
      <c r="Q1948" s="78">
        <f>J1948+P1948</f>
        <v>553000</v>
      </c>
      <c r="R1948" s="196">
        <v>23000</v>
      </c>
    </row>
    <row r="1949" spans="1:18" ht="29.25" hidden="1" customHeight="1" outlineLevel="1">
      <c r="A1949" s="421" t="s">
        <v>92</v>
      </c>
      <c r="B1949" s="422"/>
      <c r="C1949" s="422"/>
      <c r="D1949" s="314">
        <f>D1951+D1953+D1959</f>
        <v>0</v>
      </c>
      <c r="E1949" s="314">
        <f>E1951+E1953+E1959</f>
        <v>12000</v>
      </c>
      <c r="F1949" s="314">
        <f t="shared" ref="F1949:O1950" si="1094">F1951+F1953+F1959</f>
        <v>144000</v>
      </c>
      <c r="G1949" s="314">
        <f>G1951+G1953+G1959</f>
        <v>0</v>
      </c>
      <c r="H1949" s="354">
        <f>H1951+H1953+H1959</f>
        <v>0</v>
      </c>
      <c r="I1949" s="314">
        <f t="shared" si="1094"/>
        <v>2197215</v>
      </c>
      <c r="J1949" s="314">
        <f t="shared" si="1079"/>
        <v>2353215</v>
      </c>
      <c r="K1949" s="314">
        <f t="shared" si="1094"/>
        <v>634350</v>
      </c>
      <c r="L1949" s="314">
        <f t="shared" si="1094"/>
        <v>686383</v>
      </c>
      <c r="M1949" s="314">
        <f t="shared" si="1094"/>
        <v>743796</v>
      </c>
      <c r="N1949" s="314">
        <f t="shared" si="1094"/>
        <v>766263</v>
      </c>
      <c r="O1949" s="314">
        <f t="shared" si="1094"/>
        <v>826870</v>
      </c>
      <c r="P1949" s="314">
        <f t="shared" si="1082"/>
        <v>3657662</v>
      </c>
      <c r="Q1949" s="67">
        <f>J1949+P1949</f>
        <v>6010877</v>
      </c>
      <c r="R1949" s="196">
        <v>1029000</v>
      </c>
    </row>
    <row r="1950" spans="1:18" ht="29.25" hidden="1" customHeight="1" outlineLevel="1">
      <c r="A1950" s="427">
        <v>8</v>
      </c>
      <c r="B1950" s="428" t="s">
        <v>14</v>
      </c>
      <c r="C1950" s="68" t="s">
        <v>310</v>
      </c>
      <c r="D1950" s="59">
        <f>D1952+D1954+D1960</f>
        <v>0</v>
      </c>
      <c r="E1950" s="59">
        <f>E1952+E1954+E1960</f>
        <v>12000</v>
      </c>
      <c r="F1950" s="59">
        <f t="shared" si="1094"/>
        <v>144000</v>
      </c>
      <c r="G1950" s="59">
        <f>G1952+G1954+G1960</f>
        <v>0</v>
      </c>
      <c r="H1950" s="59">
        <f>H1952+H1954+H1960</f>
        <v>0</v>
      </c>
      <c r="I1950" s="59">
        <f t="shared" si="1094"/>
        <v>2197215</v>
      </c>
      <c r="J1950" s="314">
        <f t="shared" si="1079"/>
        <v>2353215</v>
      </c>
      <c r="K1950" s="59">
        <f t="shared" si="1094"/>
        <v>634350</v>
      </c>
      <c r="L1950" s="59">
        <f t="shared" si="1094"/>
        <v>686383</v>
      </c>
      <c r="M1950" s="59">
        <f t="shared" si="1094"/>
        <v>743796</v>
      </c>
      <c r="N1950" s="59">
        <f t="shared" si="1094"/>
        <v>766263</v>
      </c>
      <c r="O1950" s="59">
        <f t="shared" si="1094"/>
        <v>826870</v>
      </c>
      <c r="P1950" s="314">
        <f t="shared" si="1082"/>
        <v>3657662</v>
      </c>
      <c r="Q1950" s="74">
        <f>J1950+P1950</f>
        <v>6010877</v>
      </c>
      <c r="R1950" s="196">
        <v>1029000</v>
      </c>
    </row>
    <row r="1951" spans="1:18" ht="29.25" hidden="1" customHeight="1" outlineLevel="1">
      <c r="A1951" s="427"/>
      <c r="B1951" s="429"/>
      <c r="C1951" s="153" t="s">
        <v>304</v>
      </c>
      <c r="D1951" s="28">
        <f>D1952</f>
        <v>0</v>
      </c>
      <c r="E1951" s="28">
        <f t="shared" ref="E1951:F1951" si="1095">E1952</f>
        <v>12000</v>
      </c>
      <c r="F1951" s="28">
        <f t="shared" si="1095"/>
        <v>120000</v>
      </c>
      <c r="G1951" s="28">
        <v>0</v>
      </c>
      <c r="H1951" s="28">
        <v>0</v>
      </c>
      <c r="I1951" s="28">
        <v>0</v>
      </c>
      <c r="J1951" s="71">
        <f t="shared" si="1079"/>
        <v>132000</v>
      </c>
      <c r="K1951" s="28">
        <v>0</v>
      </c>
      <c r="L1951" s="28">
        <v>0</v>
      </c>
      <c r="M1951" s="28">
        <v>0</v>
      </c>
      <c r="N1951" s="28">
        <v>0</v>
      </c>
      <c r="O1951" s="28">
        <v>0</v>
      </c>
      <c r="P1951" s="71">
        <f t="shared" si="1082"/>
        <v>0</v>
      </c>
      <c r="Q1951" s="76">
        <f>J1951+P1951</f>
        <v>132000</v>
      </c>
      <c r="R1951" s="196">
        <v>0</v>
      </c>
    </row>
    <row r="1952" spans="1:18" ht="29.25" hidden="1" customHeight="1" outlineLevel="1">
      <c r="A1952" s="427"/>
      <c r="B1952" s="429"/>
      <c r="C1952" s="163" t="s">
        <v>310</v>
      </c>
      <c r="D1952" s="320">
        <v>0</v>
      </c>
      <c r="E1952" s="319">
        <v>12000</v>
      </c>
      <c r="F1952" s="264">
        <v>120000</v>
      </c>
      <c r="G1952" s="320">
        <v>0</v>
      </c>
      <c r="H1952" s="349">
        <v>0</v>
      </c>
      <c r="I1952" s="320">
        <v>0</v>
      </c>
      <c r="J1952" s="71">
        <f t="shared" si="1079"/>
        <v>132000</v>
      </c>
      <c r="K1952" s="320">
        <v>0</v>
      </c>
      <c r="L1952" s="320">
        <v>0</v>
      </c>
      <c r="M1952" s="320">
        <v>0</v>
      </c>
      <c r="N1952" s="320">
        <v>0</v>
      </c>
      <c r="O1952" s="320">
        <v>0</v>
      </c>
      <c r="P1952" s="71">
        <f t="shared" si="1082"/>
        <v>0</v>
      </c>
      <c r="Q1952" s="78">
        <f t="shared" ref="Q1952" si="1096">J1952+P1952</f>
        <v>132000</v>
      </c>
      <c r="R1952" s="196">
        <v>0</v>
      </c>
    </row>
    <row r="1953" spans="1:18" ht="29.25" hidden="1" customHeight="1" outlineLevel="1">
      <c r="A1953" s="427"/>
      <c r="B1953" s="429"/>
      <c r="C1953" s="75" t="s">
        <v>12</v>
      </c>
      <c r="D1953" s="28">
        <f t="shared" ref="D1953:D1954" si="1097">D1955+D1957</f>
        <v>0</v>
      </c>
      <c r="E1953" s="28">
        <f>E1955+E1957</f>
        <v>0</v>
      </c>
      <c r="F1953" s="28">
        <v>24000</v>
      </c>
      <c r="G1953" s="28">
        <f>G1955+G1957</f>
        <v>0</v>
      </c>
      <c r="H1953" s="28">
        <f>H1955+H1957</f>
        <v>0</v>
      </c>
      <c r="I1953" s="28">
        <v>24300</v>
      </c>
      <c r="J1953" s="71">
        <f t="shared" si="1079"/>
        <v>48300</v>
      </c>
      <c r="K1953" s="28">
        <f>K1955+K1957</f>
        <v>0</v>
      </c>
      <c r="L1953" s="28">
        <v>10800</v>
      </c>
      <c r="M1953" s="28">
        <v>24300</v>
      </c>
      <c r="N1953" s="28">
        <f>N1955+N1957</f>
        <v>0</v>
      </c>
      <c r="O1953" s="28">
        <v>10800</v>
      </c>
      <c r="P1953" s="71">
        <f t="shared" si="1082"/>
        <v>45900</v>
      </c>
      <c r="Q1953" s="76">
        <f>J1953+P1953</f>
        <v>94200</v>
      </c>
      <c r="R1953" s="196">
        <v>11000</v>
      </c>
    </row>
    <row r="1954" spans="1:18" ht="29.25" hidden="1" customHeight="1" outlineLevel="1">
      <c r="A1954" s="427"/>
      <c r="B1954" s="429"/>
      <c r="C1954" s="163" t="s">
        <v>310</v>
      </c>
      <c r="D1954" s="320">
        <f t="shared" si="1097"/>
        <v>0</v>
      </c>
      <c r="E1954" s="320">
        <f>E1956+E1958</f>
        <v>0</v>
      </c>
      <c r="F1954" s="320">
        <v>24000</v>
      </c>
      <c r="G1954" s="320">
        <f>G1956+G1958</f>
        <v>0</v>
      </c>
      <c r="H1954" s="349">
        <f>H1956+H1958</f>
        <v>0</v>
      </c>
      <c r="I1954" s="320">
        <v>24300</v>
      </c>
      <c r="J1954" s="71">
        <f t="shared" si="1079"/>
        <v>48300</v>
      </c>
      <c r="K1954" s="320">
        <f>K1956+K1958</f>
        <v>0</v>
      </c>
      <c r="L1954" s="320">
        <v>10800</v>
      </c>
      <c r="M1954" s="320">
        <v>24300</v>
      </c>
      <c r="N1954" s="320">
        <f>N1956+N1958</f>
        <v>0</v>
      </c>
      <c r="O1954" s="320">
        <v>10800</v>
      </c>
      <c r="P1954" s="71">
        <f t="shared" si="1082"/>
        <v>45900</v>
      </c>
      <c r="Q1954" s="78">
        <f>J1954+P1954</f>
        <v>94200</v>
      </c>
      <c r="R1954" s="196">
        <v>11000</v>
      </c>
    </row>
    <row r="1955" spans="1:18" ht="29.25" hidden="1" customHeight="1" outlineLevel="1">
      <c r="A1955" s="427"/>
      <c r="B1955" s="429"/>
      <c r="C1955" s="164" t="s">
        <v>305</v>
      </c>
      <c r="D1955" s="28">
        <f>D1956</f>
        <v>0</v>
      </c>
      <c r="E1955" s="28">
        <f>E1956</f>
        <v>0</v>
      </c>
      <c r="F1955" s="121">
        <v>21600</v>
      </c>
      <c r="G1955" s="28">
        <v>0</v>
      </c>
      <c r="H1955" s="28">
        <v>0</v>
      </c>
      <c r="I1955" s="121">
        <v>21600</v>
      </c>
      <c r="J1955" s="71">
        <f t="shared" si="1079"/>
        <v>43200</v>
      </c>
      <c r="K1955" s="28">
        <v>0</v>
      </c>
      <c r="L1955" s="28">
        <v>10800</v>
      </c>
      <c r="M1955" s="121">
        <v>21600</v>
      </c>
      <c r="N1955" s="28">
        <v>0</v>
      </c>
      <c r="O1955" s="20">
        <v>10800</v>
      </c>
      <c r="P1955" s="71">
        <f t="shared" si="1082"/>
        <v>43200</v>
      </c>
      <c r="Q1955" s="76">
        <f t="shared" ref="Q1955:Q1957" si="1098">J1955+P1955</f>
        <v>86400</v>
      </c>
      <c r="R1955" s="196">
        <v>11000</v>
      </c>
    </row>
    <row r="1956" spans="1:18" ht="29.25" hidden="1" customHeight="1" outlineLevel="1">
      <c r="A1956" s="427"/>
      <c r="B1956" s="429"/>
      <c r="C1956" s="163" t="s">
        <v>310</v>
      </c>
      <c r="D1956" s="320">
        <v>0</v>
      </c>
      <c r="E1956" s="320">
        <v>0</v>
      </c>
      <c r="F1956" s="321">
        <v>21600</v>
      </c>
      <c r="G1956" s="320">
        <v>0</v>
      </c>
      <c r="H1956" s="349">
        <v>0</v>
      </c>
      <c r="I1956" s="321">
        <v>21600</v>
      </c>
      <c r="J1956" s="71">
        <f t="shared" si="1079"/>
        <v>43200</v>
      </c>
      <c r="K1956" s="320">
        <v>0</v>
      </c>
      <c r="L1956" s="320">
        <v>10800</v>
      </c>
      <c r="M1956" s="321">
        <v>21600</v>
      </c>
      <c r="N1956" s="320">
        <v>0</v>
      </c>
      <c r="O1956" s="319">
        <v>10800</v>
      </c>
      <c r="P1956" s="71">
        <f t="shared" si="1082"/>
        <v>43200</v>
      </c>
      <c r="Q1956" s="78">
        <f>J1956+P1956</f>
        <v>86400</v>
      </c>
      <c r="R1956" s="196">
        <v>11000</v>
      </c>
    </row>
    <row r="1957" spans="1:18" ht="29.25" hidden="1" customHeight="1" outlineLevel="1">
      <c r="A1957" s="427"/>
      <c r="B1957" s="429"/>
      <c r="C1957" s="165" t="s">
        <v>306</v>
      </c>
      <c r="D1957" s="28">
        <f>D1958</f>
        <v>0</v>
      </c>
      <c r="E1957" s="28">
        <f>E1958</f>
        <v>0</v>
      </c>
      <c r="F1957" s="121">
        <v>2700</v>
      </c>
      <c r="G1957" s="28">
        <v>0</v>
      </c>
      <c r="H1957" s="28">
        <v>0</v>
      </c>
      <c r="I1957" s="121">
        <v>2700</v>
      </c>
      <c r="J1957" s="71">
        <f t="shared" si="1079"/>
        <v>5400</v>
      </c>
      <c r="K1957" s="28">
        <v>0</v>
      </c>
      <c r="L1957" s="28">
        <v>0</v>
      </c>
      <c r="M1957" s="121">
        <v>2700</v>
      </c>
      <c r="N1957" s="28">
        <v>0</v>
      </c>
      <c r="O1957" s="28">
        <v>0</v>
      </c>
      <c r="P1957" s="71">
        <f t="shared" si="1082"/>
        <v>2700</v>
      </c>
      <c r="Q1957" s="76">
        <f t="shared" si="1098"/>
        <v>8100</v>
      </c>
      <c r="R1957" s="196">
        <v>0</v>
      </c>
    </row>
    <row r="1958" spans="1:18" ht="29.25" hidden="1" customHeight="1" outlineLevel="1">
      <c r="A1958" s="427"/>
      <c r="B1958" s="429"/>
      <c r="C1958" s="163" t="s">
        <v>310</v>
      </c>
      <c r="D1958" s="320">
        <v>0</v>
      </c>
      <c r="E1958" s="320">
        <v>0</v>
      </c>
      <c r="F1958" s="321">
        <v>2700</v>
      </c>
      <c r="G1958" s="320">
        <v>0</v>
      </c>
      <c r="H1958" s="349">
        <v>0</v>
      </c>
      <c r="I1958" s="321">
        <v>2700</v>
      </c>
      <c r="J1958" s="71">
        <f t="shared" si="1079"/>
        <v>5400</v>
      </c>
      <c r="K1958" s="320">
        <v>0</v>
      </c>
      <c r="L1958" s="320">
        <v>0</v>
      </c>
      <c r="M1958" s="321">
        <v>2700</v>
      </c>
      <c r="N1958" s="320">
        <v>0</v>
      </c>
      <c r="O1958" s="320">
        <v>0</v>
      </c>
      <c r="P1958" s="71">
        <f t="shared" si="1082"/>
        <v>2700</v>
      </c>
      <c r="Q1958" s="78">
        <f>J1958+P1958</f>
        <v>8100</v>
      </c>
      <c r="R1958" s="196">
        <v>0</v>
      </c>
    </row>
    <row r="1959" spans="1:18" ht="29.25" hidden="1" customHeight="1" outlineLevel="1">
      <c r="A1959" s="427"/>
      <c r="B1959" s="429"/>
      <c r="C1959" s="75" t="s">
        <v>277</v>
      </c>
      <c r="D1959" s="28">
        <f>D1960</f>
        <v>0</v>
      </c>
      <c r="E1959" s="28">
        <f>E1960</f>
        <v>0</v>
      </c>
      <c r="F1959" s="28">
        <f t="shared" ref="F1959:H1959" si="1099">F1960</f>
        <v>0</v>
      </c>
      <c r="G1959" s="28">
        <f t="shared" si="1099"/>
        <v>0</v>
      </c>
      <c r="H1959" s="28">
        <f t="shared" si="1099"/>
        <v>0</v>
      </c>
      <c r="I1959" s="176">
        <f>I1960</f>
        <v>2172915</v>
      </c>
      <c r="J1959" s="71">
        <f t="shared" si="1079"/>
        <v>2172915</v>
      </c>
      <c r="K1959" s="176">
        <f t="shared" ref="K1959:O1959" si="1100">K1960</f>
        <v>634350</v>
      </c>
      <c r="L1959" s="176">
        <f t="shared" si="1100"/>
        <v>675583</v>
      </c>
      <c r="M1959" s="176">
        <f t="shared" si="1100"/>
        <v>719496</v>
      </c>
      <c r="N1959" s="176">
        <f t="shared" si="1100"/>
        <v>766263</v>
      </c>
      <c r="O1959" s="176">
        <f t="shared" si="1100"/>
        <v>816070</v>
      </c>
      <c r="P1959" s="71">
        <f t="shared" si="1082"/>
        <v>3611762</v>
      </c>
      <c r="Q1959" s="76">
        <f>J1959+P1959</f>
        <v>5784677</v>
      </c>
      <c r="R1959" s="196">
        <v>1018000</v>
      </c>
    </row>
    <row r="1960" spans="1:18" ht="29.25" hidden="1" customHeight="1" outlineLevel="1" thickBot="1">
      <c r="A1960" s="454"/>
      <c r="B1960" s="455"/>
      <c r="C1960" s="166" t="s">
        <v>310</v>
      </c>
      <c r="D1960" s="167">
        <v>0</v>
      </c>
      <c r="E1960" s="167">
        <v>0</v>
      </c>
      <c r="F1960" s="167">
        <v>0</v>
      </c>
      <c r="G1960" s="167">
        <v>0</v>
      </c>
      <c r="H1960" s="167">
        <v>0</v>
      </c>
      <c r="I1960" s="177">
        <f>1154915+R1960</f>
        <v>2172915</v>
      </c>
      <c r="J1960" s="154">
        <f t="shared" si="1079"/>
        <v>2172915</v>
      </c>
      <c r="K1960" s="177">
        <v>634350</v>
      </c>
      <c r="L1960" s="177">
        <v>675583</v>
      </c>
      <c r="M1960" s="177">
        <v>719496</v>
      </c>
      <c r="N1960" s="177">
        <v>766263</v>
      </c>
      <c r="O1960" s="177">
        <v>816070</v>
      </c>
      <c r="P1960" s="154">
        <f t="shared" si="1082"/>
        <v>3611762</v>
      </c>
      <c r="Q1960" s="81">
        <f>J1960+P1960</f>
        <v>5784677</v>
      </c>
      <c r="R1960" s="196">
        <v>1018000</v>
      </c>
    </row>
    <row r="1961" spans="1:18" ht="16.5" collapsed="1" thickTop="1"/>
  </sheetData>
  <mergeCells count="230">
    <mergeCell ref="H846:H847"/>
    <mergeCell ref="A1854:C1854"/>
    <mergeCell ref="A1855:C1855"/>
    <mergeCell ref="A1748:A1762"/>
    <mergeCell ref="B1748:B1762"/>
    <mergeCell ref="B1725:B1747"/>
    <mergeCell ref="A1823:C1823"/>
    <mergeCell ref="A1802:C1802"/>
    <mergeCell ref="A1803:A1819"/>
    <mergeCell ref="B1803:B1819"/>
    <mergeCell ref="A1763:C1763"/>
    <mergeCell ref="A1764:A1801"/>
    <mergeCell ref="B1764:B1801"/>
    <mergeCell ref="A1824:A1852"/>
    <mergeCell ref="B1824:B1852"/>
    <mergeCell ref="A1725:A1747"/>
    <mergeCell ref="B1701:B1702"/>
    <mergeCell ref="A1701:A1702"/>
    <mergeCell ref="A1289:C1289"/>
    <mergeCell ref="A1259:A1288"/>
    <mergeCell ref="A1711:C1711"/>
    <mergeCell ref="A1714:C1714"/>
    <mergeCell ref="A1715:C1715"/>
    <mergeCell ref="A1716:C1716"/>
    <mergeCell ref="B479:B488"/>
    <mergeCell ref="B316:B345"/>
    <mergeCell ref="A69:C69"/>
    <mergeCell ref="A70:C70"/>
    <mergeCell ref="A71:C71"/>
    <mergeCell ref="A72:C72"/>
    <mergeCell ref="B521:B563"/>
    <mergeCell ref="A564:C564"/>
    <mergeCell ref="A490:A519"/>
    <mergeCell ref="A1717:C1717"/>
    <mergeCell ref="A1718:C1718"/>
    <mergeCell ref="A1709:C1709"/>
    <mergeCell ref="A1710:C1710"/>
    <mergeCell ref="A1703:C1703"/>
    <mergeCell ref="A1705:C1705"/>
    <mergeCell ref="A1706:C1706"/>
    <mergeCell ref="A1708:C1708"/>
    <mergeCell ref="A1704:C1704"/>
    <mergeCell ref="A1724:C1724"/>
    <mergeCell ref="A877:A936"/>
    <mergeCell ref="B877:B936"/>
    <mergeCell ref="A938:A997"/>
    <mergeCell ref="A998:C998"/>
    <mergeCell ref="A1236:C1236"/>
    <mergeCell ref="A1054:C1054"/>
    <mergeCell ref="A1290:A1618"/>
    <mergeCell ref="B1290:B1618"/>
    <mergeCell ref="A1700:C1700"/>
    <mergeCell ref="A1258:C1258"/>
    <mergeCell ref="B1066:B1235"/>
    <mergeCell ref="A1066:A1235"/>
    <mergeCell ref="B1237:B1246"/>
    <mergeCell ref="A1247:C1247"/>
    <mergeCell ref="A1248:A1257"/>
    <mergeCell ref="B1248:B1257"/>
    <mergeCell ref="A1237:A1246"/>
    <mergeCell ref="A1721:C1721"/>
    <mergeCell ref="A1722:C1722"/>
    <mergeCell ref="A1723:C1723"/>
    <mergeCell ref="B1259:B1288"/>
    <mergeCell ref="A1719:C1719"/>
    <mergeCell ref="A1720:C1720"/>
    <mergeCell ref="H244:H245"/>
    <mergeCell ref="A300:A314"/>
    <mergeCell ref="B300:B314"/>
    <mergeCell ref="A315:C315"/>
    <mergeCell ref="G846:G847"/>
    <mergeCell ref="I846:I847"/>
    <mergeCell ref="A1713:C1713"/>
    <mergeCell ref="A1712:C1712"/>
    <mergeCell ref="M846:M847"/>
    <mergeCell ref="F244:F245"/>
    <mergeCell ref="G244:G245"/>
    <mergeCell ref="F846:F847"/>
    <mergeCell ref="A1065:C1065"/>
    <mergeCell ref="A937:C937"/>
    <mergeCell ref="A835:C835"/>
    <mergeCell ref="A836:A875"/>
    <mergeCell ref="B836:B875"/>
    <mergeCell ref="B938:B997"/>
    <mergeCell ref="B1055:B1064"/>
    <mergeCell ref="A1055:A1064"/>
    <mergeCell ref="A520:C520"/>
    <mergeCell ref="A999:A1053"/>
    <mergeCell ref="B999:B1053"/>
    <mergeCell ref="A876:C876"/>
    <mergeCell ref="A40:C40"/>
    <mergeCell ref="A39:C39"/>
    <mergeCell ref="A38:C38"/>
    <mergeCell ref="A37:C37"/>
    <mergeCell ref="A41:C41"/>
    <mergeCell ref="A565:A834"/>
    <mergeCell ref="B565:B834"/>
    <mergeCell ref="A489:C489"/>
    <mergeCell ref="B490:B519"/>
    <mergeCell ref="B261:B280"/>
    <mergeCell ref="A261:A280"/>
    <mergeCell ref="A468:A477"/>
    <mergeCell ref="B468:B477"/>
    <mergeCell ref="A478:C478"/>
    <mergeCell ref="A479:A488"/>
    <mergeCell ref="A346:C346"/>
    <mergeCell ref="A347:A466"/>
    <mergeCell ref="B347:B466"/>
    <mergeCell ref="A467:C467"/>
    <mergeCell ref="A282:A298"/>
    <mergeCell ref="B282:B298"/>
    <mergeCell ref="A299:C299"/>
    <mergeCell ref="A45:C45"/>
    <mergeCell ref="A46:C46"/>
    <mergeCell ref="M127:M128"/>
    <mergeCell ref="F196:F197"/>
    <mergeCell ref="L196:L197"/>
    <mergeCell ref="A50:C50"/>
    <mergeCell ref="A51:C51"/>
    <mergeCell ref="A52:C52"/>
    <mergeCell ref="A53:C53"/>
    <mergeCell ref="A54:C54"/>
    <mergeCell ref="A55:C55"/>
    <mergeCell ref="A56:C56"/>
    <mergeCell ref="L118:L119"/>
    <mergeCell ref="F127:F128"/>
    <mergeCell ref="I127:I128"/>
    <mergeCell ref="A67:C67"/>
    <mergeCell ref="A68:C68"/>
    <mergeCell ref="A47:C47"/>
    <mergeCell ref="A49:C49"/>
    <mergeCell ref="A48:C48"/>
    <mergeCell ref="A60:C60"/>
    <mergeCell ref="A59:C59"/>
    <mergeCell ref="A316:A345"/>
    <mergeCell ref="A192:A259"/>
    <mergeCell ref="B192:B259"/>
    <mergeCell ref="A57:C57"/>
    <mergeCell ref="A58:C58"/>
    <mergeCell ref="A34:C34"/>
    <mergeCell ref="A35:Q35"/>
    <mergeCell ref="A1949:C1949"/>
    <mergeCell ref="A1950:A1960"/>
    <mergeCell ref="B1950:B1960"/>
    <mergeCell ref="A1913:C1913"/>
    <mergeCell ref="A1914:A1924"/>
    <mergeCell ref="B1914:B1924"/>
    <mergeCell ref="A1925:C1925"/>
    <mergeCell ref="A1926:A1936"/>
    <mergeCell ref="B1926:B1936"/>
    <mergeCell ref="A1938:A1948"/>
    <mergeCell ref="B1938:B1948"/>
    <mergeCell ref="A1902:A1912"/>
    <mergeCell ref="A1877:C1877"/>
    <mergeCell ref="A1878:A1888"/>
    <mergeCell ref="B1878:B1888"/>
    <mergeCell ref="A1889:C1889"/>
    <mergeCell ref="A1890:A1900"/>
    <mergeCell ref="B1890:B1900"/>
    <mergeCell ref="A1858:C1858"/>
    <mergeCell ref="A1863:C1863"/>
    <mergeCell ref="A42:C42"/>
    <mergeCell ref="F118:F119"/>
    <mergeCell ref="A3:P3"/>
    <mergeCell ref="A1820:A1822"/>
    <mergeCell ref="B1820:B1822"/>
    <mergeCell ref="A36:C36"/>
    <mergeCell ref="A115:A159"/>
    <mergeCell ref="B115:B159"/>
    <mergeCell ref="A260:C260"/>
    <mergeCell ref="A281:C281"/>
    <mergeCell ref="A73:C73"/>
    <mergeCell ref="A74:A113"/>
    <mergeCell ref="B74:B113"/>
    <mergeCell ref="A114:C114"/>
    <mergeCell ref="A160:C160"/>
    <mergeCell ref="A161:A190"/>
    <mergeCell ref="B161:B190"/>
    <mergeCell ref="A191:C191"/>
    <mergeCell ref="A61:C61"/>
    <mergeCell ref="A62:C62"/>
    <mergeCell ref="A63:C63"/>
    <mergeCell ref="A65:C65"/>
    <mergeCell ref="A64:C64"/>
    <mergeCell ref="A66:C66"/>
    <mergeCell ref="A43:C43"/>
    <mergeCell ref="A44:C44"/>
    <mergeCell ref="A20:C20"/>
    <mergeCell ref="A21:C21"/>
    <mergeCell ref="A22:C22"/>
    <mergeCell ref="A23:C23"/>
    <mergeCell ref="A24:C24"/>
    <mergeCell ref="A31:C31"/>
    <mergeCell ref="A32:C32"/>
    <mergeCell ref="A33:C33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7:C27"/>
    <mergeCell ref="A28:C28"/>
    <mergeCell ref="P1:Q1"/>
    <mergeCell ref="P2:Q2"/>
    <mergeCell ref="B5:C5"/>
    <mergeCell ref="B6:C6"/>
    <mergeCell ref="A29:C29"/>
    <mergeCell ref="A1707:C1707"/>
    <mergeCell ref="A1937:C1937"/>
    <mergeCell ref="A1853:C1853"/>
    <mergeCell ref="A1865:C1865"/>
    <mergeCell ref="A1866:A1876"/>
    <mergeCell ref="B1866:B1876"/>
    <mergeCell ref="A521:A563"/>
    <mergeCell ref="A25:C25"/>
    <mergeCell ref="A26:C26"/>
    <mergeCell ref="A1864:C1864"/>
    <mergeCell ref="A1856:C1856"/>
    <mergeCell ref="A1857:C1857"/>
    <mergeCell ref="A30:C30"/>
    <mergeCell ref="A7:C7"/>
    <mergeCell ref="A8:C8"/>
    <mergeCell ref="A9:C9"/>
    <mergeCell ref="A1901:C1901"/>
    <mergeCell ref="B1902:B1912"/>
    <mergeCell ref="A19:C19"/>
  </mergeCells>
  <printOptions horizontalCentered="1"/>
  <pageMargins left="0" right="0" top="0" bottom="0" header="0" footer="0"/>
  <pageSetup paperSize="9" scale="38" orientation="landscape" r:id="rId1"/>
  <rowBreaks count="2" manualBreakCount="2">
    <brk id="34" max="16" man="1"/>
    <brk id="322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72"/>
  <sheetViews>
    <sheetView tabSelected="1" showWhiteSpace="0" view="pageBreakPreview" zoomScale="55" zoomScaleNormal="70" zoomScaleSheetLayoutView="55" workbookViewId="0">
      <pane xSplit="3" ySplit="7" topLeftCell="J38" activePane="bottomRight" state="frozen"/>
      <selection pane="topRight" activeCell="D1" sqref="D1"/>
      <selection pane="bottomLeft" activeCell="A8" sqref="A8"/>
      <selection pane="bottomRight" activeCell="M12" sqref="M12"/>
    </sheetView>
  </sheetViews>
  <sheetFormatPr defaultRowHeight="15.75" outlineLevelRow="5"/>
  <cols>
    <col min="1" max="1" width="9.42578125" style="62" bestFit="1" customWidth="1"/>
    <col min="2" max="2" width="6.7109375" style="62" customWidth="1"/>
    <col min="3" max="3" width="44" style="62" customWidth="1"/>
    <col min="4" max="4" width="16.42578125" style="62" customWidth="1"/>
    <col min="5" max="5" width="21.140625" style="62" customWidth="1"/>
    <col min="6" max="6" width="20.5703125" style="62" customWidth="1"/>
    <col min="7" max="8" width="24.140625" style="62" customWidth="1"/>
    <col min="9" max="9" width="23.140625" style="62" customWidth="1"/>
    <col min="10" max="10" width="22.85546875" style="62" customWidth="1"/>
    <col min="11" max="11" width="22.85546875" style="62" bestFit="1" customWidth="1"/>
    <col min="12" max="12" width="21.28515625" style="62" customWidth="1"/>
    <col min="13" max="13" width="23.7109375" style="62" bestFit="1" customWidth="1"/>
    <col min="14" max="14" width="21.28515625" style="62" customWidth="1"/>
    <col min="15" max="15" width="21.42578125" style="62" customWidth="1"/>
    <col min="16" max="16" width="24" style="62" customWidth="1"/>
    <col min="17" max="17" width="22.42578125" style="62" customWidth="1"/>
    <col min="18" max="19" width="20.140625" style="62" bestFit="1" customWidth="1"/>
    <col min="20" max="22" width="9.140625" style="62"/>
    <col min="23" max="23" width="19" style="62" bestFit="1" customWidth="1"/>
    <col min="24" max="16384" width="9.140625" style="62"/>
  </cols>
  <sheetData>
    <row r="1" spans="1:18" ht="47.25" customHeight="1">
      <c r="M1" s="498" t="s">
        <v>308</v>
      </c>
      <c r="N1" s="498"/>
      <c r="O1" s="498"/>
      <c r="P1" s="498"/>
      <c r="Q1" s="498"/>
    </row>
    <row r="2" spans="1:18" ht="93" customHeight="1">
      <c r="M2" s="499" t="s">
        <v>371</v>
      </c>
      <c r="N2" s="499"/>
      <c r="O2" s="499"/>
      <c r="P2" s="499"/>
      <c r="Q2" s="499"/>
    </row>
    <row r="3" spans="1:18" ht="64.5" customHeight="1">
      <c r="A3" s="443" t="s">
        <v>361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</row>
    <row r="4" spans="1:18" ht="27" customHeight="1" thickBo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63" t="s">
        <v>309</v>
      </c>
    </row>
    <row r="5" spans="1:18" s="196" customFormat="1" ht="42.75" customHeight="1" thickTop="1">
      <c r="A5" s="64" t="s">
        <v>0</v>
      </c>
      <c r="B5" s="414" t="s">
        <v>343</v>
      </c>
      <c r="C5" s="415"/>
      <c r="D5" s="263" t="s">
        <v>312</v>
      </c>
      <c r="E5" s="263" t="s">
        <v>1</v>
      </c>
      <c r="F5" s="263" t="s">
        <v>2</v>
      </c>
      <c r="G5" s="263" t="s">
        <v>3</v>
      </c>
      <c r="H5" s="263" t="s">
        <v>4</v>
      </c>
      <c r="I5" s="263" t="s">
        <v>5</v>
      </c>
      <c r="J5" s="263" t="s">
        <v>300</v>
      </c>
      <c r="K5" s="263" t="s">
        <v>6</v>
      </c>
      <c r="L5" s="263" t="s">
        <v>7</v>
      </c>
      <c r="M5" s="263" t="s">
        <v>8</v>
      </c>
      <c r="N5" s="263" t="s">
        <v>9</v>
      </c>
      <c r="O5" s="263" t="s">
        <v>10</v>
      </c>
      <c r="P5" s="263" t="s">
        <v>301</v>
      </c>
      <c r="Q5" s="65" t="s">
        <v>302</v>
      </c>
    </row>
    <row r="6" spans="1:18" s="196" customFormat="1" ht="15" customHeight="1">
      <c r="A6" s="373">
        <v>1</v>
      </c>
      <c r="B6" s="416">
        <f>A6+1</f>
        <v>2</v>
      </c>
      <c r="C6" s="417"/>
      <c r="D6" s="264">
        <v>3</v>
      </c>
      <c r="E6" s="264">
        <v>4</v>
      </c>
      <c r="F6" s="264">
        <v>5</v>
      </c>
      <c r="G6" s="264">
        <v>6</v>
      </c>
      <c r="H6" s="264">
        <v>7</v>
      </c>
      <c r="I6" s="264">
        <v>8</v>
      </c>
      <c r="J6" s="264">
        <v>9</v>
      </c>
      <c r="K6" s="264">
        <v>10</v>
      </c>
      <c r="L6" s="264">
        <v>11</v>
      </c>
      <c r="M6" s="264">
        <v>12</v>
      </c>
      <c r="N6" s="264">
        <v>13</v>
      </c>
      <c r="O6" s="264">
        <v>14</v>
      </c>
      <c r="P6" s="264">
        <v>15</v>
      </c>
      <c r="Q6" s="66">
        <v>16</v>
      </c>
    </row>
    <row r="7" spans="1:18" s="196" customFormat="1" ht="28.5" customHeight="1">
      <c r="A7" s="433" t="s">
        <v>339</v>
      </c>
      <c r="B7" s="434"/>
      <c r="C7" s="435"/>
      <c r="D7" s="363">
        <f>D8+D17</f>
        <v>0</v>
      </c>
      <c r="E7" s="387">
        <f t="shared" ref="E7:O7" si="0">E8+E17</f>
        <v>57263371.909999996</v>
      </c>
      <c r="F7" s="363">
        <f t="shared" si="0"/>
        <v>67000000</v>
      </c>
      <c r="G7" s="363">
        <f t="shared" si="0"/>
        <v>67000000</v>
      </c>
      <c r="H7" s="363">
        <f t="shared" si="0"/>
        <v>67000000</v>
      </c>
      <c r="I7" s="363">
        <f>I8+I17</f>
        <v>1221459598.0039999</v>
      </c>
      <c r="J7" s="387">
        <f>I7+H7+G7+F7+E7+D7</f>
        <v>1479722969.914</v>
      </c>
      <c r="K7" s="363">
        <f t="shared" si="0"/>
        <v>289317065.76666665</v>
      </c>
      <c r="L7" s="383">
        <f>L8+L17+0.1</f>
        <v>264316892.50512621</v>
      </c>
      <c r="M7" s="363">
        <f t="shared" si="0"/>
        <v>354788769.05763733</v>
      </c>
      <c r="N7" s="363">
        <f t="shared" si="0"/>
        <v>228378378.49000001</v>
      </c>
      <c r="O7" s="363">
        <f t="shared" si="0"/>
        <v>347401169.06666666</v>
      </c>
      <c r="P7" s="363">
        <f t="shared" ref="P7:P45" si="1">K7+L7+M7+N7+O7</f>
        <v>1484202274.886097</v>
      </c>
      <c r="Q7" s="387">
        <f>J7+P7+0.11</f>
        <v>2963925244.9100971</v>
      </c>
      <c r="R7" s="196">
        <v>839327000</v>
      </c>
    </row>
    <row r="8" spans="1:18" s="196" customFormat="1" ht="33" customHeight="1">
      <c r="A8" s="436" t="s">
        <v>334</v>
      </c>
      <c r="B8" s="437"/>
      <c r="C8" s="438"/>
      <c r="D8" s="363">
        <f>D9+D10+D11+D12+D13+D14+D15+D16</f>
        <v>0</v>
      </c>
      <c r="E8" s="387">
        <f t="shared" ref="E8:O8" si="2">E9+E10+E11+E12+E13+E14+E15+E16</f>
        <v>47593371.909999996</v>
      </c>
      <c r="F8" s="363">
        <f t="shared" si="2"/>
        <v>55594000</v>
      </c>
      <c r="G8" s="363">
        <f t="shared" si="2"/>
        <v>49313000</v>
      </c>
      <c r="H8" s="363">
        <f t="shared" si="2"/>
        <v>49313000</v>
      </c>
      <c r="I8" s="363">
        <f t="shared" si="2"/>
        <v>1170423145.0039999</v>
      </c>
      <c r="J8" s="393">
        <f>I8+H8+G8+F8+E8+D8</f>
        <v>1372236516.914</v>
      </c>
      <c r="K8" s="363">
        <f t="shared" si="2"/>
        <v>233126301.90000001</v>
      </c>
      <c r="L8" s="363">
        <f t="shared" si="2"/>
        <v>215613078.64499998</v>
      </c>
      <c r="M8" s="377">
        <f t="shared" si="2"/>
        <v>321874116.06430399</v>
      </c>
      <c r="N8" s="363">
        <f t="shared" si="2"/>
        <v>196932305</v>
      </c>
      <c r="O8" s="363">
        <f t="shared" si="2"/>
        <v>307733591</v>
      </c>
      <c r="P8" s="363">
        <f>K8+L8+M8+N8+O8</f>
        <v>1275279392.609304</v>
      </c>
      <c r="Q8" s="387">
        <f>Q9+Q10+Q11+Q12+Q13+Q14+Q15+Q16+0.01</f>
        <v>2647515909.9133043</v>
      </c>
      <c r="R8" s="196">
        <v>843083000</v>
      </c>
    </row>
    <row r="9" spans="1:18" s="196" customFormat="1" ht="26.25" customHeight="1">
      <c r="A9" s="418" t="s">
        <v>23</v>
      </c>
      <c r="B9" s="419"/>
      <c r="C9" s="419"/>
      <c r="D9" s="264">
        <f>D84+D1741+D1762+D1801+D1876</f>
        <v>0</v>
      </c>
      <c r="E9" s="395">
        <f>E84+E1741+E1762+E1801+E1876+E1783</f>
        <v>17618722.640000001</v>
      </c>
      <c r="F9" s="264">
        <f>F84+F1741+F1762+F1801+F1876</f>
        <v>22197000</v>
      </c>
      <c r="G9" s="264">
        <f>G84+G1741+G1762+G1801+G1876</f>
        <v>5085000</v>
      </c>
      <c r="H9" s="264">
        <f>H84+H1741+H1762+H1801+H1876</f>
        <v>5085000</v>
      </c>
      <c r="I9" s="264">
        <f>I84+I1741+I1762+I1801+I1876+I1852</f>
        <v>503683870</v>
      </c>
      <c r="J9" s="363">
        <f t="shared" ref="J9:J30" si="3">I9+H9+G9+F9+E9+D9</f>
        <v>553669592.63999999</v>
      </c>
      <c r="K9" s="264">
        <f>K84+K1741+K1762+K1801+K1876+K1852</f>
        <v>27550708</v>
      </c>
      <c r="L9" s="264">
        <f>L84+L1741+L1762+L1801+L1876+L1852</f>
        <v>25738166</v>
      </c>
      <c r="M9" s="264">
        <f>M84+M1741+M1762+M1801+M1876+M1852</f>
        <v>35796222</v>
      </c>
      <c r="N9" s="264">
        <f>N84+N1741+N1762+N1801+N1876+N1852</f>
        <v>18569760</v>
      </c>
      <c r="O9" s="264">
        <f>O84+O1741+O1762+O1801+O1876+O1852</f>
        <v>33488984</v>
      </c>
      <c r="P9" s="363">
        <f t="shared" si="1"/>
        <v>141143840</v>
      </c>
      <c r="Q9" s="264">
        <f>J9+P9</f>
        <v>694813432.63999999</v>
      </c>
      <c r="R9" s="196">
        <v>110052000</v>
      </c>
    </row>
    <row r="10" spans="1:18" s="196" customFormat="1" ht="24.75" customHeight="1">
      <c r="A10" s="418" t="s">
        <v>29</v>
      </c>
      <c r="B10" s="419"/>
      <c r="C10" s="419"/>
      <c r="D10" s="264">
        <f>D125+D1742+D1763+D1802+D1888</f>
        <v>0</v>
      </c>
      <c r="E10" s="395">
        <f>E125+E1742+E1763+E1802+E1888+E1784</f>
        <v>10203066</v>
      </c>
      <c r="F10" s="264">
        <f>F125+F1742+F1763+F1802+F1888</f>
        <v>15663000</v>
      </c>
      <c r="G10" s="264">
        <f>G125+G1742+G1763+G1802+G1888</f>
        <v>9860000</v>
      </c>
      <c r="H10" s="264">
        <f>H125+H1742+H1763+H1802+H1888</f>
        <v>9860000</v>
      </c>
      <c r="I10" s="264">
        <f>I125+I1742+I1763+I1802+I1888+I1853</f>
        <v>97771585</v>
      </c>
      <c r="J10" s="363">
        <f>I10+H10+G10+F10+E10+D10</f>
        <v>143357651</v>
      </c>
      <c r="K10" s="264">
        <f>K125+K1742+K1763+K1802+K1888+K1853</f>
        <v>33218775</v>
      </c>
      <c r="L10" s="264">
        <f>L125+L1742+L1763+L1802+L1888+L1853</f>
        <v>31579129</v>
      </c>
      <c r="M10" s="264">
        <f>M125+M1742+M1763+M1802+M1888+M1853</f>
        <v>45760438</v>
      </c>
      <c r="N10" s="264">
        <f>N125+N1742+N1763+N1802+N1888+N1853</f>
        <v>32618900</v>
      </c>
      <c r="O10" s="264">
        <f>O125+O1742+O1763+O1802+O1888+O1853</f>
        <v>47138983</v>
      </c>
      <c r="P10" s="363">
        <f t="shared" si="1"/>
        <v>190316225</v>
      </c>
      <c r="Q10" s="264">
        <f t="shared" ref="Q10:Q16" si="4">J10+P10</f>
        <v>333673876</v>
      </c>
      <c r="R10" s="196">
        <v>106358000</v>
      </c>
    </row>
    <row r="11" spans="1:18" s="196" customFormat="1" ht="21.75" customHeight="1">
      <c r="A11" s="418" t="s">
        <v>30</v>
      </c>
      <c r="B11" s="419"/>
      <c r="C11" s="419"/>
      <c r="D11" s="264">
        <f>D171+D1743+D1764+D1803+D1900</f>
        <v>0</v>
      </c>
      <c r="E11" s="395">
        <f>E171+E1743+E1764+E1803+E1900+E1785</f>
        <v>6981322.2699999996</v>
      </c>
      <c r="F11" s="264">
        <f>F171+F1743+F1764+F1803+F1900</f>
        <v>4958000</v>
      </c>
      <c r="G11" s="264">
        <f>G171+G1743+G1764+G1803+G1900</f>
        <v>8088000</v>
      </c>
      <c r="H11" s="264">
        <f>H171+H1743+H1764+H1803+H1900</f>
        <v>8088000</v>
      </c>
      <c r="I11" s="264">
        <f>I171+I1743+I1764+I1803+I1900+I1854</f>
        <v>102891277</v>
      </c>
      <c r="J11" s="363">
        <f t="shared" si="3"/>
        <v>131006599.27</v>
      </c>
      <c r="K11" s="264">
        <f>K171+K1743+K1764+K1803+K1900</f>
        <v>29687906.899999999</v>
      </c>
      <c r="L11" s="264">
        <f>L171+L1743+L1764+L1803+L1900</f>
        <v>28503803.719999999</v>
      </c>
      <c r="M11" s="264">
        <f>M171+M1743+M1764+M1803+M1900</f>
        <v>42029750</v>
      </c>
      <c r="N11" s="264">
        <f>N171+N1743+N1764+N1803+N1900</f>
        <v>26291365</v>
      </c>
      <c r="O11" s="264">
        <f>O171+O1743+O1764+O1803+O1900</f>
        <v>40557063</v>
      </c>
      <c r="P11" s="363">
        <f>K11+L11+M11+N11+O11+0.01</f>
        <v>167069888.63</v>
      </c>
      <c r="Q11" s="391">
        <f>J11+P11+0.37</f>
        <v>298076488.26999998</v>
      </c>
      <c r="R11" s="196">
        <v>103356000</v>
      </c>
    </row>
    <row r="12" spans="1:18" s="196" customFormat="1" ht="23.25" customHeight="1">
      <c r="A12" s="418" t="s">
        <v>278</v>
      </c>
      <c r="B12" s="419"/>
      <c r="C12" s="419"/>
      <c r="D12" s="264">
        <f>D202+D1744+D1765+D1804+D1912</f>
        <v>0</v>
      </c>
      <c r="E12" s="395">
        <f>E202+E1744+E1765+E1804+E1912+E1786</f>
        <v>8197170</v>
      </c>
      <c r="F12" s="264">
        <f>F202+F1744+F1765+F1804+F1912</f>
        <v>7026000</v>
      </c>
      <c r="G12" s="264">
        <f>G202+G1744+G1765+G1804+G1912</f>
        <v>6993000</v>
      </c>
      <c r="H12" s="264">
        <f>H202+H1744+H1765+H1804+H1912</f>
        <v>6993000</v>
      </c>
      <c r="I12" s="264">
        <f>I202+I1744+I1765+I1804+I1912+I1855</f>
        <v>116489619.00399999</v>
      </c>
      <c r="J12" s="363">
        <f>I12+H12+G12+F12+E12+D12</f>
        <v>145698789.00400001</v>
      </c>
      <c r="K12" s="264">
        <f>K202+K1744+K1765+K1804+K1912+K1855</f>
        <v>31874647</v>
      </c>
      <c r="L12" s="264">
        <f>L202+L1744+L1765+L1804+L1912+L1855</f>
        <v>30946769</v>
      </c>
      <c r="M12" s="264">
        <f>M202+M1744+M1765+M1804+M1912+M1855</f>
        <v>43772082.664304003</v>
      </c>
      <c r="N12" s="264">
        <f>N202+N1744+N1765+N1804+N1912+N1855</f>
        <v>25994647</v>
      </c>
      <c r="O12" s="264">
        <f>O202+O1744+O1765+O1804+O1912+O1855</f>
        <v>35587787</v>
      </c>
      <c r="P12" s="363">
        <f t="shared" si="1"/>
        <v>168175932.66430402</v>
      </c>
      <c r="Q12" s="264">
        <f>J12+P12</f>
        <v>313874721.66830403</v>
      </c>
      <c r="R12" s="196">
        <v>115226000</v>
      </c>
    </row>
    <row r="13" spans="1:18" s="196" customFormat="1" ht="26.25" customHeight="1">
      <c r="A13" s="418" t="s">
        <v>31</v>
      </c>
      <c r="B13" s="419"/>
      <c r="C13" s="419"/>
      <c r="D13" s="264">
        <f>D271+D1745++D1766+D1805+D1924</f>
        <v>0</v>
      </c>
      <c r="E13" s="395">
        <f>E271+E1745++E1766+E1805+E1924+E1787</f>
        <v>2727490</v>
      </c>
      <c r="F13" s="264">
        <f>F271+F1745++F1766+F1805+F1924</f>
        <v>3734000</v>
      </c>
      <c r="G13" s="264">
        <f>G271+G1745++G1766+G1805+G1924</f>
        <v>4601000</v>
      </c>
      <c r="H13" s="264">
        <f>H271+H1745++H1766+H1805+H1924</f>
        <v>4601000</v>
      </c>
      <c r="I13" s="264">
        <f>I271+I1745++I1766+I1805+I1924</f>
        <v>102531075</v>
      </c>
      <c r="J13" s="363">
        <f t="shared" si="3"/>
        <v>118194565</v>
      </c>
      <c r="K13" s="264">
        <f>K271+K1745++K1766+K1805+K1924</f>
        <v>31202141</v>
      </c>
      <c r="L13" s="264">
        <f>L271+L1745++L1766+L1805+L1924</f>
        <v>27273335</v>
      </c>
      <c r="M13" s="264">
        <f>M271+M1745++M1766+M1805+M1924</f>
        <v>41556544.399999999</v>
      </c>
      <c r="N13" s="264">
        <f>N271+N1745++N1766+N1805+N1924</f>
        <v>26370842</v>
      </c>
      <c r="O13" s="264">
        <f>O271+O1745++O1766+O1805+O1924</f>
        <v>41162319</v>
      </c>
      <c r="P13" s="363">
        <f t="shared" si="1"/>
        <v>167565181.40000001</v>
      </c>
      <c r="Q13" s="264">
        <f>J13+P13</f>
        <v>285759746.39999998</v>
      </c>
      <c r="R13" s="196">
        <v>104687000</v>
      </c>
    </row>
    <row r="14" spans="1:18" s="196" customFormat="1" ht="20.25" customHeight="1">
      <c r="A14" s="418" t="s">
        <v>89</v>
      </c>
      <c r="B14" s="419"/>
      <c r="C14" s="419"/>
      <c r="D14" s="264">
        <f>D292+D1746+D1767+D1806+D1936</f>
        <v>0</v>
      </c>
      <c r="E14" s="395">
        <f>E292+E1746+E1767+E1806+E1936+E1788</f>
        <v>1571000</v>
      </c>
      <c r="F14" s="264">
        <f>F292+F1746+F1767+F1806+F1936</f>
        <v>429000</v>
      </c>
      <c r="G14" s="264">
        <f>G292+G1746+G1767+G1806+G1936</f>
        <v>6493000</v>
      </c>
      <c r="H14" s="264">
        <f>H292+H1746+H1767+H1806+H1936</f>
        <v>6493000</v>
      </c>
      <c r="I14" s="264">
        <f>I292+I1746+I1767+I1806+I1936</f>
        <v>111934339</v>
      </c>
      <c r="J14" s="363">
        <f t="shared" si="3"/>
        <v>126920339</v>
      </c>
      <c r="K14" s="264">
        <f>K292+K1746+K1767+K1806+K1936</f>
        <v>33267102</v>
      </c>
      <c r="L14" s="264">
        <f>L292+L1746+L1767+L1806+L1936</f>
        <v>30658350</v>
      </c>
      <c r="M14" s="264">
        <f>M292+M1746+M1767+M1806+M1936</f>
        <v>44565732</v>
      </c>
      <c r="N14" s="264">
        <f>N292+N1746+N1767+N1806+N1936</f>
        <v>29321287</v>
      </c>
      <c r="O14" s="264">
        <f>O292+O1746+O1767+O1806+O1936</f>
        <v>44479907</v>
      </c>
      <c r="P14" s="363">
        <f t="shared" si="1"/>
        <v>182292378</v>
      </c>
      <c r="Q14" s="264">
        <f t="shared" si="4"/>
        <v>309212717</v>
      </c>
      <c r="R14" s="196">
        <v>113846000</v>
      </c>
    </row>
    <row r="15" spans="1:18" s="196" customFormat="1" ht="23.25" customHeight="1">
      <c r="A15" s="441" t="s">
        <v>91</v>
      </c>
      <c r="B15" s="442"/>
      <c r="C15" s="442"/>
      <c r="D15" s="264">
        <f>D310+D1747+D1768+D1807+D1948</f>
        <v>0</v>
      </c>
      <c r="E15" s="395">
        <f>E310+E1747+E1768+E1807+E1948</f>
        <v>96601</v>
      </c>
      <c r="F15" s="264">
        <f>F310+F1747+F1768+F1807+F1948</f>
        <v>1389000</v>
      </c>
      <c r="G15" s="264">
        <f>G310+G1747+G1768+G1807+G1948</f>
        <v>4023000</v>
      </c>
      <c r="H15" s="264">
        <f t="shared" ref="H15" si="5">H310+H1747+H1768+H1807+H1948</f>
        <v>4023000</v>
      </c>
      <c r="I15" s="264">
        <f>I310+I1747+I1768+I1807+I1948</f>
        <v>76711899</v>
      </c>
      <c r="J15" s="363">
        <f t="shared" si="3"/>
        <v>86243500</v>
      </c>
      <c r="K15" s="264">
        <f>K310+K1747+K1768+K1807+K1948</f>
        <v>22830003</v>
      </c>
      <c r="L15" s="264">
        <f>L310+L1747+L1768+L1807+L1948</f>
        <v>20070485.109999999</v>
      </c>
      <c r="M15" s="264">
        <f>M310+M1747+M1768+M1807+M1948</f>
        <v>33882292</v>
      </c>
      <c r="N15" s="264">
        <f>N310+N1747+N1768+N1807+N1948</f>
        <v>18171287</v>
      </c>
      <c r="O15" s="264">
        <f>O310+O1747+O1768+O1807+O1948</f>
        <v>32336905</v>
      </c>
      <c r="P15" s="363">
        <f t="shared" si="1"/>
        <v>127290972.11</v>
      </c>
      <c r="Q15" s="264">
        <f t="shared" si="4"/>
        <v>213534472.11000001</v>
      </c>
      <c r="R15" s="196">
        <v>94338000</v>
      </c>
    </row>
    <row r="16" spans="1:18" s="196" customFormat="1" ht="24.75" customHeight="1">
      <c r="A16" s="418" t="s">
        <v>92</v>
      </c>
      <c r="B16" s="419"/>
      <c r="C16" s="419"/>
      <c r="D16" s="264">
        <f>D1960+D326+D1748+D1769+D1808</f>
        <v>0</v>
      </c>
      <c r="E16" s="395">
        <f>E1960+E326+E1748+E1769+E1808</f>
        <v>198000</v>
      </c>
      <c r="F16" s="264">
        <f>F1960+F326+F1748+F1769+F1808</f>
        <v>198000</v>
      </c>
      <c r="G16" s="264">
        <f>G1960+G326+G1748+G1769+G1808</f>
        <v>4170000</v>
      </c>
      <c r="H16" s="264">
        <f t="shared" ref="H16" si="6">H1960+H326+H1748+H1769+H1808</f>
        <v>4170000</v>
      </c>
      <c r="I16" s="264">
        <f>I1960+I326+I1748+I1769+I1808</f>
        <v>58409481</v>
      </c>
      <c r="J16" s="363">
        <f>I16+H16+G16+F16+E16+D16</f>
        <v>67145481</v>
      </c>
      <c r="K16" s="264">
        <f>K1960+K326+K1748+K1769+K1808</f>
        <v>23495019</v>
      </c>
      <c r="L16" s="264">
        <f>L1960+L326+L1748+L1769+L1808</f>
        <v>20843040.815000001</v>
      </c>
      <c r="M16" s="264">
        <f>M1960+M326+M1748+M1769+M1808</f>
        <v>34511055</v>
      </c>
      <c r="N16" s="264">
        <f>N1960+N326+N1748+N1769+N1808</f>
        <v>19594217</v>
      </c>
      <c r="O16" s="264">
        <f>O1960+O326+O1748+O1769+O1808</f>
        <v>32981643</v>
      </c>
      <c r="P16" s="363">
        <f>K16+L16+M16+N16+O16</f>
        <v>131424974.815</v>
      </c>
      <c r="Q16" s="264">
        <f t="shared" si="4"/>
        <v>198570455.815</v>
      </c>
      <c r="R16" s="196">
        <v>95220000</v>
      </c>
    </row>
    <row r="17" spans="1:18" s="196" customFormat="1" ht="23.25" customHeight="1">
      <c r="A17" s="500" t="s">
        <v>276</v>
      </c>
      <c r="B17" s="501"/>
      <c r="C17" s="501"/>
      <c r="D17" s="363">
        <f t="shared" ref="D17:I17" si="7">D28+D29+D30+D31+D32+D33+D34+D35+D36+D37+D40+D39+D41+D42+D43+D44+D45</f>
        <v>0</v>
      </c>
      <c r="E17" s="387">
        <f t="shared" si="7"/>
        <v>9670000</v>
      </c>
      <c r="F17" s="363">
        <f t="shared" si="7"/>
        <v>11406000</v>
      </c>
      <c r="G17" s="363">
        <f t="shared" si="7"/>
        <v>17687000</v>
      </c>
      <c r="H17" s="363">
        <f t="shared" si="7"/>
        <v>17687000</v>
      </c>
      <c r="I17" s="377">
        <f t="shared" si="7"/>
        <v>51036453</v>
      </c>
      <c r="J17" s="387">
        <f>I17+H17+G17+F17+E17+D17</f>
        <v>107486453</v>
      </c>
      <c r="K17" s="363">
        <f>K28+K29+K30+K31+K32+K33+K34+K35+K36+K37+K40+K39+K41+K42+K43+K44+K45</f>
        <v>56190763.86666666</v>
      </c>
      <c r="L17" s="363">
        <f>L28+L29+L30+L31+L32+L33+L34+L35+L36+L37+L40+L39+L41+L42+L43+L44+L45</f>
        <v>48703813.760126226</v>
      </c>
      <c r="M17" s="377">
        <f>M28+M29+M30+M31+M32+M33+M34+M35+M36+M37+M40+M39+M41+M42+M43+M44+M45</f>
        <v>32914652.993333332</v>
      </c>
      <c r="N17" s="363">
        <f>N28+N29+N30+N31+N32+N33+N34+N35+N36+N37+N40+N39+N41+N42+N43+N44+N45</f>
        <v>31446073.489999998</v>
      </c>
      <c r="O17" s="377">
        <f>O28+O29+O30+O31+O32+O33+O34+O35+O36+O37+O40+O39+O41+O42+O43+O44+O45</f>
        <v>39667578.066666663</v>
      </c>
      <c r="P17" s="363">
        <f>K17+L17+M17+N17+O17</f>
        <v>208922882.17679289</v>
      </c>
      <c r="Q17" s="387">
        <f>J17+P17-0.18</f>
        <v>316409334.99679285</v>
      </c>
      <c r="R17" s="196">
        <v>-3756000</v>
      </c>
    </row>
    <row r="18" spans="1:18" s="196" customFormat="1" ht="66" customHeight="1">
      <c r="A18" s="502" t="str">
        <f>A31</f>
        <v>МКУ "Дирекция Пуровского района по материально-техническому обеспечению и ликвидации последствий чрезвычайных ситуаций"</v>
      </c>
      <c r="B18" s="503"/>
      <c r="C18" s="504"/>
      <c r="D18" s="264">
        <f>D31</f>
        <v>0</v>
      </c>
      <c r="E18" s="391">
        <f t="shared" ref="E18:J18" si="8">E31</f>
        <v>71000</v>
      </c>
      <c r="F18" s="264">
        <f t="shared" si="8"/>
        <v>536000</v>
      </c>
      <c r="G18" s="264">
        <f t="shared" si="8"/>
        <v>15000</v>
      </c>
      <c r="H18" s="264">
        <f t="shared" si="8"/>
        <v>15000</v>
      </c>
      <c r="I18" s="264">
        <f t="shared" si="8"/>
        <v>0</v>
      </c>
      <c r="J18" s="399">
        <f t="shared" si="8"/>
        <v>637000</v>
      </c>
      <c r="K18" s="264">
        <f>K31</f>
        <v>536000</v>
      </c>
      <c r="L18" s="264">
        <f t="shared" ref="L18:Q18" si="9">L31</f>
        <v>43200</v>
      </c>
      <c r="M18" s="264">
        <f t="shared" si="9"/>
        <v>0</v>
      </c>
      <c r="N18" s="264">
        <f t="shared" si="9"/>
        <v>0</v>
      </c>
      <c r="O18" s="264">
        <f t="shared" si="9"/>
        <v>43200</v>
      </c>
      <c r="P18" s="399">
        <f>P31</f>
        <v>622400</v>
      </c>
      <c r="Q18" s="264">
        <f t="shared" si="9"/>
        <v>1259400</v>
      </c>
    </row>
    <row r="19" spans="1:18" s="196" customFormat="1" ht="59.25" customHeight="1">
      <c r="A19" s="502" t="str">
        <f>A30</f>
        <v>МКУ "Управление по развитию агропромышленного комплекса Пуровского района"</v>
      </c>
      <c r="B19" s="503"/>
      <c r="C19" s="504"/>
      <c r="D19" s="401">
        <f>D30</f>
        <v>0</v>
      </c>
      <c r="E19" s="391">
        <f t="shared" ref="E19:Q19" si="10">E30</f>
        <v>0</v>
      </c>
      <c r="F19" s="264">
        <f t="shared" si="10"/>
        <v>72000</v>
      </c>
      <c r="G19" s="264">
        <f t="shared" si="10"/>
        <v>0</v>
      </c>
      <c r="H19" s="264">
        <f t="shared" si="10"/>
        <v>0</v>
      </c>
      <c r="I19" s="264">
        <f t="shared" si="10"/>
        <v>211480</v>
      </c>
      <c r="J19" s="399">
        <f t="shared" si="10"/>
        <v>283480</v>
      </c>
      <c r="K19" s="264">
        <f t="shared" si="10"/>
        <v>135000</v>
      </c>
      <c r="L19" s="264">
        <f t="shared" si="10"/>
        <v>150902</v>
      </c>
      <c r="M19" s="264">
        <f t="shared" si="10"/>
        <v>216628</v>
      </c>
      <c r="N19" s="264">
        <f t="shared" si="10"/>
        <v>135000</v>
      </c>
      <c r="O19" s="264">
        <f t="shared" si="10"/>
        <v>135000</v>
      </c>
      <c r="P19" s="399">
        <f t="shared" si="10"/>
        <v>772530</v>
      </c>
      <c r="Q19" s="264">
        <f t="shared" si="10"/>
        <v>1056010</v>
      </c>
    </row>
    <row r="20" spans="1:18" s="196" customFormat="1" ht="51.75" customHeight="1">
      <c r="A20" s="502" t="str">
        <f>A29</f>
        <v>МКУ "Дирекция по обслуживанию деятельности органов местного самоуправления"</v>
      </c>
      <c r="B20" s="503"/>
      <c r="C20" s="504"/>
      <c r="D20" s="401">
        <f>D29</f>
        <v>0</v>
      </c>
      <c r="E20" s="391">
        <f t="shared" ref="E20:Q20" si="11">E29</f>
        <v>0</v>
      </c>
      <c r="F20" s="264">
        <f t="shared" si="11"/>
        <v>2544000</v>
      </c>
      <c r="G20" s="264">
        <f t="shared" si="11"/>
        <v>1250000</v>
      </c>
      <c r="H20" s="264">
        <f t="shared" si="11"/>
        <v>1250000</v>
      </c>
      <c r="I20" s="264">
        <f t="shared" si="11"/>
        <v>44000</v>
      </c>
      <c r="J20" s="399">
        <f t="shared" si="11"/>
        <v>5088000</v>
      </c>
      <c r="K20" s="264">
        <f t="shared" si="11"/>
        <v>798204</v>
      </c>
      <c r="L20" s="264">
        <f t="shared" si="11"/>
        <v>0</v>
      </c>
      <c r="M20" s="264">
        <f t="shared" si="11"/>
        <v>44000</v>
      </c>
      <c r="N20" s="264">
        <f t="shared" si="11"/>
        <v>0</v>
      </c>
      <c r="O20" s="264">
        <f t="shared" si="11"/>
        <v>0</v>
      </c>
      <c r="P20" s="399">
        <f t="shared" si="11"/>
        <v>842204</v>
      </c>
      <c r="Q20" s="264">
        <f t="shared" si="11"/>
        <v>5930204</v>
      </c>
    </row>
    <row r="21" spans="1:18" s="196" customFormat="1" ht="23.25" customHeight="1">
      <c r="A21" s="502" t="str">
        <f>A37</f>
        <v>МКУ "Пуровская Телерадиокомпания Луч"</v>
      </c>
      <c r="B21" s="503"/>
      <c r="C21" s="504"/>
      <c r="D21" s="401">
        <f t="shared" ref="D21:Q21" si="12">D37</f>
        <v>0</v>
      </c>
      <c r="E21" s="391">
        <f t="shared" si="12"/>
        <v>0</v>
      </c>
      <c r="F21" s="264">
        <f t="shared" si="12"/>
        <v>593000</v>
      </c>
      <c r="G21" s="264">
        <f t="shared" si="12"/>
        <v>575000</v>
      </c>
      <c r="H21" s="264">
        <f t="shared" si="12"/>
        <v>575000</v>
      </c>
      <c r="I21" s="264">
        <f t="shared" si="12"/>
        <v>1254666</v>
      </c>
      <c r="J21" s="399">
        <f t="shared" si="12"/>
        <v>2997666</v>
      </c>
      <c r="K21" s="264">
        <f t="shared" si="12"/>
        <v>459636</v>
      </c>
      <c r="L21" s="264">
        <f t="shared" si="12"/>
        <v>811668.6301262218</v>
      </c>
      <c r="M21" s="264">
        <f t="shared" si="12"/>
        <v>1254667</v>
      </c>
      <c r="N21" s="264">
        <f t="shared" si="12"/>
        <v>311666</v>
      </c>
      <c r="O21" s="264">
        <f t="shared" si="12"/>
        <v>311666.40333333332</v>
      </c>
      <c r="P21" s="399">
        <f t="shared" si="12"/>
        <v>3149304.0334595554</v>
      </c>
      <c r="Q21" s="264">
        <f t="shared" si="12"/>
        <v>6146970.0334595554</v>
      </c>
    </row>
    <row r="22" spans="1:18" s="196" customFormat="1" ht="43.5" customHeight="1">
      <c r="A22" s="502" t="str">
        <f>A32</f>
        <v>МКУ "Комитет по строительству и архитекутуре Пуровского района"</v>
      </c>
      <c r="B22" s="503"/>
      <c r="C22" s="504"/>
      <c r="D22" s="401">
        <f t="shared" ref="D22:Q22" si="13">D32</f>
        <v>0</v>
      </c>
      <c r="E22" s="391">
        <f t="shared" si="13"/>
        <v>4050000</v>
      </c>
      <c r="F22" s="264">
        <f t="shared" si="13"/>
        <v>2278000</v>
      </c>
      <c r="G22" s="264">
        <f t="shared" si="13"/>
        <v>6000000</v>
      </c>
      <c r="H22" s="264">
        <f t="shared" si="13"/>
        <v>6000000</v>
      </c>
      <c r="I22" s="264">
        <f t="shared" si="13"/>
        <v>450666</v>
      </c>
      <c r="J22" s="399">
        <f t="shared" si="13"/>
        <v>18778666</v>
      </c>
      <c r="K22" s="264">
        <f t="shared" si="13"/>
        <v>172942</v>
      </c>
      <c r="L22" s="264">
        <f t="shared" si="13"/>
        <v>100667</v>
      </c>
      <c r="M22" s="264">
        <f t="shared" si="13"/>
        <v>440667</v>
      </c>
      <c r="N22" s="264">
        <f t="shared" si="13"/>
        <v>100666</v>
      </c>
      <c r="O22" s="264">
        <f t="shared" si="13"/>
        <v>100666</v>
      </c>
      <c r="P22" s="399">
        <f t="shared" si="13"/>
        <v>915608</v>
      </c>
      <c r="Q22" s="264">
        <f t="shared" si="13"/>
        <v>19694274</v>
      </c>
    </row>
    <row r="23" spans="1:18" s="196" customFormat="1" ht="45" customHeight="1">
      <c r="A23" s="502" t="str">
        <f>A43</f>
        <v>Управление социальной политики Администрации Пуровского района</v>
      </c>
      <c r="B23" s="503"/>
      <c r="C23" s="504"/>
      <c r="D23" s="401">
        <f>D43</f>
        <v>0</v>
      </c>
      <c r="E23" s="391">
        <f t="shared" ref="E23:Q23" si="14">E43</f>
        <v>82000</v>
      </c>
      <c r="F23" s="264">
        <f t="shared" si="14"/>
        <v>140000</v>
      </c>
      <c r="G23" s="264">
        <f t="shared" si="14"/>
        <v>1581000</v>
      </c>
      <c r="H23" s="264">
        <f t="shared" si="14"/>
        <v>1581000</v>
      </c>
      <c r="I23" s="264">
        <f t="shared" si="14"/>
        <v>68000</v>
      </c>
      <c r="J23" s="399">
        <f t="shared" si="14"/>
        <v>3452000</v>
      </c>
      <c r="K23" s="264">
        <f t="shared" si="14"/>
        <v>0</v>
      </c>
      <c r="L23" s="264">
        <f t="shared" si="14"/>
        <v>140000</v>
      </c>
      <c r="M23" s="264">
        <f t="shared" si="14"/>
        <v>9000</v>
      </c>
      <c r="N23" s="264">
        <f t="shared" si="14"/>
        <v>0</v>
      </c>
      <c r="O23" s="264">
        <f t="shared" si="14"/>
        <v>85000</v>
      </c>
      <c r="P23" s="399">
        <f t="shared" si="14"/>
        <v>234000</v>
      </c>
      <c r="Q23" s="264">
        <f t="shared" si="14"/>
        <v>3686000</v>
      </c>
    </row>
    <row r="24" spans="1:18" s="196" customFormat="1" ht="45" customHeight="1">
      <c r="A24" s="502" t="str">
        <f>A36</f>
        <v>МУ "Управление культуры Администрации Пуровского района"</v>
      </c>
      <c r="B24" s="503"/>
      <c r="C24" s="504"/>
      <c r="D24" s="401">
        <f>D36</f>
        <v>0</v>
      </c>
      <c r="E24" s="391">
        <f t="shared" ref="E24:Q24" si="15">E36</f>
        <v>623000</v>
      </c>
      <c r="F24" s="264">
        <f t="shared" si="15"/>
        <v>2048000</v>
      </c>
      <c r="G24" s="264">
        <f t="shared" si="15"/>
        <v>1980000</v>
      </c>
      <c r="H24" s="264">
        <f t="shared" si="15"/>
        <v>1980000</v>
      </c>
      <c r="I24" s="264">
        <f t="shared" si="15"/>
        <v>2425300</v>
      </c>
      <c r="J24" s="399">
        <f t="shared" si="15"/>
        <v>9056300</v>
      </c>
      <c r="K24" s="264">
        <f t="shared" si="15"/>
        <v>1875000.0000000002</v>
      </c>
      <c r="L24" s="264">
        <f t="shared" si="15"/>
        <v>3026392</v>
      </c>
      <c r="M24" s="264">
        <f t="shared" si="15"/>
        <v>1925300.0000000002</v>
      </c>
      <c r="N24" s="264">
        <f t="shared" si="15"/>
        <v>1875000.0000000002</v>
      </c>
      <c r="O24" s="264">
        <f t="shared" si="15"/>
        <v>2388020</v>
      </c>
      <c r="P24" s="399">
        <f t="shared" si="15"/>
        <v>11089712</v>
      </c>
      <c r="Q24" s="264">
        <f t="shared" si="15"/>
        <v>20146012</v>
      </c>
    </row>
    <row r="25" spans="1:18" s="196" customFormat="1" ht="45" customHeight="1">
      <c r="A25" s="502" t="str">
        <f>A34</f>
        <v>Управление молодежной политики и туризма Администрации Пуровского района</v>
      </c>
      <c r="B25" s="503"/>
      <c r="C25" s="504"/>
      <c r="D25" s="401">
        <f>D34</f>
        <v>0</v>
      </c>
      <c r="E25" s="391">
        <f t="shared" ref="E25:Q25" si="16">E34</f>
        <v>384000</v>
      </c>
      <c r="F25" s="264">
        <f t="shared" si="16"/>
        <v>2423000</v>
      </c>
      <c r="G25" s="264">
        <f t="shared" si="16"/>
        <v>4945000</v>
      </c>
      <c r="H25" s="264">
        <f t="shared" si="16"/>
        <v>4945000</v>
      </c>
      <c r="I25" s="264">
        <f t="shared" si="16"/>
        <v>4879433</v>
      </c>
      <c r="J25" s="399">
        <f t="shared" si="16"/>
        <v>17576433</v>
      </c>
      <c r="K25" s="264">
        <f t="shared" si="16"/>
        <v>2444608</v>
      </c>
      <c r="L25" s="264">
        <f t="shared" si="16"/>
        <v>826833</v>
      </c>
      <c r="M25" s="264">
        <f t="shared" si="16"/>
        <v>679033.00333333341</v>
      </c>
      <c r="N25" s="264">
        <f t="shared" si="16"/>
        <v>1241833</v>
      </c>
      <c r="O25" s="264">
        <f t="shared" si="16"/>
        <v>5451833</v>
      </c>
      <c r="P25" s="399">
        <f t="shared" si="16"/>
        <v>10644140.003333334</v>
      </c>
      <c r="Q25" s="264">
        <f t="shared" si="16"/>
        <v>28220573.003333334</v>
      </c>
    </row>
    <row r="26" spans="1:18" s="196" customFormat="1" ht="45" customHeight="1">
      <c r="A26" s="502" t="str">
        <f>A33</f>
        <v>Департамент образования Администрации Пуровского района</v>
      </c>
      <c r="B26" s="503"/>
      <c r="C26" s="504"/>
      <c r="D26" s="401">
        <f t="shared" ref="D26:Q26" si="17">D33</f>
        <v>0</v>
      </c>
      <c r="E26" s="391">
        <f t="shared" si="17"/>
        <v>1677000</v>
      </c>
      <c r="F26" s="264">
        <f t="shared" si="17"/>
        <v>193000</v>
      </c>
      <c r="G26" s="264">
        <f t="shared" si="17"/>
        <v>413000</v>
      </c>
      <c r="H26" s="264">
        <f t="shared" si="17"/>
        <v>413000</v>
      </c>
      <c r="I26" s="264">
        <f t="shared" si="17"/>
        <v>22502692.999999996</v>
      </c>
      <c r="J26" s="399">
        <f t="shared" si="17"/>
        <v>25198692.999999996</v>
      </c>
      <c r="K26" s="264">
        <f t="shared" si="17"/>
        <v>30592626.399999999</v>
      </c>
      <c r="L26" s="264">
        <f t="shared" si="17"/>
        <v>31643484.999999996</v>
      </c>
      <c r="M26" s="264">
        <f t="shared" si="17"/>
        <v>22502692.999999996</v>
      </c>
      <c r="N26" s="264">
        <f t="shared" si="17"/>
        <v>22502692.999999996</v>
      </c>
      <c r="O26" s="264">
        <f t="shared" si="17"/>
        <v>23668692.999999996</v>
      </c>
      <c r="P26" s="399">
        <f t="shared" si="17"/>
        <v>130910190.39999999</v>
      </c>
      <c r="Q26" s="264">
        <f t="shared" si="17"/>
        <v>156108883.39999998</v>
      </c>
    </row>
    <row r="27" spans="1:18" s="196" customFormat="1" ht="45" customHeight="1">
      <c r="A27" s="502" t="s">
        <v>366</v>
      </c>
      <c r="B27" s="503"/>
      <c r="C27" s="504"/>
      <c r="D27" s="401">
        <f>D35</f>
        <v>0</v>
      </c>
      <c r="E27" s="391">
        <f t="shared" ref="E27:Q27" si="18">E35</f>
        <v>902000</v>
      </c>
      <c r="F27" s="401">
        <f t="shared" si="18"/>
        <v>0</v>
      </c>
      <c r="G27" s="264">
        <f t="shared" si="18"/>
        <v>5000</v>
      </c>
      <c r="H27" s="264">
        <f t="shared" si="18"/>
        <v>5000</v>
      </c>
      <c r="I27" s="264">
        <f t="shared" si="18"/>
        <v>13097000</v>
      </c>
      <c r="J27" s="399">
        <f t="shared" si="18"/>
        <v>14009000</v>
      </c>
      <c r="K27" s="264">
        <f t="shared" si="18"/>
        <v>10301630</v>
      </c>
      <c r="L27" s="264">
        <f t="shared" si="18"/>
        <v>3909000</v>
      </c>
      <c r="M27" s="264">
        <f t="shared" si="18"/>
        <v>1099000</v>
      </c>
      <c r="N27" s="264">
        <f t="shared" si="18"/>
        <v>1073000</v>
      </c>
      <c r="O27" s="264">
        <f t="shared" si="18"/>
        <v>787500</v>
      </c>
      <c r="P27" s="399">
        <f t="shared" si="18"/>
        <v>17170130</v>
      </c>
      <c r="Q27" s="264">
        <f t="shared" si="18"/>
        <v>31179130</v>
      </c>
    </row>
    <row r="28" spans="1:18" s="196" customFormat="1" ht="42" customHeight="1">
      <c r="A28" s="441" t="s">
        <v>346</v>
      </c>
      <c r="B28" s="442"/>
      <c r="C28" s="442"/>
      <c r="D28" s="264">
        <f>D357</f>
        <v>0</v>
      </c>
      <c r="E28" s="391">
        <f t="shared" ref="E28:O28" si="19">E357</f>
        <v>40000</v>
      </c>
      <c r="F28" s="264">
        <f t="shared" si="19"/>
        <v>0</v>
      </c>
      <c r="G28" s="264">
        <f t="shared" si="19"/>
        <v>0</v>
      </c>
      <c r="H28" s="264">
        <f t="shared" si="19"/>
        <v>0</v>
      </c>
      <c r="I28" s="264">
        <f t="shared" si="19"/>
        <v>0</v>
      </c>
      <c r="J28" s="380">
        <f t="shared" si="3"/>
        <v>40000</v>
      </c>
      <c r="K28" s="264">
        <f t="shared" si="19"/>
        <v>0</v>
      </c>
      <c r="L28" s="264">
        <f t="shared" si="19"/>
        <v>0</v>
      </c>
      <c r="M28" s="264">
        <f t="shared" si="19"/>
        <v>0</v>
      </c>
      <c r="N28" s="264">
        <f t="shared" si="19"/>
        <v>0</v>
      </c>
      <c r="O28" s="264">
        <f t="shared" si="19"/>
        <v>0</v>
      </c>
      <c r="P28" s="399">
        <f t="shared" si="1"/>
        <v>0</v>
      </c>
      <c r="Q28" s="264">
        <f>J28+P28</f>
        <v>40000</v>
      </c>
      <c r="R28" s="196">
        <v>57000</v>
      </c>
    </row>
    <row r="29" spans="1:18" s="196" customFormat="1" ht="56.25" hidden="1" customHeight="1">
      <c r="A29" s="418" t="s">
        <v>348</v>
      </c>
      <c r="B29" s="419"/>
      <c r="C29" s="419"/>
      <c r="D29" s="264">
        <f>D478</f>
        <v>0</v>
      </c>
      <c r="E29" s="391">
        <f t="shared" ref="E29:O29" si="20">E478</f>
        <v>0</v>
      </c>
      <c r="F29" s="264">
        <f t="shared" si="20"/>
        <v>2544000</v>
      </c>
      <c r="G29" s="264">
        <f t="shared" si="20"/>
        <v>1250000</v>
      </c>
      <c r="H29" s="264">
        <f t="shared" si="20"/>
        <v>1250000</v>
      </c>
      <c r="I29" s="264">
        <f t="shared" si="20"/>
        <v>44000</v>
      </c>
      <c r="J29" s="363">
        <f t="shared" si="3"/>
        <v>5088000</v>
      </c>
      <c r="K29" s="369">
        <f t="shared" si="20"/>
        <v>798204</v>
      </c>
      <c r="L29" s="369">
        <f t="shared" si="20"/>
        <v>0</v>
      </c>
      <c r="M29" s="369">
        <f t="shared" si="20"/>
        <v>44000</v>
      </c>
      <c r="N29" s="369">
        <f t="shared" si="20"/>
        <v>0</v>
      </c>
      <c r="O29" s="369">
        <f t="shared" si="20"/>
        <v>0</v>
      </c>
      <c r="P29" s="363">
        <f t="shared" si="1"/>
        <v>842204</v>
      </c>
      <c r="Q29" s="368">
        <f t="shared" ref="Q29:Q45" si="21">J29+P29</f>
        <v>5930204</v>
      </c>
      <c r="R29" s="196">
        <v>-1250000</v>
      </c>
    </row>
    <row r="30" spans="1:18" s="196" customFormat="1" ht="57.75" hidden="1" customHeight="1">
      <c r="A30" s="439" t="s">
        <v>362</v>
      </c>
      <c r="B30" s="440"/>
      <c r="C30" s="440"/>
      <c r="D30" s="264">
        <f>D489</f>
        <v>0</v>
      </c>
      <c r="E30" s="391">
        <f t="shared" ref="E30:O30" si="22">E489</f>
        <v>0</v>
      </c>
      <c r="F30" s="264">
        <f t="shared" si="22"/>
        <v>72000</v>
      </c>
      <c r="G30" s="264">
        <f t="shared" si="22"/>
        <v>0</v>
      </c>
      <c r="H30" s="264">
        <f t="shared" si="22"/>
        <v>0</v>
      </c>
      <c r="I30" s="264">
        <f t="shared" si="22"/>
        <v>211480</v>
      </c>
      <c r="J30" s="363">
        <f t="shared" si="3"/>
        <v>283480</v>
      </c>
      <c r="K30" s="369">
        <f t="shared" si="22"/>
        <v>135000</v>
      </c>
      <c r="L30" s="369">
        <f t="shared" si="22"/>
        <v>150902</v>
      </c>
      <c r="M30" s="369">
        <f t="shared" si="22"/>
        <v>216628</v>
      </c>
      <c r="N30" s="369">
        <f t="shared" si="22"/>
        <v>135000</v>
      </c>
      <c r="O30" s="369">
        <f t="shared" si="22"/>
        <v>135000</v>
      </c>
      <c r="P30" s="363">
        <f t="shared" si="1"/>
        <v>772530</v>
      </c>
      <c r="Q30" s="368">
        <f t="shared" si="21"/>
        <v>1056010</v>
      </c>
      <c r="R30" s="196">
        <v>0</v>
      </c>
    </row>
    <row r="31" spans="1:18" s="196" customFormat="1" ht="51" hidden="1" customHeight="1">
      <c r="A31" s="418" t="s">
        <v>360</v>
      </c>
      <c r="B31" s="419"/>
      <c r="C31" s="419"/>
      <c r="D31" s="264">
        <f>D500</f>
        <v>0</v>
      </c>
      <c r="E31" s="391">
        <f t="shared" ref="E31:O31" si="23">E500</f>
        <v>71000</v>
      </c>
      <c r="F31" s="264">
        <f t="shared" si="23"/>
        <v>536000</v>
      </c>
      <c r="G31" s="264">
        <f t="shared" si="23"/>
        <v>15000</v>
      </c>
      <c r="H31" s="264">
        <f t="shared" si="23"/>
        <v>15000</v>
      </c>
      <c r="I31" s="264">
        <f t="shared" si="23"/>
        <v>0</v>
      </c>
      <c r="J31" s="363">
        <f t="shared" ref="J31:J45" si="24">E31+F31+G31+H31+I31</f>
        <v>637000</v>
      </c>
      <c r="K31" s="369">
        <f t="shared" si="23"/>
        <v>536000</v>
      </c>
      <c r="L31" s="369">
        <f t="shared" si="23"/>
        <v>43200</v>
      </c>
      <c r="M31" s="369">
        <f t="shared" si="23"/>
        <v>0</v>
      </c>
      <c r="N31" s="369">
        <f t="shared" si="23"/>
        <v>0</v>
      </c>
      <c r="O31" s="369">
        <f t="shared" si="23"/>
        <v>43200</v>
      </c>
      <c r="P31" s="363">
        <f t="shared" si="1"/>
        <v>622400</v>
      </c>
      <c r="Q31" s="368">
        <f t="shared" si="21"/>
        <v>1259400</v>
      </c>
      <c r="R31" s="196">
        <v>28000</v>
      </c>
    </row>
    <row r="32" spans="1:18" s="196" customFormat="1" ht="42.75" hidden="1" customHeight="1">
      <c r="A32" s="418" t="s">
        <v>356</v>
      </c>
      <c r="B32" s="419"/>
      <c r="C32" s="419"/>
      <c r="D32" s="264">
        <f>D531</f>
        <v>0</v>
      </c>
      <c r="E32" s="391">
        <f t="shared" ref="E32:O32" si="25">E531</f>
        <v>4050000</v>
      </c>
      <c r="F32" s="264">
        <f t="shared" si="25"/>
        <v>2278000</v>
      </c>
      <c r="G32" s="264">
        <f t="shared" si="25"/>
        <v>6000000</v>
      </c>
      <c r="H32" s="264">
        <f t="shared" si="25"/>
        <v>6000000</v>
      </c>
      <c r="I32" s="264">
        <f t="shared" si="25"/>
        <v>450666</v>
      </c>
      <c r="J32" s="363">
        <f t="shared" si="24"/>
        <v>18778666</v>
      </c>
      <c r="K32" s="369">
        <f t="shared" si="25"/>
        <v>172942</v>
      </c>
      <c r="L32" s="369">
        <f t="shared" si="25"/>
        <v>100667</v>
      </c>
      <c r="M32" s="369">
        <f t="shared" si="25"/>
        <v>440667</v>
      </c>
      <c r="N32" s="369">
        <f t="shared" si="25"/>
        <v>100666</v>
      </c>
      <c r="O32" s="369">
        <f t="shared" si="25"/>
        <v>100666</v>
      </c>
      <c r="P32" s="363">
        <f t="shared" si="1"/>
        <v>915608</v>
      </c>
      <c r="Q32" s="368">
        <f t="shared" si="21"/>
        <v>19694274</v>
      </c>
      <c r="R32" s="196">
        <v>-500000</v>
      </c>
    </row>
    <row r="33" spans="1:19" s="196" customFormat="1" ht="42" hidden="1" customHeight="1">
      <c r="A33" s="418" t="s">
        <v>84</v>
      </c>
      <c r="B33" s="419"/>
      <c r="C33" s="419"/>
      <c r="D33" s="264">
        <f>D575</f>
        <v>0</v>
      </c>
      <c r="E33" s="391">
        <f>E575</f>
        <v>1677000</v>
      </c>
      <c r="F33" s="264">
        <f>F575</f>
        <v>193000</v>
      </c>
      <c r="G33" s="264">
        <f>G575</f>
        <v>413000</v>
      </c>
      <c r="H33" s="264">
        <f t="shared" ref="H33" si="26">H575</f>
        <v>413000</v>
      </c>
      <c r="I33" s="264">
        <f>I575</f>
        <v>22502692.999999996</v>
      </c>
      <c r="J33" s="363">
        <f t="shared" si="24"/>
        <v>25198692.999999996</v>
      </c>
      <c r="K33" s="369">
        <f>K575</f>
        <v>30592626.399999999</v>
      </c>
      <c r="L33" s="369">
        <f>L575</f>
        <v>31643484.999999996</v>
      </c>
      <c r="M33" s="369">
        <f>M575</f>
        <v>22502692.999999996</v>
      </c>
      <c r="N33" s="369">
        <f>N575</f>
        <v>22502692.999999996</v>
      </c>
      <c r="O33" s="369">
        <f>O575</f>
        <v>23668692.999999996</v>
      </c>
      <c r="P33" s="363">
        <f t="shared" si="1"/>
        <v>130910190.39999999</v>
      </c>
      <c r="Q33" s="368">
        <f t="shared" si="21"/>
        <v>156108883.39999998</v>
      </c>
      <c r="R33" s="196">
        <v>904000</v>
      </c>
    </row>
    <row r="34" spans="1:19" s="196" customFormat="1" ht="47.25" hidden="1" customHeight="1">
      <c r="A34" s="418" t="s">
        <v>364</v>
      </c>
      <c r="B34" s="419"/>
      <c r="C34" s="419"/>
      <c r="D34" s="264">
        <f>D846</f>
        <v>0</v>
      </c>
      <c r="E34" s="391">
        <f>E846</f>
        <v>384000</v>
      </c>
      <c r="F34" s="264">
        <f>F846</f>
        <v>2423000</v>
      </c>
      <c r="G34" s="264">
        <f>G846</f>
        <v>4945000</v>
      </c>
      <c r="H34" s="264">
        <f t="shared" ref="H34" si="27">H846</f>
        <v>4945000</v>
      </c>
      <c r="I34" s="264">
        <f>I846</f>
        <v>4879433</v>
      </c>
      <c r="J34" s="363">
        <f t="shared" si="24"/>
        <v>17576433</v>
      </c>
      <c r="K34" s="369">
        <f>K846</f>
        <v>2444608</v>
      </c>
      <c r="L34" s="369">
        <f>L846</f>
        <v>826833</v>
      </c>
      <c r="M34" s="369">
        <f>M846</f>
        <v>679033.00333333341</v>
      </c>
      <c r="N34" s="369">
        <f>N846</f>
        <v>1241833</v>
      </c>
      <c r="O34" s="369">
        <f>O846</f>
        <v>5451833</v>
      </c>
      <c r="P34" s="363">
        <f t="shared" si="1"/>
        <v>10644140.003333334</v>
      </c>
      <c r="Q34" s="368">
        <f t="shared" si="21"/>
        <v>28220573.003333334</v>
      </c>
      <c r="R34" s="196">
        <v>-1734000</v>
      </c>
    </row>
    <row r="35" spans="1:19" s="196" customFormat="1" ht="38.25" hidden="1" customHeight="1">
      <c r="A35" s="418" t="s">
        <v>142</v>
      </c>
      <c r="B35" s="419"/>
      <c r="C35" s="419"/>
      <c r="D35" s="264">
        <f>D887</f>
        <v>0</v>
      </c>
      <c r="E35" s="391">
        <f>E887</f>
        <v>902000</v>
      </c>
      <c r="F35" s="264">
        <f>F887</f>
        <v>0</v>
      </c>
      <c r="G35" s="264">
        <f>G887</f>
        <v>5000</v>
      </c>
      <c r="H35" s="264">
        <f t="shared" ref="H35" si="28">H887</f>
        <v>5000</v>
      </c>
      <c r="I35" s="264">
        <f>I887</f>
        <v>13097000</v>
      </c>
      <c r="J35" s="363">
        <f t="shared" si="24"/>
        <v>14009000</v>
      </c>
      <c r="K35" s="369">
        <f>K887</f>
        <v>10301630</v>
      </c>
      <c r="L35" s="369">
        <f>L887</f>
        <v>3909000</v>
      </c>
      <c r="M35" s="369">
        <f>M887</f>
        <v>1099000</v>
      </c>
      <c r="N35" s="369">
        <f>N887</f>
        <v>1073000</v>
      </c>
      <c r="O35" s="369">
        <f>O887</f>
        <v>787500</v>
      </c>
      <c r="P35" s="363">
        <f t="shared" si="1"/>
        <v>17170130</v>
      </c>
      <c r="Q35" s="368">
        <f t="shared" si="21"/>
        <v>31179130</v>
      </c>
      <c r="R35" s="196">
        <v>188000</v>
      </c>
    </row>
    <row r="36" spans="1:19" s="196" customFormat="1" ht="38.25" hidden="1" customHeight="1">
      <c r="A36" s="418" t="s">
        <v>363</v>
      </c>
      <c r="B36" s="419"/>
      <c r="C36" s="419"/>
      <c r="D36" s="264">
        <f t="shared" ref="D36:F36" si="29">D948</f>
        <v>0</v>
      </c>
      <c r="E36" s="391">
        <f t="shared" si="29"/>
        <v>623000</v>
      </c>
      <c r="F36" s="264">
        <f t="shared" si="29"/>
        <v>2048000</v>
      </c>
      <c r="G36" s="264">
        <f>G948</f>
        <v>1980000</v>
      </c>
      <c r="H36" s="264">
        <f>H948</f>
        <v>1980000</v>
      </c>
      <c r="I36" s="264">
        <f>I948</f>
        <v>2425300</v>
      </c>
      <c r="J36" s="363">
        <f t="shared" si="24"/>
        <v>9056300</v>
      </c>
      <c r="K36" s="369">
        <f>K948</f>
        <v>1875000.0000000002</v>
      </c>
      <c r="L36" s="369">
        <f>L948</f>
        <v>3026392</v>
      </c>
      <c r="M36" s="369">
        <f>M948</f>
        <v>1925300.0000000002</v>
      </c>
      <c r="N36" s="369">
        <f>N948</f>
        <v>1875000.0000000002</v>
      </c>
      <c r="O36" s="369">
        <f>O948</f>
        <v>2388020</v>
      </c>
      <c r="P36" s="363">
        <f t="shared" si="1"/>
        <v>11089712</v>
      </c>
      <c r="Q36" s="368">
        <f t="shared" si="21"/>
        <v>20146012</v>
      </c>
      <c r="R36" s="196">
        <v>-967000</v>
      </c>
    </row>
    <row r="37" spans="1:19" s="196" customFormat="1" ht="38.25" hidden="1" customHeight="1">
      <c r="A37" s="418" t="s">
        <v>347</v>
      </c>
      <c r="B37" s="419"/>
      <c r="C37" s="419"/>
      <c r="D37" s="264">
        <f t="shared" ref="D37:F37" si="30">D1009</f>
        <v>0</v>
      </c>
      <c r="E37" s="391">
        <f t="shared" si="30"/>
        <v>0</v>
      </c>
      <c r="F37" s="264">
        <f t="shared" si="30"/>
        <v>593000</v>
      </c>
      <c r="G37" s="264">
        <f>G1009</f>
        <v>575000</v>
      </c>
      <c r="H37" s="264">
        <f>H1009</f>
        <v>575000</v>
      </c>
      <c r="I37" s="264">
        <f>I1009</f>
        <v>1254666</v>
      </c>
      <c r="J37" s="363">
        <f t="shared" si="24"/>
        <v>2997666</v>
      </c>
      <c r="K37" s="369">
        <f>K1009</f>
        <v>459636</v>
      </c>
      <c r="L37" s="369">
        <f>L1009</f>
        <v>811668.6301262218</v>
      </c>
      <c r="M37" s="369">
        <f>M1009</f>
        <v>1254667</v>
      </c>
      <c r="N37" s="369">
        <f>N1009</f>
        <v>311666</v>
      </c>
      <c r="O37" s="369">
        <f>O1009</f>
        <v>311666.40333333332</v>
      </c>
      <c r="P37" s="363">
        <f t="shared" si="1"/>
        <v>3149304.0334595554</v>
      </c>
      <c r="Q37" s="368">
        <f t="shared" si="21"/>
        <v>6146970.0334595554</v>
      </c>
      <c r="R37" s="196">
        <v>-555000</v>
      </c>
    </row>
    <row r="38" spans="1:19" s="196" customFormat="1" ht="38.25" customHeight="1">
      <c r="A38" s="505" t="str">
        <f>A44</f>
        <v>Департамент имущественных и земельных отношений Администраций Пуровского района</v>
      </c>
      <c r="B38" s="506"/>
      <c r="C38" s="507"/>
      <c r="D38" s="264">
        <f>D44</f>
        <v>0</v>
      </c>
      <c r="E38" s="264">
        <f t="shared" ref="E38:Q38" si="31">E44</f>
        <v>137000</v>
      </c>
      <c r="F38" s="264">
        <f t="shared" si="31"/>
        <v>0</v>
      </c>
      <c r="G38" s="264">
        <f t="shared" si="31"/>
        <v>0</v>
      </c>
      <c r="H38" s="264">
        <f t="shared" si="31"/>
        <v>0</v>
      </c>
      <c r="I38" s="264">
        <f t="shared" si="31"/>
        <v>494550</v>
      </c>
      <c r="J38" s="399">
        <f t="shared" si="31"/>
        <v>631550</v>
      </c>
      <c r="K38" s="264">
        <f t="shared" si="31"/>
        <v>3757685.8</v>
      </c>
      <c r="L38" s="264">
        <f t="shared" si="31"/>
        <v>0</v>
      </c>
      <c r="M38" s="264">
        <f t="shared" si="31"/>
        <v>0</v>
      </c>
      <c r="N38" s="264">
        <f t="shared" si="31"/>
        <v>134550</v>
      </c>
      <c r="O38" s="264">
        <f t="shared" si="31"/>
        <v>0</v>
      </c>
      <c r="P38" s="399">
        <f t="shared" si="31"/>
        <v>3892235.8</v>
      </c>
      <c r="Q38" s="264">
        <f t="shared" si="31"/>
        <v>4523785.8</v>
      </c>
    </row>
    <row r="39" spans="1:19" s="196" customFormat="1" ht="36" customHeight="1">
      <c r="A39" s="418" t="s">
        <v>199</v>
      </c>
      <c r="B39" s="419"/>
      <c r="C39" s="419"/>
      <c r="D39" s="264">
        <f t="shared" ref="D39:I39" si="32">D1076</f>
        <v>0</v>
      </c>
      <c r="E39" s="391">
        <f t="shared" si="32"/>
        <v>1208000</v>
      </c>
      <c r="F39" s="264">
        <f t="shared" si="32"/>
        <v>0</v>
      </c>
      <c r="G39" s="264">
        <f t="shared" si="32"/>
        <v>0</v>
      </c>
      <c r="H39" s="264">
        <f t="shared" si="32"/>
        <v>0</v>
      </c>
      <c r="I39" s="264">
        <f t="shared" si="32"/>
        <v>0</v>
      </c>
      <c r="J39" s="380">
        <f>E39+F39+G39+H39+I39</f>
        <v>1208000</v>
      </c>
      <c r="K39" s="378">
        <f>K1076</f>
        <v>0</v>
      </c>
      <c r="L39" s="378">
        <f>L1076</f>
        <v>0</v>
      </c>
      <c r="M39" s="378">
        <f>M1076</f>
        <v>0</v>
      </c>
      <c r="N39" s="378">
        <f>N1076</f>
        <v>0</v>
      </c>
      <c r="O39" s="378">
        <f>O1076</f>
        <v>0</v>
      </c>
      <c r="P39" s="380">
        <f>K39+L39+M39+N39+O39</f>
        <v>0</v>
      </c>
      <c r="Q39" s="379">
        <f>J39+P39</f>
        <v>1208000</v>
      </c>
      <c r="R39" s="196">
        <v>-461000</v>
      </c>
    </row>
    <row r="40" spans="1:19" s="196" customFormat="1" ht="63" customHeight="1">
      <c r="A40" s="418" t="s">
        <v>367</v>
      </c>
      <c r="B40" s="419"/>
      <c r="C40" s="419"/>
      <c r="D40" s="264">
        <f t="shared" ref="D40:F40" si="33">D1065</f>
        <v>0</v>
      </c>
      <c r="E40" s="391">
        <f t="shared" si="33"/>
        <v>0</v>
      </c>
      <c r="F40" s="264">
        <f t="shared" si="33"/>
        <v>334000</v>
      </c>
      <c r="G40" s="264">
        <f>G1065</f>
        <v>300000</v>
      </c>
      <c r="H40" s="264">
        <f>H1065</f>
        <v>300000</v>
      </c>
      <c r="I40" s="264">
        <f>I1065</f>
        <v>2616666</v>
      </c>
      <c r="J40" s="363">
        <f t="shared" si="24"/>
        <v>3550666</v>
      </c>
      <c r="K40" s="369">
        <f>K1065</f>
        <v>2679976</v>
      </c>
      <c r="L40" s="369">
        <f>L1065</f>
        <v>2591665.9966666694</v>
      </c>
      <c r="M40" s="369">
        <f>M1065</f>
        <v>2616665.9966666694</v>
      </c>
      <c r="N40" s="369">
        <f>N1065</f>
        <v>2591665.9966666694</v>
      </c>
      <c r="O40" s="369">
        <f>O1065</f>
        <v>2591665.9966666694</v>
      </c>
      <c r="P40" s="363">
        <f t="shared" si="1"/>
        <v>13071639.986666679</v>
      </c>
      <c r="Q40" s="368">
        <f t="shared" si="21"/>
        <v>16622305.986666679</v>
      </c>
      <c r="R40" s="196">
        <v>-300000</v>
      </c>
    </row>
    <row r="41" spans="1:19" s="196" customFormat="1" ht="38.25" customHeight="1">
      <c r="A41" s="418" t="s">
        <v>365</v>
      </c>
      <c r="B41" s="419"/>
      <c r="C41" s="419"/>
      <c r="D41" s="264">
        <f>D1247</f>
        <v>0</v>
      </c>
      <c r="E41" s="391">
        <f>E1247</f>
        <v>14000</v>
      </c>
      <c r="F41" s="264">
        <f>F1247</f>
        <v>245000</v>
      </c>
      <c r="G41" s="264">
        <f>G1247</f>
        <v>623000</v>
      </c>
      <c r="H41" s="264">
        <f t="shared" ref="H41" si="34">H1247</f>
        <v>623000</v>
      </c>
      <c r="I41" s="264">
        <f>I1247</f>
        <v>1764166</v>
      </c>
      <c r="J41" s="363">
        <f t="shared" si="24"/>
        <v>3269166</v>
      </c>
      <c r="K41" s="369">
        <f>K1247</f>
        <v>2010623</v>
      </c>
      <c r="L41" s="369">
        <f>L1247</f>
        <v>2082166.466666667</v>
      </c>
      <c r="M41" s="369">
        <f>M1247</f>
        <v>1359165.9966666671</v>
      </c>
      <c r="N41" s="369">
        <f>N1247</f>
        <v>1277166.4966666671</v>
      </c>
      <c r="O41" s="369">
        <f>O1247</f>
        <v>3042166.6666666665</v>
      </c>
      <c r="P41" s="363">
        <f t="shared" si="1"/>
        <v>9771288.6266666669</v>
      </c>
      <c r="Q41" s="368">
        <f t="shared" si="21"/>
        <v>13040454.626666667</v>
      </c>
      <c r="R41" s="196">
        <v>300000</v>
      </c>
    </row>
    <row r="42" spans="1:19" s="196" customFormat="1" ht="43.5" customHeight="1">
      <c r="A42" s="436" t="s">
        <v>368</v>
      </c>
      <c r="B42" s="437"/>
      <c r="C42" s="438"/>
      <c r="D42" s="264">
        <f>D1258</f>
        <v>0</v>
      </c>
      <c r="E42" s="391">
        <f>E1258</f>
        <v>482000</v>
      </c>
      <c r="F42" s="264">
        <f>F1258</f>
        <v>0</v>
      </c>
      <c r="G42" s="264">
        <f>G1258</f>
        <v>0</v>
      </c>
      <c r="H42" s="264">
        <f t="shared" ref="H42" si="35">H1258</f>
        <v>0</v>
      </c>
      <c r="I42" s="264">
        <f>I1258</f>
        <v>1059166</v>
      </c>
      <c r="J42" s="363">
        <f t="shared" si="24"/>
        <v>1541166</v>
      </c>
      <c r="K42" s="369">
        <f>K1258</f>
        <v>258166.66666666669</v>
      </c>
      <c r="L42" s="369">
        <f>L1258</f>
        <v>2009166.6666666667</v>
      </c>
      <c r="M42" s="369">
        <f>M1258</f>
        <v>599165.9966666667</v>
      </c>
      <c r="N42" s="369">
        <f>N1258</f>
        <v>34165.996666666702</v>
      </c>
      <c r="O42" s="369">
        <f>O1258</f>
        <v>1062167</v>
      </c>
      <c r="P42" s="363">
        <f t="shared" si="1"/>
        <v>3962832.3266666667</v>
      </c>
      <c r="Q42" s="368">
        <f t="shared" si="21"/>
        <v>5503998.3266666662</v>
      </c>
      <c r="R42" s="196">
        <v>523000</v>
      </c>
    </row>
    <row r="43" spans="1:19" s="196" customFormat="1" ht="38.25" hidden="1" customHeight="1">
      <c r="A43" s="418" t="s">
        <v>203</v>
      </c>
      <c r="B43" s="419"/>
      <c r="C43" s="419"/>
      <c r="D43" s="264">
        <f>D1269</f>
        <v>0</v>
      </c>
      <c r="E43" s="391">
        <f>E1269</f>
        <v>82000</v>
      </c>
      <c r="F43" s="264">
        <f>F1269</f>
        <v>140000</v>
      </c>
      <c r="G43" s="264">
        <f>G1269</f>
        <v>1581000</v>
      </c>
      <c r="H43" s="264">
        <f t="shared" ref="H43" si="36">H1269</f>
        <v>1581000</v>
      </c>
      <c r="I43" s="264">
        <f>I1269</f>
        <v>68000</v>
      </c>
      <c r="J43" s="363">
        <f t="shared" si="24"/>
        <v>3452000</v>
      </c>
      <c r="K43" s="369">
        <f>K1269</f>
        <v>0</v>
      </c>
      <c r="L43" s="369">
        <f>L1269</f>
        <v>140000</v>
      </c>
      <c r="M43" s="369">
        <f>M1269</f>
        <v>9000</v>
      </c>
      <c r="N43" s="369">
        <f>N1269</f>
        <v>0</v>
      </c>
      <c r="O43" s="369">
        <f>O1269</f>
        <v>85000</v>
      </c>
      <c r="P43" s="363">
        <f t="shared" si="1"/>
        <v>234000</v>
      </c>
      <c r="Q43" s="368">
        <f t="shared" si="21"/>
        <v>3686000</v>
      </c>
      <c r="R43" s="196">
        <v>-158000</v>
      </c>
    </row>
    <row r="44" spans="1:19" s="196" customFormat="1" ht="38.25" hidden="1" customHeight="1">
      <c r="A44" s="418" t="s">
        <v>207</v>
      </c>
      <c r="B44" s="419"/>
      <c r="C44" s="419"/>
      <c r="D44" s="264">
        <f>D1300</f>
        <v>0</v>
      </c>
      <c r="E44" s="391">
        <f>E1300</f>
        <v>137000</v>
      </c>
      <c r="F44" s="264">
        <f>F1300</f>
        <v>0</v>
      </c>
      <c r="G44" s="264">
        <f>G1300</f>
        <v>0</v>
      </c>
      <c r="H44" s="264">
        <f t="shared" ref="H44" si="37">H1300</f>
        <v>0</v>
      </c>
      <c r="I44" s="368">
        <f>I1300+I1832</f>
        <v>494550</v>
      </c>
      <c r="J44" s="363">
        <f t="shared" si="24"/>
        <v>631550</v>
      </c>
      <c r="K44" s="369">
        <f>K1300</f>
        <v>3757685.8</v>
      </c>
      <c r="L44" s="369">
        <f>L1300</f>
        <v>0</v>
      </c>
      <c r="M44" s="369">
        <f>M1300</f>
        <v>0</v>
      </c>
      <c r="N44" s="369">
        <f>N1300</f>
        <v>134550</v>
      </c>
      <c r="O44" s="369">
        <f>O1300</f>
        <v>0</v>
      </c>
      <c r="P44" s="363">
        <f t="shared" si="1"/>
        <v>3892235.8</v>
      </c>
      <c r="Q44" s="368">
        <f t="shared" si="21"/>
        <v>4523785.8</v>
      </c>
      <c r="R44" s="196">
        <v>0</v>
      </c>
    </row>
    <row r="45" spans="1:19" s="196" customFormat="1" ht="57" customHeight="1">
      <c r="A45" s="418" t="s">
        <v>314</v>
      </c>
      <c r="B45" s="419"/>
      <c r="C45" s="419"/>
      <c r="D45" s="264">
        <f>D1711</f>
        <v>0</v>
      </c>
      <c r="E45" s="385">
        <f>E1711</f>
        <v>0</v>
      </c>
      <c r="F45" s="264"/>
      <c r="G45" s="264">
        <f>G1711</f>
        <v>0</v>
      </c>
      <c r="H45" s="264">
        <f t="shared" ref="H45" si="38">H1711</f>
        <v>0</v>
      </c>
      <c r="I45" s="368">
        <f>I1711</f>
        <v>168667</v>
      </c>
      <c r="J45" s="363">
        <f t="shared" si="24"/>
        <v>168667</v>
      </c>
      <c r="K45" s="369">
        <f>K1711</f>
        <v>168666</v>
      </c>
      <c r="L45" s="369">
        <f>L1711+1200000</f>
        <v>1368667</v>
      </c>
      <c r="M45" s="369">
        <f>M1711</f>
        <v>168667</v>
      </c>
      <c r="N45" s="369">
        <f>N1711</f>
        <v>168667</v>
      </c>
      <c r="O45" s="369">
        <f>O1711</f>
        <v>0</v>
      </c>
      <c r="P45" s="363">
        <f t="shared" si="1"/>
        <v>1874667</v>
      </c>
      <c r="Q45" s="368">
        <f t="shared" si="21"/>
        <v>2043334</v>
      </c>
      <c r="R45" s="196">
        <v>169000</v>
      </c>
    </row>
    <row r="46" spans="1:19" s="196" customFormat="1" ht="38.25" customHeight="1">
      <c r="A46" s="452" t="s">
        <v>313</v>
      </c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196">
        <v>0</v>
      </c>
    </row>
    <row r="47" spans="1:19" s="197" customFormat="1" ht="35.25" customHeight="1" collapsed="1">
      <c r="A47" s="423" t="s">
        <v>302</v>
      </c>
      <c r="B47" s="424"/>
      <c r="C47" s="424"/>
      <c r="D47" s="363">
        <f>D70+D1714+D1864</f>
        <v>33350519</v>
      </c>
      <c r="E47" s="387">
        <f>E70+E1714+E1864</f>
        <v>123989721.91</v>
      </c>
      <c r="F47" s="363">
        <f>F70+F1714+F1864</f>
        <v>86167230</v>
      </c>
      <c r="G47" s="363">
        <f>G70+G1714+G1864</f>
        <v>119196000</v>
      </c>
      <c r="H47" s="363">
        <f t="shared" ref="H47" si="39">H70+H1714+H1864</f>
        <v>119018649</v>
      </c>
      <c r="I47" s="363">
        <f>I70+I1714+I1864</f>
        <v>1281576598.0039999</v>
      </c>
      <c r="J47" s="387">
        <f>I47+H47+G47+F47+E47+D47</f>
        <v>1763298717.914</v>
      </c>
      <c r="K47" s="363">
        <f>K70+K1714+K1864</f>
        <v>390827905.76666665</v>
      </c>
      <c r="L47" s="363">
        <f>L70+L1714+L1864</f>
        <v>325593892.40512621</v>
      </c>
      <c r="M47" s="363">
        <f>M70+M1714+M1864</f>
        <v>414695169.05763733</v>
      </c>
      <c r="N47" s="363">
        <f>N70+N1714+N1864</f>
        <v>290904378.49000001</v>
      </c>
      <c r="O47" s="363">
        <f>O70+O1714+O1864</f>
        <v>419354169.06666666</v>
      </c>
      <c r="P47" s="402">
        <f>K47+L47+M47+N47+O47</f>
        <v>1841375514.7860968</v>
      </c>
      <c r="Q47" s="406">
        <f>J47+P47+0.21</f>
        <v>3604674232.9100971</v>
      </c>
      <c r="R47" s="196">
        <v>839149648.99699998</v>
      </c>
    </row>
    <row r="48" spans="1:19" s="197" customFormat="1" ht="30" customHeight="1">
      <c r="A48" s="451" t="s">
        <v>310</v>
      </c>
      <c r="B48" s="451"/>
      <c r="C48" s="451"/>
      <c r="D48" s="269">
        <f>D51+D54+D57+D60+D63+D66+D69</f>
        <v>0</v>
      </c>
      <c r="E48" s="388">
        <f>E51+E54+E57+E60+E63+E66+E69</f>
        <v>57263371.909999996</v>
      </c>
      <c r="F48" s="59">
        <f t="shared" ref="F48:O48" si="40">F51+F54+F57+F60+F63+F66+F69</f>
        <v>67000000</v>
      </c>
      <c r="G48" s="59">
        <f t="shared" si="40"/>
        <v>67000000</v>
      </c>
      <c r="H48" s="59">
        <f t="shared" si="40"/>
        <v>67000000</v>
      </c>
      <c r="I48" s="59">
        <f t="shared" si="40"/>
        <v>1221459598.0039999</v>
      </c>
      <c r="J48" s="387">
        <f t="shared" ref="J48:J111" si="41">I48+H48+G48+F48+E48+D48</f>
        <v>1479722969.914</v>
      </c>
      <c r="K48" s="59">
        <f t="shared" si="40"/>
        <v>289317065.76666665</v>
      </c>
      <c r="L48" s="59">
        <f t="shared" si="40"/>
        <v>264316892.40512621</v>
      </c>
      <c r="M48" s="59">
        <f t="shared" si="40"/>
        <v>354788769.05763733</v>
      </c>
      <c r="N48" s="59">
        <f t="shared" si="40"/>
        <v>228378378.49000001</v>
      </c>
      <c r="O48" s="59">
        <f t="shared" si="40"/>
        <v>347401169.06666666</v>
      </c>
      <c r="P48" s="363">
        <f>K48+L48+M48+N48+O48</f>
        <v>1484202274.7860968</v>
      </c>
      <c r="Q48" s="404">
        <f>J48+P48+0.21</f>
        <v>2963925244.9100971</v>
      </c>
      <c r="R48" s="196">
        <v>839326999.99699998</v>
      </c>
      <c r="S48" s="197">
        <f>Q48-2973661873</f>
        <v>-9736628.0899028778</v>
      </c>
    </row>
    <row r="49" spans="1:18" s="197" customFormat="1" ht="30" customHeight="1">
      <c r="A49" s="451" t="s">
        <v>311</v>
      </c>
      <c r="B49" s="451"/>
      <c r="C49" s="451"/>
      <c r="D49" s="267">
        <f t="shared" ref="D49:I49" si="42">D52+D55+D58+D61+D64+D67</f>
        <v>33350519</v>
      </c>
      <c r="E49" s="388">
        <f t="shared" si="42"/>
        <v>66726350</v>
      </c>
      <c r="F49" s="59">
        <f t="shared" si="42"/>
        <v>19167230</v>
      </c>
      <c r="G49" s="59">
        <f t="shared" si="42"/>
        <v>52196000</v>
      </c>
      <c r="H49" s="59">
        <f t="shared" si="42"/>
        <v>52018649</v>
      </c>
      <c r="I49" s="59">
        <f t="shared" si="42"/>
        <v>60117000</v>
      </c>
      <c r="J49" s="363">
        <f t="shared" si="41"/>
        <v>283575748</v>
      </c>
      <c r="K49" s="59">
        <f>K52+K55+K58+K61+K64+K67</f>
        <v>101510840</v>
      </c>
      <c r="L49" s="59">
        <f>L52+L55+L58+L61+L64+L67</f>
        <v>61277000</v>
      </c>
      <c r="M49" s="59">
        <f>M52+M55+M58+M61+M64+M67</f>
        <v>59906400</v>
      </c>
      <c r="N49" s="59">
        <f>N52+N55+N58+N61+N64+N67</f>
        <v>62526000</v>
      </c>
      <c r="O49" s="59">
        <f>O52+O55+O58+O61+O64+O67</f>
        <v>71953000</v>
      </c>
      <c r="P49" s="363">
        <f t="shared" ref="P49" si="43">K49+L49+M49+N49+O49</f>
        <v>357173240</v>
      </c>
      <c r="Q49" s="250">
        <f>J49+P49</f>
        <v>640748988</v>
      </c>
      <c r="R49" s="196">
        <v>-177351</v>
      </c>
    </row>
    <row r="50" spans="1:18" s="198" customFormat="1" ht="30" customHeight="1">
      <c r="A50" s="471" t="s">
        <v>304</v>
      </c>
      <c r="B50" s="471"/>
      <c r="C50" s="471"/>
      <c r="D50" s="270">
        <f t="shared" ref="D50:H51" si="44">D1717+D1866</f>
        <v>2457000</v>
      </c>
      <c r="E50" s="398">
        <f>E1717+E1866</f>
        <v>5106786.7699999996</v>
      </c>
      <c r="F50" s="69">
        <f t="shared" si="44"/>
        <v>28239150</v>
      </c>
      <c r="G50" s="70">
        <f t="shared" si="44"/>
        <v>0</v>
      </c>
      <c r="H50" s="70">
        <f t="shared" si="44"/>
        <v>0</v>
      </c>
      <c r="I50" s="70">
        <f>I1717+I1866</f>
        <v>0</v>
      </c>
      <c r="J50" s="387">
        <f t="shared" si="41"/>
        <v>35802936.769999996</v>
      </c>
      <c r="K50" s="70">
        <f t="shared" ref="K50:O51" si="45">K1717+K1866</f>
        <v>0</v>
      </c>
      <c r="L50" s="70">
        <f t="shared" si="45"/>
        <v>0</v>
      </c>
      <c r="M50" s="70">
        <f t="shared" si="45"/>
        <v>0</v>
      </c>
      <c r="N50" s="70">
        <f t="shared" si="45"/>
        <v>0</v>
      </c>
      <c r="O50" s="70">
        <f t="shared" si="45"/>
        <v>0</v>
      </c>
      <c r="P50" s="71">
        <f>O50+N50+M50+L50+K50</f>
        <v>0</v>
      </c>
      <c r="Q50" s="403">
        <f>J50+P50</f>
        <v>35802936.769999996</v>
      </c>
      <c r="R50" s="196">
        <v>0</v>
      </c>
    </row>
    <row r="51" spans="1:18" s="198" customFormat="1" ht="30" customHeight="1">
      <c r="A51" s="451" t="s">
        <v>310</v>
      </c>
      <c r="B51" s="451"/>
      <c r="C51" s="451"/>
      <c r="D51" s="267">
        <f t="shared" si="44"/>
        <v>0</v>
      </c>
      <c r="E51" s="388">
        <f>E1718+E1867</f>
        <v>3155906.77</v>
      </c>
      <c r="F51" s="59">
        <f t="shared" si="44"/>
        <v>28149000</v>
      </c>
      <c r="G51" s="59">
        <f t="shared" si="44"/>
        <v>0</v>
      </c>
      <c r="H51" s="59">
        <f t="shared" si="44"/>
        <v>0</v>
      </c>
      <c r="I51" s="59">
        <f>I1718+I1867</f>
        <v>0</v>
      </c>
      <c r="J51" s="387">
        <f t="shared" si="41"/>
        <v>31304906.77</v>
      </c>
      <c r="K51" s="59">
        <f t="shared" si="45"/>
        <v>0</v>
      </c>
      <c r="L51" s="59">
        <f t="shared" si="45"/>
        <v>0</v>
      </c>
      <c r="M51" s="59">
        <f t="shared" si="45"/>
        <v>0</v>
      </c>
      <c r="N51" s="59">
        <f t="shared" si="45"/>
        <v>0</v>
      </c>
      <c r="O51" s="59">
        <f t="shared" si="45"/>
        <v>0</v>
      </c>
      <c r="P51" s="71">
        <f t="shared" ref="P51:P69" si="46">O51+N51+M51+L51+K51</f>
        <v>0</v>
      </c>
      <c r="Q51" s="404">
        <f t="shared" ref="Q51:Q52" si="47">J51+P51</f>
        <v>31304906.77</v>
      </c>
      <c r="R51" s="196">
        <v>0</v>
      </c>
    </row>
    <row r="52" spans="1:18" s="198" customFormat="1" ht="30" customHeight="1">
      <c r="A52" s="451" t="s">
        <v>311</v>
      </c>
      <c r="B52" s="451"/>
      <c r="C52" s="451"/>
      <c r="D52" s="267">
        <f>D1719</f>
        <v>2457000</v>
      </c>
      <c r="E52" s="388">
        <f>E1719</f>
        <v>1950880</v>
      </c>
      <c r="F52" s="59">
        <f>F1719</f>
        <v>90150</v>
      </c>
      <c r="G52" s="59">
        <f>G1719</f>
        <v>0</v>
      </c>
      <c r="H52" s="59">
        <f t="shared" ref="H52" si="48">H1719</f>
        <v>0</v>
      </c>
      <c r="I52" s="59">
        <f>I1719</f>
        <v>0</v>
      </c>
      <c r="J52" s="363">
        <f t="shared" si="41"/>
        <v>4498030</v>
      </c>
      <c r="K52" s="59">
        <f>K1719</f>
        <v>0</v>
      </c>
      <c r="L52" s="59">
        <f>L1719</f>
        <v>0</v>
      </c>
      <c r="M52" s="59">
        <f t="shared" ref="M52" si="49">M1719</f>
        <v>0</v>
      </c>
      <c r="N52" s="59">
        <f>N1719</f>
        <v>0</v>
      </c>
      <c r="O52" s="59">
        <f>O1719</f>
        <v>0</v>
      </c>
      <c r="P52" s="71">
        <f t="shared" si="46"/>
        <v>0</v>
      </c>
      <c r="Q52" s="250">
        <f t="shared" si="47"/>
        <v>4498030</v>
      </c>
      <c r="R52" s="196">
        <v>0</v>
      </c>
    </row>
    <row r="53" spans="1:18" ht="33" customHeight="1">
      <c r="A53" s="459" t="s">
        <v>11</v>
      </c>
      <c r="B53" s="459"/>
      <c r="C53" s="459"/>
      <c r="D53" s="268">
        <f t="shared" ref="D53:H54" si="50">D72+D1720</f>
        <v>0</v>
      </c>
      <c r="E53" s="398">
        <f t="shared" si="50"/>
        <v>14985990</v>
      </c>
      <c r="F53" s="69">
        <f t="shared" si="50"/>
        <v>7184000</v>
      </c>
      <c r="G53" s="70">
        <f t="shared" si="50"/>
        <v>0</v>
      </c>
      <c r="H53" s="70">
        <f t="shared" si="50"/>
        <v>0</v>
      </c>
      <c r="I53" s="69">
        <f>I72+I1720</f>
        <v>6000000</v>
      </c>
      <c r="J53" s="363">
        <f t="shared" si="41"/>
        <v>28169990</v>
      </c>
      <c r="K53" s="69">
        <f t="shared" ref="K53:O54" si="51">K72+K1720</f>
        <v>17848752.100000001</v>
      </c>
      <c r="L53" s="69">
        <f t="shared" si="51"/>
        <v>17352200.275126219</v>
      </c>
      <c r="M53" s="69">
        <f t="shared" si="51"/>
        <v>0</v>
      </c>
      <c r="N53" s="70">
        <f t="shared" si="51"/>
        <v>0</v>
      </c>
      <c r="O53" s="69">
        <f t="shared" si="51"/>
        <v>6000000</v>
      </c>
      <c r="P53" s="71">
        <f t="shared" si="46"/>
        <v>41200952.37512622</v>
      </c>
      <c r="Q53" s="72">
        <f>J53+P53</f>
        <v>69370942.375126213</v>
      </c>
      <c r="R53" s="196">
        <v>0</v>
      </c>
    </row>
    <row r="54" spans="1:18" ht="30" customHeight="1">
      <c r="A54" s="451" t="s">
        <v>310</v>
      </c>
      <c r="B54" s="451"/>
      <c r="C54" s="451"/>
      <c r="D54" s="269">
        <f t="shared" si="50"/>
        <v>0</v>
      </c>
      <c r="E54" s="388">
        <f t="shared" si="50"/>
        <v>2055170</v>
      </c>
      <c r="F54" s="59">
        <f t="shared" si="50"/>
        <v>3454000</v>
      </c>
      <c r="G54" s="68">
        <f t="shared" si="50"/>
        <v>0</v>
      </c>
      <c r="H54" s="68">
        <f t="shared" si="50"/>
        <v>0</v>
      </c>
      <c r="I54" s="68">
        <f>I73+I1721</f>
        <v>0</v>
      </c>
      <c r="J54" s="363">
        <f t="shared" si="41"/>
        <v>5509170</v>
      </c>
      <c r="K54" s="59">
        <f t="shared" si="51"/>
        <v>17848752.100000001</v>
      </c>
      <c r="L54" s="59">
        <f>L73+L1721</f>
        <v>13782200.275126221</v>
      </c>
      <c r="M54" s="59">
        <f t="shared" si="51"/>
        <v>0</v>
      </c>
      <c r="N54" s="68">
        <f t="shared" si="51"/>
        <v>0</v>
      </c>
      <c r="O54" s="68">
        <f t="shared" si="51"/>
        <v>0</v>
      </c>
      <c r="P54" s="71">
        <f t="shared" si="46"/>
        <v>31630952.37512622</v>
      </c>
      <c r="Q54" s="250">
        <f t="shared" ref="Q54:Q55" si="52">J54+P54</f>
        <v>37140122.37512622</v>
      </c>
      <c r="R54" s="196">
        <v>0</v>
      </c>
    </row>
    <row r="55" spans="1:18" ht="30" customHeight="1">
      <c r="A55" s="451" t="s">
        <v>311</v>
      </c>
      <c r="B55" s="451"/>
      <c r="C55" s="451"/>
      <c r="D55" s="269">
        <f>D1722</f>
        <v>0</v>
      </c>
      <c r="E55" s="388">
        <f>E1722</f>
        <v>12930820</v>
      </c>
      <c r="F55" s="59">
        <f>F1722</f>
        <v>3730000</v>
      </c>
      <c r="G55" s="68">
        <f>G1722</f>
        <v>0</v>
      </c>
      <c r="H55" s="68">
        <f t="shared" ref="H55" si="53">H1722</f>
        <v>0</v>
      </c>
      <c r="I55" s="59">
        <f>I1722</f>
        <v>6000000</v>
      </c>
      <c r="J55" s="363">
        <f t="shared" si="41"/>
        <v>22660820</v>
      </c>
      <c r="K55" s="68">
        <f>K1722</f>
        <v>0</v>
      </c>
      <c r="L55" s="59">
        <f>L1722</f>
        <v>3570000</v>
      </c>
      <c r="M55" s="68">
        <f t="shared" ref="M55" si="54">M1722</f>
        <v>0</v>
      </c>
      <c r="N55" s="68">
        <f>N1722</f>
        <v>0</v>
      </c>
      <c r="O55" s="59">
        <f>O1722</f>
        <v>6000000</v>
      </c>
      <c r="P55" s="71">
        <f t="shared" si="46"/>
        <v>9570000</v>
      </c>
      <c r="Q55" s="250">
        <f t="shared" si="52"/>
        <v>32230820</v>
      </c>
      <c r="R55" s="196">
        <v>0</v>
      </c>
    </row>
    <row r="56" spans="1:18" ht="29.25" customHeight="1">
      <c r="A56" s="459" t="s">
        <v>12</v>
      </c>
      <c r="B56" s="459"/>
      <c r="C56" s="459"/>
      <c r="D56" s="270">
        <f t="shared" ref="D56:G57" si="55">D74+D1726+D1868</f>
        <v>151542</v>
      </c>
      <c r="E56" s="398">
        <f t="shared" si="55"/>
        <v>1494977.5</v>
      </c>
      <c r="F56" s="69">
        <f t="shared" si="55"/>
        <v>5949170</v>
      </c>
      <c r="G56" s="69">
        <f t="shared" si="55"/>
        <v>4179000</v>
      </c>
      <c r="H56" s="69">
        <f t="shared" ref="H56:H57" si="56">H74+H1726+H1868</f>
        <v>4179000</v>
      </c>
      <c r="I56" s="69">
        <f>I74+I1726+I1868</f>
        <v>1583362.568</v>
      </c>
      <c r="J56" s="363">
        <f t="shared" si="41"/>
        <v>17537052.068</v>
      </c>
      <c r="K56" s="69">
        <f t="shared" ref="K56:O57" si="57">K74+K1726+K1868</f>
        <v>271082</v>
      </c>
      <c r="L56" s="69">
        <f t="shared" si="57"/>
        <v>285381</v>
      </c>
      <c r="M56" s="69">
        <f t="shared" si="57"/>
        <v>467953.24316800002</v>
      </c>
      <c r="N56" s="69">
        <f t="shared" si="57"/>
        <v>319002</v>
      </c>
      <c r="O56" s="69">
        <f t="shared" si="57"/>
        <v>241661</v>
      </c>
      <c r="P56" s="71">
        <f>O56+N56+M56+L56+K56-0.2</f>
        <v>1585079.0431680002</v>
      </c>
      <c r="Q56" s="403">
        <f>J56+P56+0.39</f>
        <v>19122131.501168001</v>
      </c>
      <c r="R56" s="196">
        <v>-4020000</v>
      </c>
    </row>
    <row r="57" spans="1:18" ht="29.25" customHeight="1">
      <c r="A57" s="451" t="s">
        <v>310</v>
      </c>
      <c r="B57" s="451"/>
      <c r="C57" s="451"/>
      <c r="D57" s="269">
        <f t="shared" si="55"/>
        <v>0</v>
      </c>
      <c r="E57" s="388">
        <f t="shared" si="55"/>
        <v>1360577.5</v>
      </c>
      <c r="F57" s="59">
        <f t="shared" si="55"/>
        <v>5172000</v>
      </c>
      <c r="G57" s="59">
        <f t="shared" si="55"/>
        <v>4179000</v>
      </c>
      <c r="H57" s="59">
        <f t="shared" si="56"/>
        <v>4179000</v>
      </c>
      <c r="I57" s="59">
        <f>I75+I1727+I1869</f>
        <v>1583362.568</v>
      </c>
      <c r="J57" s="363">
        <f t="shared" si="41"/>
        <v>16473940.068</v>
      </c>
      <c r="K57" s="59">
        <f t="shared" si="57"/>
        <v>271082</v>
      </c>
      <c r="L57" s="59">
        <f t="shared" si="57"/>
        <v>285381</v>
      </c>
      <c r="M57" s="59">
        <f t="shared" si="57"/>
        <v>467953.24316800002</v>
      </c>
      <c r="N57" s="59">
        <f t="shared" si="57"/>
        <v>319002</v>
      </c>
      <c r="O57" s="59">
        <f t="shared" si="57"/>
        <v>241661</v>
      </c>
      <c r="P57" s="71">
        <f>O57+N57+M57+L57+K57-0.2</f>
        <v>1585079.0431680002</v>
      </c>
      <c r="Q57" s="404">
        <f>J57+P57+0.39</f>
        <v>18059019.501168001</v>
      </c>
      <c r="R57" s="196">
        <v>-4020000</v>
      </c>
    </row>
    <row r="58" spans="1:18" ht="29.25" customHeight="1">
      <c r="A58" s="451" t="s">
        <v>311</v>
      </c>
      <c r="B58" s="451"/>
      <c r="C58" s="451"/>
      <c r="D58" s="267">
        <f>D1728</f>
        <v>151542</v>
      </c>
      <c r="E58" s="388">
        <f>E1728</f>
        <v>134400</v>
      </c>
      <c r="F58" s="59">
        <f>F1728</f>
        <v>777170</v>
      </c>
      <c r="G58" s="68">
        <f>G1728</f>
        <v>0</v>
      </c>
      <c r="H58" s="68">
        <f t="shared" ref="H58" si="58">H1728</f>
        <v>0</v>
      </c>
      <c r="I58" s="68">
        <f>I1728</f>
        <v>0</v>
      </c>
      <c r="J58" s="363">
        <f t="shared" si="41"/>
        <v>1063112</v>
      </c>
      <c r="K58" s="68">
        <f>K1728</f>
        <v>0</v>
      </c>
      <c r="L58" s="68">
        <f>L1728</f>
        <v>0</v>
      </c>
      <c r="M58" s="68">
        <f t="shared" ref="M58" si="59">M1728</f>
        <v>0</v>
      </c>
      <c r="N58" s="68">
        <f>N1728</f>
        <v>0</v>
      </c>
      <c r="O58" s="68">
        <f>O1728</f>
        <v>0</v>
      </c>
      <c r="P58" s="71">
        <f t="shared" si="46"/>
        <v>0</v>
      </c>
      <c r="Q58" s="250">
        <f t="shared" ref="Q58" si="60">J58+P58</f>
        <v>1063112</v>
      </c>
      <c r="R58" s="196">
        <v>0</v>
      </c>
    </row>
    <row r="59" spans="1:18" ht="29.25" customHeight="1">
      <c r="A59" s="459" t="s">
        <v>13</v>
      </c>
      <c r="B59" s="459"/>
      <c r="C59" s="459"/>
      <c r="D59" s="270">
        <f t="shared" ref="D59:G60" si="61">D76+D1723</f>
        <v>126000</v>
      </c>
      <c r="E59" s="398">
        <f t="shared" si="61"/>
        <v>2454596.5</v>
      </c>
      <c r="F59" s="69">
        <f t="shared" si="61"/>
        <v>619500</v>
      </c>
      <c r="G59" s="69">
        <f t="shared" si="61"/>
        <v>363000</v>
      </c>
      <c r="H59" s="69">
        <f t="shared" ref="H59:H60" si="62">H76+H1723</f>
        <v>513000</v>
      </c>
      <c r="I59" s="69">
        <f>I76+I1723</f>
        <v>1056727.436</v>
      </c>
      <c r="J59" s="363">
        <f t="shared" si="41"/>
        <v>5132823.9359999998</v>
      </c>
      <c r="K59" s="69">
        <f t="shared" ref="K59:O60" si="63">K76+K1723</f>
        <v>362500</v>
      </c>
      <c r="L59" s="69">
        <f t="shared" si="63"/>
        <v>2988700</v>
      </c>
      <c r="M59" s="69">
        <f t="shared" si="63"/>
        <v>1011294.421136</v>
      </c>
      <c r="N59" s="69">
        <f t="shared" si="63"/>
        <v>497050</v>
      </c>
      <c r="O59" s="69">
        <f t="shared" si="63"/>
        <v>2854700</v>
      </c>
      <c r="P59" s="71">
        <f t="shared" si="46"/>
        <v>7714244.4211360002</v>
      </c>
      <c r="Q59" s="403">
        <f>J59+P59-0.3+0.5-0.06</f>
        <v>12847068.497135999</v>
      </c>
      <c r="R59" s="196">
        <v>2500000</v>
      </c>
    </row>
    <row r="60" spans="1:18" ht="29.25" customHeight="1">
      <c r="A60" s="451" t="s">
        <v>310</v>
      </c>
      <c r="B60" s="451"/>
      <c r="C60" s="451"/>
      <c r="D60" s="267">
        <f t="shared" si="61"/>
        <v>0</v>
      </c>
      <c r="E60" s="388">
        <f>E77+E1724</f>
        <v>2454596.5</v>
      </c>
      <c r="F60" s="59">
        <f t="shared" si="61"/>
        <v>495000</v>
      </c>
      <c r="G60" s="59">
        <f t="shared" si="61"/>
        <v>143000</v>
      </c>
      <c r="H60" s="59">
        <f t="shared" si="62"/>
        <v>143000</v>
      </c>
      <c r="I60" s="59">
        <f>I77+I1724</f>
        <v>698727.43599999999</v>
      </c>
      <c r="J60" s="363">
        <f t="shared" si="41"/>
        <v>3934323.9359999998</v>
      </c>
      <c r="K60" s="59">
        <f t="shared" si="63"/>
        <v>142500</v>
      </c>
      <c r="L60" s="59">
        <f t="shared" si="63"/>
        <v>2588700</v>
      </c>
      <c r="M60" s="59">
        <f t="shared" si="63"/>
        <v>638294.42113599996</v>
      </c>
      <c r="N60" s="59">
        <f t="shared" si="63"/>
        <v>277050</v>
      </c>
      <c r="O60" s="59">
        <f t="shared" si="63"/>
        <v>2414700</v>
      </c>
      <c r="P60" s="71">
        <f t="shared" si="46"/>
        <v>6061244.4211360002</v>
      </c>
      <c r="Q60" s="404">
        <f>J60+P60-0.3+0.53-0.09</f>
        <v>9995568.4971359987</v>
      </c>
      <c r="R60" s="196">
        <v>2350000</v>
      </c>
    </row>
    <row r="61" spans="1:18" ht="29.25" customHeight="1">
      <c r="A61" s="451" t="s">
        <v>311</v>
      </c>
      <c r="B61" s="451"/>
      <c r="C61" s="451"/>
      <c r="D61" s="267">
        <f>D1725</f>
        <v>126000</v>
      </c>
      <c r="E61" s="388">
        <f>E1725</f>
        <v>0</v>
      </c>
      <c r="F61" s="59">
        <f>F1725</f>
        <v>124500</v>
      </c>
      <c r="G61" s="59">
        <f>G1725</f>
        <v>220000</v>
      </c>
      <c r="H61" s="59">
        <f t="shared" ref="H61" si="64">H1725</f>
        <v>370000</v>
      </c>
      <c r="I61" s="59">
        <f>I1725</f>
        <v>358000</v>
      </c>
      <c r="J61" s="363">
        <f t="shared" si="41"/>
        <v>1198500</v>
      </c>
      <c r="K61" s="59">
        <f>K1725</f>
        <v>220000</v>
      </c>
      <c r="L61" s="59">
        <f>L1725</f>
        <v>400000</v>
      </c>
      <c r="M61" s="59">
        <f t="shared" ref="M61" si="65">M1725</f>
        <v>373000</v>
      </c>
      <c r="N61" s="59">
        <f>N1725</f>
        <v>220000</v>
      </c>
      <c r="O61" s="59">
        <f>O1725</f>
        <v>440000</v>
      </c>
      <c r="P61" s="71">
        <f t="shared" si="46"/>
        <v>1653000</v>
      </c>
      <c r="Q61" s="250">
        <f t="shared" ref="Q61" si="66">J61+P61</f>
        <v>2851500</v>
      </c>
      <c r="R61" s="196">
        <v>150000</v>
      </c>
    </row>
    <row r="62" spans="1:18" ht="29.25" customHeight="1">
      <c r="A62" s="459" t="s">
        <v>277</v>
      </c>
      <c r="B62" s="459"/>
      <c r="C62" s="459"/>
      <c r="D62" s="270">
        <f>D64</f>
        <v>30615977</v>
      </c>
      <c r="E62" s="398">
        <f t="shared" ref="E62:H63" si="67">E78+E1729+E1874</f>
        <v>99947371.140000001</v>
      </c>
      <c r="F62" s="69">
        <f t="shared" si="67"/>
        <v>44175410</v>
      </c>
      <c r="G62" s="69">
        <f t="shared" si="67"/>
        <v>107633000</v>
      </c>
      <c r="H62" s="69">
        <f t="shared" si="67"/>
        <v>107322649</v>
      </c>
      <c r="I62" s="69">
        <f>I78+I1729+I1874</f>
        <v>1234302298</v>
      </c>
      <c r="J62" s="363">
        <f t="shared" si="41"/>
        <v>1623996705.1400001</v>
      </c>
      <c r="K62" s="69">
        <f t="shared" ref="K62:O63" si="68">K78+K1729+K1874</f>
        <v>316657422</v>
      </c>
      <c r="L62" s="69">
        <f t="shared" si="68"/>
        <v>265605402</v>
      </c>
      <c r="M62" s="69">
        <f t="shared" si="68"/>
        <v>373441314</v>
      </c>
      <c r="N62" s="69">
        <f t="shared" si="68"/>
        <v>249113120</v>
      </c>
      <c r="O62" s="69">
        <f t="shared" si="68"/>
        <v>368608266</v>
      </c>
      <c r="P62" s="71">
        <f t="shared" si="46"/>
        <v>1573425524</v>
      </c>
      <c r="Q62" s="403">
        <f>J62+P62</f>
        <v>3197422229.1400003</v>
      </c>
      <c r="R62" s="196">
        <v>840517648.99699998</v>
      </c>
    </row>
    <row r="63" spans="1:18" ht="29.25" customHeight="1">
      <c r="A63" s="451" t="s">
        <v>310</v>
      </c>
      <c r="B63" s="451"/>
      <c r="C63" s="451"/>
      <c r="D63" s="269">
        <f>D79+D1730+D1875</f>
        <v>0</v>
      </c>
      <c r="E63" s="388">
        <f t="shared" si="67"/>
        <v>48237121.140000001</v>
      </c>
      <c r="F63" s="59">
        <f>F79+F1730+F1875</f>
        <v>29730000</v>
      </c>
      <c r="G63" s="59">
        <f t="shared" si="67"/>
        <v>62678000</v>
      </c>
      <c r="H63" s="59">
        <f>H79+H1730+H1875</f>
        <v>62678000</v>
      </c>
      <c r="I63" s="59">
        <f>I79+I1730+I1875</f>
        <v>1188355298</v>
      </c>
      <c r="J63" s="363">
        <f t="shared" si="41"/>
        <v>1391678419.1400001</v>
      </c>
      <c r="K63" s="59">
        <f t="shared" si="68"/>
        <v>240956522</v>
      </c>
      <c r="L63" s="59">
        <f t="shared" si="68"/>
        <v>217404402</v>
      </c>
      <c r="M63" s="59">
        <f t="shared" si="68"/>
        <v>323862314</v>
      </c>
      <c r="N63" s="59">
        <f t="shared" si="68"/>
        <v>197813120</v>
      </c>
      <c r="O63" s="59">
        <f t="shared" si="68"/>
        <v>315317266</v>
      </c>
      <c r="P63" s="71">
        <f t="shared" si="46"/>
        <v>1295353624</v>
      </c>
      <c r="Q63" s="250">
        <f t="shared" ref="Q63:Q64" si="69">J63+P63</f>
        <v>2687032043.1400003</v>
      </c>
      <c r="R63" s="196">
        <v>840827999.99699998</v>
      </c>
    </row>
    <row r="64" spans="1:18" ht="29.25" customHeight="1">
      <c r="A64" s="451" t="s">
        <v>311</v>
      </c>
      <c r="B64" s="451"/>
      <c r="C64" s="451"/>
      <c r="D64" s="267">
        <f>D1731</f>
        <v>30615977</v>
      </c>
      <c r="E64" s="388">
        <f>E1731</f>
        <v>51710250</v>
      </c>
      <c r="F64" s="59">
        <f>F1731</f>
        <v>14445410</v>
      </c>
      <c r="G64" s="59">
        <f>G1731</f>
        <v>44955000</v>
      </c>
      <c r="H64" s="59">
        <f t="shared" ref="H64" si="70">H1731</f>
        <v>44644649</v>
      </c>
      <c r="I64" s="59">
        <f>I1731</f>
        <v>45947000</v>
      </c>
      <c r="J64" s="363">
        <f t="shared" si="41"/>
        <v>232318286</v>
      </c>
      <c r="K64" s="59">
        <f>K1731</f>
        <v>75700900</v>
      </c>
      <c r="L64" s="59">
        <f>L1731</f>
        <v>48201000</v>
      </c>
      <c r="M64" s="59">
        <f t="shared" ref="M64" si="71">M1731</f>
        <v>49579000</v>
      </c>
      <c r="N64" s="59">
        <f>N1731</f>
        <v>51300000</v>
      </c>
      <c r="O64" s="59">
        <f>O1731</f>
        <v>53291000</v>
      </c>
      <c r="P64" s="71">
        <f t="shared" si="46"/>
        <v>278071900</v>
      </c>
      <c r="Q64" s="250">
        <f t="shared" si="69"/>
        <v>510390186</v>
      </c>
      <c r="R64" s="196">
        <v>-310351</v>
      </c>
    </row>
    <row r="65" spans="1:18" ht="29.25" customHeight="1">
      <c r="A65" s="459" t="s">
        <v>22</v>
      </c>
      <c r="B65" s="459"/>
      <c r="C65" s="459"/>
      <c r="D65" s="268">
        <f t="shared" ref="D65:H66" si="72">D80+D1732</f>
        <v>0</v>
      </c>
      <c r="E65" s="70">
        <f t="shared" si="72"/>
        <v>0</v>
      </c>
      <c r="F65" s="70">
        <f t="shared" si="72"/>
        <v>0</v>
      </c>
      <c r="G65" s="69">
        <f t="shared" si="72"/>
        <v>7021000</v>
      </c>
      <c r="H65" s="69">
        <f t="shared" si="72"/>
        <v>7004000</v>
      </c>
      <c r="I65" s="69">
        <f>I80+I1732</f>
        <v>38465543</v>
      </c>
      <c r="J65" s="363">
        <f t="shared" si="41"/>
        <v>52490543</v>
      </c>
      <c r="K65" s="69">
        <f t="shared" ref="K65:O66" si="73">K80+K1732</f>
        <v>55519483.666666664</v>
      </c>
      <c r="L65" s="69">
        <f t="shared" si="73"/>
        <v>39193542.130000003</v>
      </c>
      <c r="M65" s="69">
        <f t="shared" si="73"/>
        <v>39605940.393333331</v>
      </c>
      <c r="N65" s="69">
        <f t="shared" si="73"/>
        <v>40806539.489999995</v>
      </c>
      <c r="O65" s="69">
        <f t="shared" si="73"/>
        <v>41649542.066666663</v>
      </c>
      <c r="P65" s="71">
        <f t="shared" si="46"/>
        <v>216775047.74666664</v>
      </c>
      <c r="Q65" s="72">
        <f>J65+P65</f>
        <v>269265590.74666667</v>
      </c>
      <c r="R65" s="196">
        <v>-17000</v>
      </c>
    </row>
    <row r="66" spans="1:18" ht="29.25" customHeight="1">
      <c r="A66" s="451" t="s">
        <v>310</v>
      </c>
      <c r="B66" s="451"/>
      <c r="C66" s="451"/>
      <c r="D66" s="269">
        <f t="shared" si="72"/>
        <v>0</v>
      </c>
      <c r="E66" s="68">
        <f t="shared" si="72"/>
        <v>0</v>
      </c>
      <c r="F66" s="68">
        <f t="shared" si="72"/>
        <v>0</v>
      </c>
      <c r="G66" s="68">
        <f t="shared" si="72"/>
        <v>0</v>
      </c>
      <c r="H66" s="68">
        <f t="shared" si="72"/>
        <v>0</v>
      </c>
      <c r="I66" s="59">
        <f>I81</f>
        <v>30653542.999999996</v>
      </c>
      <c r="J66" s="363">
        <f t="shared" si="41"/>
        <v>30653542.999999996</v>
      </c>
      <c r="K66" s="59">
        <f t="shared" si="73"/>
        <v>29929543.666666664</v>
      </c>
      <c r="L66" s="59">
        <f t="shared" si="73"/>
        <v>30087542.130000003</v>
      </c>
      <c r="M66" s="59">
        <f t="shared" si="73"/>
        <v>29651540.393333331</v>
      </c>
      <c r="N66" s="59">
        <f t="shared" si="73"/>
        <v>29800539.489999998</v>
      </c>
      <c r="O66" s="59">
        <f t="shared" si="73"/>
        <v>29427542.066666666</v>
      </c>
      <c r="P66" s="71">
        <f t="shared" si="46"/>
        <v>148896707.74666664</v>
      </c>
      <c r="Q66" s="250">
        <f t="shared" ref="Q66:Q67" si="74">J66+P66</f>
        <v>179550250.74666664</v>
      </c>
      <c r="R66" s="196">
        <v>0</v>
      </c>
    </row>
    <row r="67" spans="1:18" ht="29.25" customHeight="1">
      <c r="A67" s="451" t="s">
        <v>311</v>
      </c>
      <c r="B67" s="451"/>
      <c r="C67" s="451"/>
      <c r="D67" s="269">
        <f>D1734</f>
        <v>0</v>
      </c>
      <c r="E67" s="68">
        <f>E1734</f>
        <v>0</v>
      </c>
      <c r="F67" s="68">
        <f>F1734</f>
        <v>0</v>
      </c>
      <c r="G67" s="59">
        <f>G1734</f>
        <v>7021000</v>
      </c>
      <c r="H67" s="59">
        <f t="shared" ref="H67" si="75">H1734</f>
        <v>7004000</v>
      </c>
      <c r="I67" s="59">
        <f>I1734</f>
        <v>7812000</v>
      </c>
      <c r="J67" s="363">
        <f t="shared" si="41"/>
        <v>21837000</v>
      </c>
      <c r="K67" s="59">
        <f>K1734</f>
        <v>25589940</v>
      </c>
      <c r="L67" s="59">
        <f>L1734</f>
        <v>9106000</v>
      </c>
      <c r="M67" s="59">
        <f t="shared" ref="M67" si="76">M1734</f>
        <v>9954400</v>
      </c>
      <c r="N67" s="59">
        <f>N1734</f>
        <v>11006000</v>
      </c>
      <c r="O67" s="59">
        <f>O1734</f>
        <v>12222000</v>
      </c>
      <c r="P67" s="71">
        <f t="shared" si="46"/>
        <v>67878340</v>
      </c>
      <c r="Q67" s="250">
        <f t="shared" si="74"/>
        <v>89715340</v>
      </c>
      <c r="R67" s="196">
        <v>-17000</v>
      </c>
    </row>
    <row r="68" spans="1:18" ht="51" customHeight="1">
      <c r="A68" s="432" t="s">
        <v>320</v>
      </c>
      <c r="B68" s="432"/>
      <c r="C68" s="432"/>
      <c r="D68" s="268">
        <f t="shared" ref="D68:E68" si="77">D82</f>
        <v>0</v>
      </c>
      <c r="E68" s="70">
        <f t="shared" si="77"/>
        <v>0</v>
      </c>
      <c r="F68" s="70">
        <f>F82</f>
        <v>0</v>
      </c>
      <c r="G68" s="70">
        <f t="shared" ref="G68:O69" si="78">G82</f>
        <v>0</v>
      </c>
      <c r="H68" s="70">
        <f t="shared" si="78"/>
        <v>0</v>
      </c>
      <c r="I68" s="69">
        <f t="shared" si="78"/>
        <v>168667</v>
      </c>
      <c r="J68" s="363">
        <f t="shared" si="41"/>
        <v>168667</v>
      </c>
      <c r="K68" s="69">
        <f t="shared" si="78"/>
        <v>168666</v>
      </c>
      <c r="L68" s="69">
        <f t="shared" si="78"/>
        <v>168667</v>
      </c>
      <c r="M68" s="69">
        <f t="shared" si="78"/>
        <v>168667</v>
      </c>
      <c r="N68" s="69">
        <f t="shared" si="78"/>
        <v>168667</v>
      </c>
      <c r="O68" s="70">
        <f t="shared" si="78"/>
        <v>0</v>
      </c>
      <c r="P68" s="71">
        <f t="shared" si="46"/>
        <v>674667</v>
      </c>
      <c r="Q68" s="72">
        <f>J68+P68</f>
        <v>843334</v>
      </c>
      <c r="R68" s="196">
        <v>169000</v>
      </c>
    </row>
    <row r="69" spans="1:18" ht="29.25" customHeight="1">
      <c r="A69" s="464" t="s">
        <v>310</v>
      </c>
      <c r="B69" s="464"/>
      <c r="C69" s="464"/>
      <c r="D69" s="269">
        <v>0</v>
      </c>
      <c r="E69" s="68">
        <v>0</v>
      </c>
      <c r="F69" s="68">
        <f>F83</f>
        <v>0</v>
      </c>
      <c r="G69" s="68">
        <f t="shared" si="78"/>
        <v>0</v>
      </c>
      <c r="H69" s="68">
        <f t="shared" si="78"/>
        <v>0</v>
      </c>
      <c r="I69" s="59">
        <f t="shared" si="78"/>
        <v>168667</v>
      </c>
      <c r="J69" s="363">
        <f t="shared" si="41"/>
        <v>168667</v>
      </c>
      <c r="K69" s="59">
        <f t="shared" si="78"/>
        <v>168666</v>
      </c>
      <c r="L69" s="59">
        <f t="shared" si="78"/>
        <v>168667</v>
      </c>
      <c r="M69" s="59">
        <f t="shared" si="78"/>
        <v>168667</v>
      </c>
      <c r="N69" s="59">
        <f t="shared" si="78"/>
        <v>168667</v>
      </c>
      <c r="O69" s="68">
        <f t="shared" si="78"/>
        <v>0</v>
      </c>
      <c r="P69" s="71">
        <f t="shared" si="46"/>
        <v>674667</v>
      </c>
      <c r="Q69" s="74">
        <f>J69+P69</f>
        <v>843334</v>
      </c>
      <c r="R69" s="196">
        <v>169000</v>
      </c>
    </row>
    <row r="70" spans="1:18" ht="35.25" customHeight="1">
      <c r="A70" s="462" t="s">
        <v>352</v>
      </c>
      <c r="B70" s="463"/>
      <c r="C70" s="463"/>
      <c r="D70" s="363">
        <f>D84+D125+D171+D202+D271+D292+D310+D326+D357+D478+D489+D500+D531+D575+D846+D887+D948+D1009+D1065+D1076+D1247+D1258+D1269+D1300+D1711</f>
        <v>0</v>
      </c>
      <c r="E70" s="387">
        <f>E74+E72+E76+E78+E80+E82</f>
        <v>11930915.939999999</v>
      </c>
      <c r="F70" s="363">
        <f>F74+F72+F76+F78+F80+F82</f>
        <v>20030000</v>
      </c>
      <c r="G70" s="363">
        <f>G74+G72+G76+G78+G80+G82</f>
        <v>34003000</v>
      </c>
      <c r="H70" s="363">
        <f>H74+H72+H76+H78+H80+H82</f>
        <v>34003000</v>
      </c>
      <c r="I70" s="363">
        <f>I74+I72+I76+I78+I80+I82</f>
        <v>56907679.003999993</v>
      </c>
      <c r="J70" s="363">
        <f t="shared" si="41"/>
        <v>156874594.94400001</v>
      </c>
      <c r="K70" s="363">
        <f>K74+K72+K76+K78+K80+K82</f>
        <v>60267101.766666666</v>
      </c>
      <c r="L70" s="363">
        <f>L74+L72+L76+L78+L80+L82</f>
        <v>53741489.405126221</v>
      </c>
      <c r="M70" s="363">
        <f>M74+M72+M76+M78+M80+M82</f>
        <v>35195534.057637334</v>
      </c>
      <c r="N70" s="363">
        <f>N74+N72+N76+N78+N80+N82</f>
        <v>35603916.489999995</v>
      </c>
      <c r="O70" s="363">
        <f>O74+O72+O76+O78+O80+O82</f>
        <v>42671402.066666663</v>
      </c>
      <c r="P70" s="363">
        <f>K70+L70+M70+N70+O70</f>
        <v>227479443.78609687</v>
      </c>
      <c r="Q70" s="406">
        <f>J70+P70+0.21</f>
        <v>384354038.94009686</v>
      </c>
      <c r="R70" s="196">
        <v>-8505000</v>
      </c>
    </row>
    <row r="71" spans="1:18" ht="35.25" customHeight="1">
      <c r="A71" s="451" t="s">
        <v>310</v>
      </c>
      <c r="B71" s="451"/>
      <c r="C71" s="451"/>
      <c r="D71" s="277">
        <f t="shared" ref="D71:I71" si="79">D73+D75+D77+D79+D81+D83</f>
        <v>0</v>
      </c>
      <c r="E71" s="388">
        <f t="shared" si="79"/>
        <v>11930915.939999999</v>
      </c>
      <c r="F71" s="59">
        <f t="shared" si="79"/>
        <v>20030000</v>
      </c>
      <c r="G71" s="59">
        <f t="shared" si="79"/>
        <v>34003000</v>
      </c>
      <c r="H71" s="59">
        <f t="shared" si="79"/>
        <v>34003000</v>
      </c>
      <c r="I71" s="59">
        <f t="shared" si="79"/>
        <v>56907679.003999993</v>
      </c>
      <c r="J71" s="387">
        <f t="shared" si="41"/>
        <v>156874594.94400001</v>
      </c>
      <c r="K71" s="59">
        <f>K73+K75+K77+K79+K81+K83</f>
        <v>60267101.766666666</v>
      </c>
      <c r="L71" s="59">
        <f>L73+L75+L77+L79+L81+L83</f>
        <v>53741489.405126221</v>
      </c>
      <c r="M71" s="59">
        <f>M73+M75+M77+M79+M81+M83</f>
        <v>35195534.057637334</v>
      </c>
      <c r="N71" s="59">
        <f>N73+N75+N77+N79+N81+N83</f>
        <v>35603916.489999995</v>
      </c>
      <c r="O71" s="59">
        <f>O73+O75+O77+O79+O81+O83</f>
        <v>42671402.066666663</v>
      </c>
      <c r="P71" s="387">
        <f>K71+L71+M71+N71+O71+0.21</f>
        <v>227479443.99609688</v>
      </c>
      <c r="Q71" s="407">
        <f t="shared" ref="Q71:Q117" si="80">J71+P71</f>
        <v>384354038.94009686</v>
      </c>
      <c r="R71" s="196">
        <v>-8505000</v>
      </c>
    </row>
    <row r="72" spans="1:18" ht="33" customHeight="1">
      <c r="A72" s="432" t="s">
        <v>11</v>
      </c>
      <c r="B72" s="432"/>
      <c r="C72" s="432"/>
      <c r="D72" s="276">
        <f t="shared" ref="D72:I72" si="81">D1712</f>
        <v>0</v>
      </c>
      <c r="E72" s="20">
        <f t="shared" si="81"/>
        <v>0</v>
      </c>
      <c r="F72" s="20">
        <f>F85+F126+F172+F203+F272+F293+F311+F327+F358+F479+F490+F501+F532+F576+F847++F888+F949+F1010+F1066+F1077++F1248+F1259+F1270+F1301</f>
        <v>3454000</v>
      </c>
      <c r="G72" s="20">
        <f t="shared" si="81"/>
        <v>0</v>
      </c>
      <c r="H72" s="20">
        <f t="shared" si="81"/>
        <v>0</v>
      </c>
      <c r="I72" s="20">
        <f t="shared" si="81"/>
        <v>0</v>
      </c>
      <c r="J72" s="363">
        <f t="shared" si="41"/>
        <v>3454000</v>
      </c>
      <c r="K72" s="20">
        <f>K85+K126+K172+K203+K272+K293+K311+K327+K358+K479+K490+K501+K532+K576+K847++K888+K949+K1010+K1066+K1077++K1248+K1259+K1270+K1301</f>
        <v>17848752.100000001</v>
      </c>
      <c r="L72" s="20">
        <f>L85+L126+L172+L203+L272+L293+L311+L327+L358+L479+L490+L501+L532+L576+L847++L888+L949+L1010+L1066+L1077++L1248+L1259+L1270+L1301</f>
        <v>12582200.275126221</v>
      </c>
      <c r="M72" s="20">
        <f>M85+M126+M172+M203+M272+M293+M311+M327+M358+M479+M490+M501+M532+M576+M847++M888+M949+M1010+M1066+M1077++M1248+M1259+M1270+M1301</f>
        <v>0</v>
      </c>
      <c r="N72" s="20">
        <f>N85+N126+N172+N203+N272+N293+N311+N327+N358+N479+N490+N501+N532+N576+N847++N888+N949+N1010+N1066+N1077++N1248+N1259+N1270+N1301</f>
        <v>0</v>
      </c>
      <c r="O72" s="20">
        <f>O85+O126+O172+O203+O272+O293+O311+O327+O358+O479+O490+O501+O532+O576+O847++O888+O949+O1010+O1066+O1077++O1248+O1259+O1270+O1301</f>
        <v>0</v>
      </c>
      <c r="P72" s="363">
        <f t="shared" ref="P72:P83" si="82">K72+L72+M72+N72+O72</f>
        <v>30430952.37512622</v>
      </c>
      <c r="Q72" s="76">
        <f t="shared" si="80"/>
        <v>33884952.37512622</v>
      </c>
      <c r="R72" s="196">
        <v>0</v>
      </c>
    </row>
    <row r="73" spans="1:18" ht="33" customHeight="1">
      <c r="A73" s="420" t="s">
        <v>310</v>
      </c>
      <c r="B73" s="420"/>
      <c r="C73" s="420"/>
      <c r="D73" s="277">
        <f>D72</f>
        <v>0</v>
      </c>
      <c r="E73" s="368">
        <f>E72</f>
        <v>0</v>
      </c>
      <c r="F73" s="368">
        <f t="shared" ref="F73:O73" si="83">F72</f>
        <v>3454000</v>
      </c>
      <c r="G73" s="368">
        <f t="shared" si="83"/>
        <v>0</v>
      </c>
      <c r="H73" s="368">
        <f t="shared" si="83"/>
        <v>0</v>
      </c>
      <c r="I73" s="368">
        <f t="shared" si="83"/>
        <v>0</v>
      </c>
      <c r="J73" s="363">
        <f t="shared" si="41"/>
        <v>3454000</v>
      </c>
      <c r="K73" s="368">
        <f t="shared" si="83"/>
        <v>17848752.100000001</v>
      </c>
      <c r="L73" s="368">
        <f t="shared" si="83"/>
        <v>12582200.275126221</v>
      </c>
      <c r="M73" s="376">
        <f t="shared" ref="M73" si="84">M72</f>
        <v>0</v>
      </c>
      <c r="N73" s="368">
        <f t="shared" si="83"/>
        <v>0</v>
      </c>
      <c r="O73" s="368">
        <f t="shared" si="83"/>
        <v>0</v>
      </c>
      <c r="P73" s="363">
        <f t="shared" si="82"/>
        <v>30430952.37512622</v>
      </c>
      <c r="Q73" s="78">
        <f t="shared" si="80"/>
        <v>33884952.37512622</v>
      </c>
      <c r="R73" s="196">
        <v>0</v>
      </c>
    </row>
    <row r="74" spans="1:18" ht="30" customHeight="1">
      <c r="A74" s="432" t="s">
        <v>12</v>
      </c>
      <c r="B74" s="432"/>
      <c r="C74" s="432"/>
      <c r="D74" s="276">
        <f>D93+D135+D178+D213+D276+D296+D314+D333+D382+D481+D492+D507+D535+D630+D855+D900+D961+D1021+D1068+D1111+D1250+D1261+D1276+D1383</f>
        <v>0</v>
      </c>
      <c r="E74" s="20">
        <f>E93+E135+E178+E213+E276+E296+E314+E333+E382+E481+E492+E507+E535+E630+E855+E900+E961+E1021+E1068+E1111+E1250+E1261+E1276+E1383</f>
        <v>1360577.5</v>
      </c>
      <c r="F74" s="20">
        <f>F93+F135+F178+F213+F276+F296+F314+F333+F382+F481+F492+F507+F535+F630+F855+F900+F961+F1021+F1068+F1111+F1250+F1261+F1276+F1383</f>
        <v>2492000</v>
      </c>
      <c r="G74" s="20">
        <f>G93+G135+G178+G213+G276+G296+G314+G333+G382+G481+G492+G507+G535+G630+G855+G900+G961+G1021+G1068+G1111+G1250+G1261+G1276+G1383</f>
        <v>3130000</v>
      </c>
      <c r="H74" s="20">
        <f t="shared" ref="H74" si="85">H93+H135+H178+H213+H276+H296+H314+H333+H382+H481+H492+H507+H535+H630+H855+H900+H961+H1021+H1068+H1111+H1250+H1261+H1276+H1383</f>
        <v>3130000</v>
      </c>
      <c r="I74" s="20">
        <f>I93+I135+I178+I213+I276+I296+I314+I333+I382+I481+I492+I507+I535+I630+I855+I900+I961+I1021+I1068+I1111+I1250+I1261+I1276+I1383</f>
        <v>1375441.568</v>
      </c>
      <c r="J74" s="363">
        <f t="shared" si="41"/>
        <v>11488019.068</v>
      </c>
      <c r="K74" s="20">
        <f>K93+K135+K178+K213+K276+K296+K314+K333+K382+K481+K492+K507+K535+K630+K855+K900+K961+K1021+K1068+K1111+K1250+K1261+K1276+K1383</f>
        <v>182740</v>
      </c>
      <c r="L74" s="20">
        <f>L93+L135+L178+L213+L276+L296+L314+L333+L382+L481+L492+L507+L535+L630+L855+L900+L961+L1021+L1068+L1111+L1250+L1261+L1276+L1383</f>
        <v>272880</v>
      </c>
      <c r="M74" s="20">
        <f>M93+M135+M178+M213+M276+M296+M314+M333+M382+M481+M492+M507+M535+M630+M855+M900+M961+M1021+M1068+M1111+M1250+M1261+M1276+M1383</f>
        <v>410032.24316800002</v>
      </c>
      <c r="N74" s="20">
        <f>N93+N135+N178+N213+N276+N296+N314+N333+N382+N481+N492+N507+N535+N630+N855+N900+N961+N1021+N1068+N1111+N1250+N1261+N1276+N1383</f>
        <v>230660</v>
      </c>
      <c r="O74" s="20">
        <f>O93+O135+O178+O213+O276+O296+O314+O333+O382+O481+O492+O507+O535+O630+O855+O900+O961+O1021+O1068+O1111+O1250+O1261+O1276+O1383</f>
        <v>229160</v>
      </c>
      <c r="P74" s="363">
        <f t="shared" si="82"/>
        <v>1325472.2431680001</v>
      </c>
      <c r="Q74" s="76">
        <f t="shared" si="80"/>
        <v>12813491.311168</v>
      </c>
      <c r="R74" s="196">
        <v>-3134000</v>
      </c>
    </row>
    <row r="75" spans="1:18" ht="30" customHeight="1" thickBot="1">
      <c r="A75" s="420" t="s">
        <v>310</v>
      </c>
      <c r="B75" s="420"/>
      <c r="C75" s="420"/>
      <c r="D75" s="278">
        <f>D74</f>
        <v>0</v>
      </c>
      <c r="E75" s="405">
        <f t="shared" ref="E75:I75" si="86">E74</f>
        <v>1360577.5</v>
      </c>
      <c r="F75" s="51">
        <f t="shared" si="86"/>
        <v>2492000</v>
      </c>
      <c r="G75" s="51">
        <f t="shared" si="86"/>
        <v>3130000</v>
      </c>
      <c r="H75" s="51">
        <f t="shared" si="86"/>
        <v>3130000</v>
      </c>
      <c r="I75" s="51">
        <f t="shared" si="86"/>
        <v>1375441.568</v>
      </c>
      <c r="J75" s="80">
        <f t="shared" si="41"/>
        <v>11488019.068</v>
      </c>
      <c r="K75" s="51">
        <f>K74</f>
        <v>182740</v>
      </c>
      <c r="L75" s="51">
        <f>L74</f>
        <v>272880</v>
      </c>
      <c r="M75" s="51">
        <f>M74</f>
        <v>410032.24316800002</v>
      </c>
      <c r="N75" s="51">
        <f t="shared" ref="N75:O75" si="87">N74</f>
        <v>230660</v>
      </c>
      <c r="O75" s="51">
        <f t="shared" si="87"/>
        <v>229160</v>
      </c>
      <c r="P75" s="80">
        <f t="shared" si="82"/>
        <v>1325472.2431680001</v>
      </c>
      <c r="Q75" s="411">
        <f>J75+P75+0.19</f>
        <v>12813491.501168</v>
      </c>
      <c r="R75" s="196">
        <v>-3134000</v>
      </c>
    </row>
    <row r="76" spans="1:18" ht="30" customHeight="1" thickTop="1">
      <c r="A76" s="432" t="s">
        <v>13</v>
      </c>
      <c r="B76" s="432"/>
      <c r="C76" s="432"/>
      <c r="D76" s="279">
        <f>D101+D144+D184+D241+D280+D301+D317+D339+D406+D483+D494+D513+D538+D684+D863+D912+D973+D1032+D1070+D1145+D1252+D1263+D1282+D1465</f>
        <v>0</v>
      </c>
      <c r="E76" s="83">
        <f>E101+E144+E184+E241+E280+E301+E317+E339+E406+E483+E494+E513+E538+E684+E863+E912+E973+E1032+E1070+E1145+E1252+E1263+E1282+E1465</f>
        <v>2454596.5</v>
      </c>
      <c r="F76" s="83">
        <f>F101+F144+F184+F241+F280+F301+F317+F339+F406+F483+F494+F513+F538+F684+F863+F912+F973+F1032+F1070+F1145+F1252+F1263+F1282+F1465</f>
        <v>495000</v>
      </c>
      <c r="G76" s="83">
        <f>G101+G144+G184+G241+G280+G301+G317+G339+G406+G483+G494+G513+G538+G684+G863+G912+G973+G1032+G1070+G1145+G1252+G1263+G1282+G1465</f>
        <v>143000</v>
      </c>
      <c r="H76" s="83">
        <f t="shared" ref="H76" si="88">H101+H144+H184+H241+H280+H301+H317+H339+H406+H483+H494+H513+H538+H684+H863+H912+H973+H1032+H1070+H1145+H1252+H1263+H1282+H1465</f>
        <v>143000</v>
      </c>
      <c r="I76" s="83">
        <f>I101+I144+I184+I241+I280+I301+I317+I339+I406+I483+I494+I513+I538+I684+I863+I912+I973+I1032+I1070+I1145+I1252+I1263+I1282+I1465</f>
        <v>698727.43599999999</v>
      </c>
      <c r="J76" s="84">
        <f t="shared" si="41"/>
        <v>3934323.9359999998</v>
      </c>
      <c r="K76" s="83">
        <f>K101+K144+K184+K241+K280+K301+K317+K339+K406+K483+K494+K513+K538+K684+K863+K912+K973+K1032+K1070+K1145+K1252+K1263+K1282+K1465</f>
        <v>142500</v>
      </c>
      <c r="L76" s="83">
        <f>L101+L144+L184+L241+L280+L301+L317+L339+L406+L483+L494+L513+L538+L684+L863+L912+L973+L1032+L1070+L1145+L1252+L1263+L1282+L1465</f>
        <v>2588700</v>
      </c>
      <c r="M76" s="83">
        <f>M101+M144+M184+M241+M280+M301+M317+M339+M406+M483+M494+M513+M538+M684+M863+M912+M973+M1032+M1070+M1145+M1252+M1263+M1282+M1465</f>
        <v>638294.42113599996</v>
      </c>
      <c r="N76" s="83">
        <f>N101+N144+N184+N241+N280+N301+N317+N339+N406+N483+N494+N513+N538+N684+N863+N912+N973+N1032+N1070+N1145+N1252+N1263+N1282+N1465</f>
        <v>277050</v>
      </c>
      <c r="O76" s="83">
        <f>O101+O144+O184+O241+O280+O301+O317+O339+O406+O483+O494+O513+O538+O684+O863+O912+O973+O1032+O1070+O1145+O1252+O1263+O1282+O1465</f>
        <v>2414700</v>
      </c>
      <c r="P76" s="84">
        <f t="shared" si="82"/>
        <v>6061244.4211360002</v>
      </c>
      <c r="Q76" s="85">
        <f>J76+P76-0.3</f>
        <v>9995568.0571359992</v>
      </c>
      <c r="R76" s="196">
        <v>2350000</v>
      </c>
    </row>
    <row r="77" spans="1:18" ht="30" customHeight="1">
      <c r="A77" s="420" t="s">
        <v>310</v>
      </c>
      <c r="B77" s="420"/>
      <c r="C77" s="420"/>
      <c r="D77" s="277">
        <f>D76</f>
        <v>0</v>
      </c>
      <c r="E77" s="385">
        <f t="shared" ref="E77:H77" si="89">E76</f>
        <v>2454596.5</v>
      </c>
      <c r="F77" s="400">
        <f t="shared" si="89"/>
        <v>495000</v>
      </c>
      <c r="G77" s="368">
        <f t="shared" si="89"/>
        <v>143000</v>
      </c>
      <c r="H77" s="368">
        <f t="shared" si="89"/>
        <v>143000</v>
      </c>
      <c r="I77" s="368">
        <f>I76</f>
        <v>698727.43599999999</v>
      </c>
      <c r="J77" s="363">
        <f t="shared" si="41"/>
        <v>3934323.9359999998</v>
      </c>
      <c r="K77" s="368">
        <f t="shared" ref="K77:O77" si="90">K76</f>
        <v>142500</v>
      </c>
      <c r="L77" s="376">
        <f t="shared" si="90"/>
        <v>2588700</v>
      </c>
      <c r="M77" s="376">
        <f t="shared" ref="M77" si="91">M76</f>
        <v>638294.42113599996</v>
      </c>
      <c r="N77" s="368">
        <f t="shared" si="90"/>
        <v>277050</v>
      </c>
      <c r="O77" s="368">
        <f t="shared" si="90"/>
        <v>2414700</v>
      </c>
      <c r="P77" s="363">
        <f t="shared" si="82"/>
        <v>6061244.4211360002</v>
      </c>
      <c r="Q77" s="409">
        <f>J77+P77+0.14</f>
        <v>9995568.4971360005</v>
      </c>
      <c r="R77" s="196">
        <v>2350000</v>
      </c>
    </row>
    <row r="78" spans="1:18" ht="30" customHeight="1">
      <c r="A78" s="432" t="s">
        <v>277</v>
      </c>
      <c r="B78" s="432"/>
      <c r="C78" s="432"/>
      <c r="D78" s="276">
        <f t="shared" ref="D78" si="92">D109+D153+D190+D251+D284+D304+D320+D345+D430+D485+D496+D519+D541+D738+D871+D924+D985+D1043+D1072+D1179+D1254+D1265+D1288+D1547</f>
        <v>0</v>
      </c>
      <c r="E78" s="20">
        <f>E109+E153+E190+E251+E284+E304+E320+E345+E430+E485+E496+E519+E541+E738+E871+E924+E985+E1043+E1072+E1179+E1254+E1265+E1288+E1547+E544</f>
        <v>8115741.9399999995</v>
      </c>
      <c r="F78" s="20">
        <f>F109+F153+F190+F251+F284+F304+F320+F345+F430+F485+F496+F519+F541+F738+F871+F924+F985+F1043+F1072+F1179+F1254+F1265+F1288+F1547+F544</f>
        <v>13589000</v>
      </c>
      <c r="G78" s="20">
        <f>G109+G153+G190+G251+G284+G304+G320+G345+G430+G485+G496+G519+G541+G738+G871+G924+G985+G1043+G1072+G1179+G1254+G1265+G1288+G1547+G544</f>
        <v>30730000</v>
      </c>
      <c r="H78" s="20">
        <f t="shared" ref="H78" si="93">H109+H153+H190+H251+H284+H304+H320+H345+H430+H485+H496+H519+H541+H738+H871+H924+H985+H1043+H1072+H1179+H1254+H1265+H1288+H1547+H544</f>
        <v>30730000</v>
      </c>
      <c r="I78" s="20">
        <f>I109+I153+I190+I251+I284+I304+I320+I345+I430+I485+I496+I519+I541+I738+I871+I924+I985+I1043+I1072+I1179+I1254+I1265+I1288+I1547+I544</f>
        <v>24011300</v>
      </c>
      <c r="J78" s="363">
        <f t="shared" si="41"/>
        <v>107176041.94</v>
      </c>
      <c r="K78" s="20">
        <f>K109+K153+K190+K251+K284+K304+K320+K345+K430+K485+K496+K519+K541+K738+K871+K924+K985+K1043+K1072+K1179+K1254+K1265+K1288+K1547+K544</f>
        <v>11994900</v>
      </c>
      <c r="L78" s="20">
        <f>L109+L153+L190+L251+L284+L304+L320+L345+L430+L485+L496+L519+L541+L738+L871+L924+L985+L1043+L1072+L1179+L1254+L1265+L1288+L1547+L544</f>
        <v>8041500</v>
      </c>
      <c r="M78" s="20">
        <f>M109+M153+M190+M251+M284+M304+M320+M345+M430+M485+M496+M519+M541+M738+M871+M924+M985+M1043+M1072+M1179+M1254+M1265+M1288+M1547+M544</f>
        <v>4327000</v>
      </c>
      <c r="N78" s="20">
        <f>N109+N153+N190+N251+N284+N304+N320+N345+N430+N485+N496+N519+N541+N738+N871+N924+N985+N1043+N1072+N1179+N1254+N1265+N1288+N1547+N544</f>
        <v>5127000</v>
      </c>
      <c r="O78" s="20">
        <f>O109+O153+O190+O251+O284+O304+O320+O345+O430+O485+O496+O519+O541+O738+O871+O924+O985+O1043+O1072+O1179+O1254+O1265+O1288+O1547+O544</f>
        <v>10600000</v>
      </c>
      <c r="P78" s="363">
        <f t="shared" si="82"/>
        <v>40090400</v>
      </c>
      <c r="Q78" s="76">
        <f t="shared" si="80"/>
        <v>147266441.94</v>
      </c>
      <c r="R78" s="196">
        <v>-7890000</v>
      </c>
    </row>
    <row r="79" spans="1:18" ht="30" customHeight="1">
      <c r="A79" s="420" t="s">
        <v>310</v>
      </c>
      <c r="B79" s="420"/>
      <c r="C79" s="420"/>
      <c r="D79" s="277">
        <f>D78</f>
        <v>0</v>
      </c>
      <c r="E79" s="385">
        <f>E78</f>
        <v>8115741.9399999995</v>
      </c>
      <c r="F79" s="400">
        <f t="shared" ref="F79:I79" si="94">F78</f>
        <v>13589000</v>
      </c>
      <c r="G79" s="368">
        <f t="shared" si="94"/>
        <v>30730000</v>
      </c>
      <c r="H79" s="368">
        <f t="shared" si="94"/>
        <v>30730000</v>
      </c>
      <c r="I79" s="368">
        <f t="shared" si="94"/>
        <v>24011300</v>
      </c>
      <c r="J79" s="363">
        <f t="shared" si="41"/>
        <v>107176041.94</v>
      </c>
      <c r="K79" s="368">
        <f t="shared" ref="K79:O79" si="95">K78</f>
        <v>11994900</v>
      </c>
      <c r="L79" s="376">
        <f t="shared" si="95"/>
        <v>8041500</v>
      </c>
      <c r="M79" s="376">
        <f t="shared" ref="M79" si="96">M78</f>
        <v>4327000</v>
      </c>
      <c r="N79" s="368">
        <f t="shared" si="95"/>
        <v>5127000</v>
      </c>
      <c r="O79" s="368">
        <f t="shared" si="95"/>
        <v>10600000</v>
      </c>
      <c r="P79" s="363">
        <f t="shared" si="82"/>
        <v>40090400</v>
      </c>
      <c r="Q79" s="409">
        <f t="shared" si="80"/>
        <v>147266441.94</v>
      </c>
      <c r="R79" s="196">
        <v>-7890000</v>
      </c>
    </row>
    <row r="80" spans="1:18" ht="30" customHeight="1">
      <c r="A80" s="432" t="s">
        <v>22</v>
      </c>
      <c r="B80" s="432"/>
      <c r="C80" s="432"/>
      <c r="D80" s="276">
        <f>D117+D162+D196+D261+D288+D307+D323+D351+D454+D487+D498+D525+D572+D792+D879+D936+D997+D1054+D1074+D1213+D1256+D1267+D1294+D1629</f>
        <v>0</v>
      </c>
      <c r="E80" s="20">
        <f>E117+E162+E196+E261+E288+E307+E323+E351+E454+E487+E498+E525+E572+E792+E879+E936+E997+E1054+E1074+E1213+E1256+E1267+E1294+E1629</f>
        <v>0</v>
      </c>
      <c r="F80" s="20">
        <f>F117+F162+F196+F261+F288+F307+F323+F351+F454+F487+F498+F525+F572+F792+F879+F936+F997+F1054+F1074+F1213+F1256+F1267+F1294+F1629</f>
        <v>0</v>
      </c>
      <c r="G80" s="20">
        <f>G117+G162+G196+G261+G288+G307+G323+G351+G454+G487+G498+G525+G572+G792+G879+G936+G997+G1054+G1074+G1213+G1256+G1267+G1294+G1629</f>
        <v>0</v>
      </c>
      <c r="H80" s="20">
        <f>H117+H162+H196+H261+H288+H307+H323+H351+H454+H487+H498+H525+H572+H792+H879+H936+H997+H1054+H1074+H1213+H1256+H1267+H1294+H1629</f>
        <v>0</v>
      </c>
      <c r="I80" s="20">
        <f>I117+I162+I196+I261+I288+I307+I323+I351+I454+I487+I498+I525+I572+I792+I879+I936+I997+I1054+I1074+I1213+I1256+I1267+I1294+I1832+I1629</f>
        <v>30653542.999999996</v>
      </c>
      <c r="J80" s="363">
        <f t="shared" si="41"/>
        <v>30653542.999999996</v>
      </c>
      <c r="K80" s="20">
        <f>K117+K162+K196+K261+K288+K307+K323+K351+K454+K487+K498+K525+K572+K792+K879+K936+K997+K1054+K1074+K1213+K1256+K1267+K1294+K1629</f>
        <v>29929543.666666664</v>
      </c>
      <c r="L80" s="20">
        <f>L117+L162+L196+L261+L288+L307+L323+L351+L454+L487+L498+L525+L572+L792+L879+L936+L997+L1054+L1074+L1213+L1256+L1267+L1294+L1629</f>
        <v>30087542.130000003</v>
      </c>
      <c r="M80" s="20">
        <f>M117+M162+M196+M261+M288+M307+M323+M351+M454+M487+M498+M525+M572+M792+M879+M936+M997+M1054+M1074+M1213+M1256+M1267+M1294+M1629</f>
        <v>29651540.393333331</v>
      </c>
      <c r="N80" s="20">
        <f>N117+N162+N196+N261+N288+N307+N323+N351+N454+N487+N498+N525+N572+N792+N879+N936+N997+N1054+N1074+N1213+N1256+N1267+N1294+N1629</f>
        <v>29800539.489999998</v>
      </c>
      <c r="O80" s="20">
        <f>O117+O162+O196+O261+O288+O307+O323+O351+O454+O487+O498+O525+O572+O792+O879+O936+O997+O1054+O1074+O1213+O1256+O1267+O1294+O1629</f>
        <v>29427542.066666666</v>
      </c>
      <c r="P80" s="363">
        <f t="shared" si="82"/>
        <v>148896707.74666667</v>
      </c>
      <c r="Q80" s="76">
        <f t="shared" si="80"/>
        <v>179550250.74666667</v>
      </c>
      <c r="R80" s="196">
        <v>0</v>
      </c>
    </row>
    <row r="81" spans="1:18" ht="30" customHeight="1">
      <c r="A81" s="420" t="s">
        <v>310</v>
      </c>
      <c r="B81" s="420"/>
      <c r="C81" s="420"/>
      <c r="D81" s="277">
        <f>D80</f>
        <v>0</v>
      </c>
      <c r="E81" s="368">
        <f t="shared" ref="E81:H81" si="97">E80</f>
        <v>0</v>
      </c>
      <c r="F81" s="368">
        <f t="shared" si="97"/>
        <v>0</v>
      </c>
      <c r="G81" s="368">
        <f t="shared" si="97"/>
        <v>0</v>
      </c>
      <c r="H81" s="368">
        <f t="shared" si="97"/>
        <v>0</v>
      </c>
      <c r="I81" s="368">
        <f>I80</f>
        <v>30653542.999999996</v>
      </c>
      <c r="J81" s="363">
        <f t="shared" si="41"/>
        <v>30653542.999999996</v>
      </c>
      <c r="K81" s="368">
        <f t="shared" ref="K81:L81" si="98">K80</f>
        <v>29929543.666666664</v>
      </c>
      <c r="L81" s="368">
        <f t="shared" si="98"/>
        <v>30087542.130000003</v>
      </c>
      <c r="M81" s="376">
        <f t="shared" ref="M81" si="99">M80</f>
        <v>29651540.393333331</v>
      </c>
      <c r="N81" s="368">
        <f t="shared" ref="N81:O81" si="100">N80</f>
        <v>29800539.489999998</v>
      </c>
      <c r="O81" s="368">
        <f t="shared" si="100"/>
        <v>29427542.066666666</v>
      </c>
      <c r="P81" s="363">
        <f t="shared" si="82"/>
        <v>148896707.74666667</v>
      </c>
      <c r="Q81" s="78">
        <f t="shared" si="80"/>
        <v>179550250.74666667</v>
      </c>
      <c r="R81" s="196">
        <v>0</v>
      </c>
    </row>
    <row r="82" spans="1:18" ht="51.75" customHeight="1">
      <c r="A82" s="432" t="s">
        <v>320</v>
      </c>
      <c r="B82" s="432"/>
      <c r="C82" s="432"/>
      <c r="D82" s="276">
        <f>D83</f>
        <v>0</v>
      </c>
      <c r="E82" s="20">
        <f>E83</f>
        <v>0</v>
      </c>
      <c r="F82" s="20">
        <f>F83</f>
        <v>0</v>
      </c>
      <c r="G82" s="20">
        <f t="shared" ref="G82:I82" si="101">G83</f>
        <v>0</v>
      </c>
      <c r="H82" s="20">
        <f t="shared" si="101"/>
        <v>0</v>
      </c>
      <c r="I82" s="20">
        <f t="shared" si="101"/>
        <v>168667</v>
      </c>
      <c r="J82" s="363">
        <f t="shared" si="41"/>
        <v>168667</v>
      </c>
      <c r="K82" s="20">
        <f t="shared" ref="K82:O82" si="102">K83</f>
        <v>168666</v>
      </c>
      <c r="L82" s="20">
        <f t="shared" si="102"/>
        <v>168667</v>
      </c>
      <c r="M82" s="20">
        <f t="shared" si="102"/>
        <v>168667</v>
      </c>
      <c r="N82" s="20">
        <f t="shared" si="102"/>
        <v>168667</v>
      </c>
      <c r="O82" s="20">
        <f t="shared" si="102"/>
        <v>0</v>
      </c>
      <c r="P82" s="363">
        <f t="shared" si="82"/>
        <v>674667</v>
      </c>
      <c r="Q82" s="78">
        <f t="shared" si="80"/>
        <v>843334</v>
      </c>
      <c r="R82" s="196">
        <v>169000</v>
      </c>
    </row>
    <row r="83" spans="1:18" ht="30" customHeight="1">
      <c r="A83" s="420" t="s">
        <v>310</v>
      </c>
      <c r="B83" s="420"/>
      <c r="C83" s="420"/>
      <c r="D83" s="277">
        <f>D1713</f>
        <v>0</v>
      </c>
      <c r="E83" s="368">
        <f>E1713</f>
        <v>0</v>
      </c>
      <c r="F83" s="368">
        <f>F1713</f>
        <v>0</v>
      </c>
      <c r="G83" s="368">
        <f t="shared" ref="G83:O83" si="103">G1713</f>
        <v>0</v>
      </c>
      <c r="H83" s="368">
        <f t="shared" si="103"/>
        <v>0</v>
      </c>
      <c r="I83" s="368">
        <f t="shared" si="103"/>
        <v>168667</v>
      </c>
      <c r="J83" s="363">
        <f t="shared" si="41"/>
        <v>168667</v>
      </c>
      <c r="K83" s="368">
        <f t="shared" si="103"/>
        <v>168666</v>
      </c>
      <c r="L83" s="376">
        <f t="shared" ref="L83" si="104">L1713</f>
        <v>168667</v>
      </c>
      <c r="M83" s="368">
        <f t="shared" ref="M83" si="105">M1713</f>
        <v>168667</v>
      </c>
      <c r="N83" s="368">
        <f t="shared" si="103"/>
        <v>168667</v>
      </c>
      <c r="O83" s="368">
        <f t="shared" si="103"/>
        <v>0</v>
      </c>
      <c r="P83" s="363">
        <f t="shared" si="82"/>
        <v>674667</v>
      </c>
      <c r="Q83" s="78">
        <f t="shared" si="80"/>
        <v>843334</v>
      </c>
      <c r="R83" s="196">
        <v>169000</v>
      </c>
    </row>
    <row r="84" spans="1:18" ht="30" hidden="1" customHeight="1" outlineLevel="1">
      <c r="A84" s="449" t="s">
        <v>23</v>
      </c>
      <c r="B84" s="450"/>
      <c r="C84" s="450"/>
      <c r="D84" s="363">
        <f t="shared" ref="D84:I84" si="106">D93+D101+D109+D117</f>
        <v>0</v>
      </c>
      <c r="E84" s="363">
        <f t="shared" si="106"/>
        <v>0</v>
      </c>
      <c r="F84" s="363">
        <f>F93+F101+F109+F117+F85</f>
        <v>731000</v>
      </c>
      <c r="G84" s="363">
        <f t="shared" si="106"/>
        <v>691000</v>
      </c>
      <c r="H84" s="363">
        <f t="shared" si="106"/>
        <v>691000</v>
      </c>
      <c r="I84" s="363">
        <f t="shared" si="106"/>
        <v>325000</v>
      </c>
      <c r="J84" s="363">
        <f t="shared" si="41"/>
        <v>2438000</v>
      </c>
      <c r="K84" s="363">
        <f>K93+K101+K109+K117+K85</f>
        <v>445000</v>
      </c>
      <c r="L84" s="363">
        <f>L93+L101+L109+L117+L85</f>
        <v>2106000</v>
      </c>
      <c r="M84" s="363">
        <f>M93+M101+M109+M117+M85</f>
        <v>525000</v>
      </c>
      <c r="N84" s="363">
        <f>N93+N101+N109+N117+N85</f>
        <v>275000</v>
      </c>
      <c r="O84" s="363">
        <f>O93+O101+O109+O117+O85</f>
        <v>125000.00000000001</v>
      </c>
      <c r="P84" s="363">
        <f>K84+L84+M84+N84+O84</f>
        <v>3476000</v>
      </c>
      <c r="Q84" s="67">
        <f t="shared" si="80"/>
        <v>5914000</v>
      </c>
      <c r="R84" s="196">
        <v>-311000</v>
      </c>
    </row>
    <row r="85" spans="1:18" ht="33" hidden="1" customHeight="1" outlineLevel="1">
      <c r="A85" s="427">
        <v>1</v>
      </c>
      <c r="B85" s="428" t="s">
        <v>14</v>
      </c>
      <c r="C85" s="75" t="s">
        <v>11</v>
      </c>
      <c r="D85" s="20">
        <f t="shared" ref="D85:K85" si="107">SUM(D86:D92)</f>
        <v>0</v>
      </c>
      <c r="E85" s="20">
        <f t="shared" si="107"/>
        <v>0</v>
      </c>
      <c r="F85" s="20">
        <v>334000</v>
      </c>
      <c r="G85" s="20">
        <f t="shared" si="107"/>
        <v>0</v>
      </c>
      <c r="H85" s="20">
        <f t="shared" ref="H85" si="108">SUM(H86:H92)</f>
        <v>0</v>
      </c>
      <c r="I85" s="20">
        <f t="shared" si="107"/>
        <v>0</v>
      </c>
      <c r="J85" s="363">
        <f t="shared" si="41"/>
        <v>334000</v>
      </c>
      <c r="K85" s="20">
        <f t="shared" si="107"/>
        <v>0</v>
      </c>
      <c r="L85" s="368">
        <f>SUM(L86:L92)</f>
        <v>1931000</v>
      </c>
      <c r="M85" s="20">
        <f t="shared" ref="M85:O85" si="109">SUM(M86:M92)</f>
        <v>0</v>
      </c>
      <c r="N85" s="20">
        <f t="shared" si="109"/>
        <v>0</v>
      </c>
      <c r="O85" s="20">
        <f t="shared" si="109"/>
        <v>0</v>
      </c>
      <c r="P85" s="20">
        <f t="shared" ref="P85:P148" si="110">K85+L85+M85+N85+O85</f>
        <v>1931000</v>
      </c>
      <c r="Q85" s="76">
        <f t="shared" si="80"/>
        <v>2265000</v>
      </c>
      <c r="R85" s="196">
        <v>0</v>
      </c>
    </row>
    <row r="86" spans="1:18" ht="16.5" hidden="1" customHeight="1" outlineLevel="2">
      <c r="A86" s="427"/>
      <c r="B86" s="429"/>
      <c r="C86" s="86" t="s">
        <v>15</v>
      </c>
      <c r="D86" s="25">
        <v>0</v>
      </c>
      <c r="E86" s="25">
        <v>0</v>
      </c>
      <c r="F86" s="370"/>
      <c r="G86" s="25">
        <v>0</v>
      </c>
      <c r="H86" s="25">
        <v>0</v>
      </c>
      <c r="I86" s="25">
        <v>0</v>
      </c>
      <c r="J86" s="363">
        <f t="shared" si="41"/>
        <v>0</v>
      </c>
      <c r="K86" s="25">
        <v>0</v>
      </c>
      <c r="L86" s="370">
        <f>400000</f>
        <v>400000</v>
      </c>
      <c r="M86" s="25">
        <v>0</v>
      </c>
      <c r="N86" s="25">
        <v>0</v>
      </c>
      <c r="O86" s="25">
        <v>0</v>
      </c>
      <c r="P86" s="87">
        <f t="shared" si="110"/>
        <v>400000</v>
      </c>
      <c r="Q86" s="66">
        <f t="shared" si="80"/>
        <v>400000</v>
      </c>
      <c r="R86" s="196">
        <v>0</v>
      </c>
    </row>
    <row r="87" spans="1:18" ht="16.5" hidden="1" customHeight="1" outlineLevel="2">
      <c r="A87" s="427"/>
      <c r="B87" s="429"/>
      <c r="C87" s="86" t="s">
        <v>16</v>
      </c>
      <c r="D87" s="25">
        <v>0</v>
      </c>
      <c r="E87" s="25">
        <v>0</v>
      </c>
      <c r="F87" s="370">
        <f>50000+18327.5+10000</f>
        <v>78327.5</v>
      </c>
      <c r="G87" s="25">
        <v>0</v>
      </c>
      <c r="H87" s="25">
        <v>0</v>
      </c>
      <c r="I87" s="25">
        <v>0</v>
      </c>
      <c r="J87" s="363">
        <f t="shared" si="41"/>
        <v>78327.5</v>
      </c>
      <c r="K87" s="25">
        <v>0</v>
      </c>
      <c r="L87" s="370">
        <v>50000</v>
      </c>
      <c r="M87" s="25">
        <v>0</v>
      </c>
      <c r="N87" s="25">
        <v>0</v>
      </c>
      <c r="O87" s="25">
        <v>0</v>
      </c>
      <c r="P87" s="87">
        <f t="shared" si="110"/>
        <v>50000</v>
      </c>
      <c r="Q87" s="66">
        <f t="shared" si="80"/>
        <v>128327.5</v>
      </c>
      <c r="R87" s="196">
        <v>0</v>
      </c>
    </row>
    <row r="88" spans="1:18" ht="16.5" hidden="1" customHeight="1" outlineLevel="2">
      <c r="A88" s="427"/>
      <c r="B88" s="429"/>
      <c r="C88" s="86" t="s">
        <v>17</v>
      </c>
      <c r="D88" s="25">
        <v>0</v>
      </c>
      <c r="E88" s="25">
        <v>0</v>
      </c>
      <c r="F88" s="370">
        <f>18327.5+60000+10000</f>
        <v>88327.5</v>
      </c>
      <c r="G88" s="25">
        <v>0</v>
      </c>
      <c r="H88" s="25">
        <v>0</v>
      </c>
      <c r="I88" s="25">
        <v>0</v>
      </c>
      <c r="J88" s="363">
        <f t="shared" si="41"/>
        <v>88327.5</v>
      </c>
      <c r="K88" s="25">
        <v>0</v>
      </c>
      <c r="L88" s="370">
        <v>60000</v>
      </c>
      <c r="M88" s="25">
        <v>0</v>
      </c>
      <c r="N88" s="25">
        <v>0</v>
      </c>
      <c r="O88" s="25">
        <v>0</v>
      </c>
      <c r="P88" s="87">
        <f t="shared" si="110"/>
        <v>60000</v>
      </c>
      <c r="Q88" s="66">
        <f t="shared" si="80"/>
        <v>148327.5</v>
      </c>
      <c r="R88" s="196">
        <v>0</v>
      </c>
    </row>
    <row r="89" spans="1:18" ht="16.5" hidden="1" customHeight="1" outlineLevel="2">
      <c r="A89" s="427"/>
      <c r="B89" s="429"/>
      <c r="C89" s="86" t="s">
        <v>18</v>
      </c>
      <c r="D89" s="25">
        <v>0</v>
      </c>
      <c r="E89" s="25">
        <v>0</v>
      </c>
      <c r="F89" s="370"/>
      <c r="G89" s="25">
        <v>0</v>
      </c>
      <c r="H89" s="25">
        <v>0</v>
      </c>
      <c r="I89" s="25">
        <v>0</v>
      </c>
      <c r="J89" s="363">
        <f t="shared" si="41"/>
        <v>0</v>
      </c>
      <c r="K89" s="25">
        <v>0</v>
      </c>
      <c r="L89" s="370">
        <v>450000</v>
      </c>
      <c r="M89" s="25">
        <v>0</v>
      </c>
      <c r="N89" s="25">
        <v>0</v>
      </c>
      <c r="O89" s="25">
        <v>0</v>
      </c>
      <c r="P89" s="87">
        <f t="shared" si="110"/>
        <v>450000</v>
      </c>
      <c r="Q89" s="66">
        <f t="shared" si="80"/>
        <v>450000</v>
      </c>
      <c r="R89" s="196">
        <v>0</v>
      </c>
    </row>
    <row r="90" spans="1:18" ht="16.5" hidden="1" customHeight="1" outlineLevel="2">
      <c r="A90" s="427"/>
      <c r="B90" s="429"/>
      <c r="C90" s="86" t="s">
        <v>19</v>
      </c>
      <c r="D90" s="25">
        <v>0</v>
      </c>
      <c r="E90" s="25">
        <v>0</v>
      </c>
      <c r="F90" s="370">
        <f>18327.5+56000+10000</f>
        <v>84327.5</v>
      </c>
      <c r="G90" s="25">
        <v>0</v>
      </c>
      <c r="H90" s="25">
        <v>0</v>
      </c>
      <c r="I90" s="25">
        <v>0</v>
      </c>
      <c r="J90" s="363">
        <f t="shared" si="41"/>
        <v>84327.5</v>
      </c>
      <c r="K90" s="25">
        <v>0</v>
      </c>
      <c r="L90" s="370">
        <v>56000</v>
      </c>
      <c r="M90" s="25">
        <v>0</v>
      </c>
      <c r="N90" s="25">
        <v>0</v>
      </c>
      <c r="O90" s="25">
        <v>0</v>
      </c>
      <c r="P90" s="87">
        <f t="shared" si="110"/>
        <v>56000</v>
      </c>
      <c r="Q90" s="66">
        <f t="shared" si="80"/>
        <v>140327.5</v>
      </c>
      <c r="R90" s="196">
        <v>0</v>
      </c>
    </row>
    <row r="91" spans="1:18" ht="16.5" hidden="1" customHeight="1" outlineLevel="2">
      <c r="A91" s="427"/>
      <c r="B91" s="429"/>
      <c r="C91" s="86" t="s">
        <v>20</v>
      </c>
      <c r="D91" s="25">
        <v>0</v>
      </c>
      <c r="E91" s="25">
        <v>0</v>
      </c>
      <c r="F91" s="370">
        <f>18327.5+65000</f>
        <v>83327.5</v>
      </c>
      <c r="G91" s="25">
        <v>0</v>
      </c>
      <c r="H91" s="25">
        <v>0</v>
      </c>
      <c r="I91" s="25">
        <v>0</v>
      </c>
      <c r="J91" s="363">
        <f t="shared" si="41"/>
        <v>83327.5</v>
      </c>
      <c r="K91" s="25">
        <v>0</v>
      </c>
      <c r="L91" s="370">
        <v>65000</v>
      </c>
      <c r="M91" s="25">
        <v>0</v>
      </c>
      <c r="N91" s="25">
        <v>0</v>
      </c>
      <c r="O91" s="25">
        <v>0</v>
      </c>
      <c r="P91" s="87">
        <f t="shared" si="110"/>
        <v>65000</v>
      </c>
      <c r="Q91" s="66">
        <f t="shared" si="80"/>
        <v>148327.5</v>
      </c>
      <c r="R91" s="196">
        <v>0</v>
      </c>
    </row>
    <row r="92" spans="1:18" ht="16.5" hidden="1" customHeight="1" outlineLevel="2">
      <c r="A92" s="427"/>
      <c r="B92" s="429"/>
      <c r="C92" s="86" t="s">
        <v>21</v>
      </c>
      <c r="D92" s="25">
        <v>0</v>
      </c>
      <c r="E92" s="25">
        <v>0</v>
      </c>
      <c r="F92" s="370"/>
      <c r="G92" s="25">
        <v>0</v>
      </c>
      <c r="H92" s="25">
        <v>0</v>
      </c>
      <c r="I92" s="25">
        <v>0</v>
      </c>
      <c r="J92" s="363">
        <f t="shared" si="41"/>
        <v>0</v>
      </c>
      <c r="K92" s="25">
        <v>0</v>
      </c>
      <c r="L92" s="370">
        <v>850000</v>
      </c>
      <c r="M92" s="25">
        <v>0</v>
      </c>
      <c r="N92" s="25">
        <v>0</v>
      </c>
      <c r="O92" s="25">
        <v>0</v>
      </c>
      <c r="P92" s="87">
        <f t="shared" si="110"/>
        <v>850000</v>
      </c>
      <c r="Q92" s="66">
        <f t="shared" si="80"/>
        <v>850000</v>
      </c>
      <c r="R92" s="196">
        <v>0</v>
      </c>
    </row>
    <row r="93" spans="1:18" ht="27" hidden="1" customHeight="1" outlineLevel="1">
      <c r="A93" s="427"/>
      <c r="B93" s="429"/>
      <c r="C93" s="75" t="s">
        <v>12</v>
      </c>
      <c r="D93" s="20">
        <f t="shared" ref="D93:O93" si="111">SUM(D94:D100)</f>
        <v>0</v>
      </c>
      <c r="E93" s="20">
        <f t="shared" si="111"/>
        <v>0</v>
      </c>
      <c r="F93" s="20">
        <f>SUM(F94:F100)</f>
        <v>287000</v>
      </c>
      <c r="G93" s="20">
        <f t="shared" si="111"/>
        <v>35000</v>
      </c>
      <c r="H93" s="20">
        <f t="shared" ref="H93" si="112">SUM(H94:H100)</f>
        <v>35000</v>
      </c>
      <c r="I93" s="20">
        <f t="shared" si="111"/>
        <v>50000</v>
      </c>
      <c r="J93" s="363">
        <f t="shared" si="41"/>
        <v>407000</v>
      </c>
      <c r="K93" s="20">
        <f t="shared" si="111"/>
        <v>0</v>
      </c>
      <c r="L93" s="368">
        <f>SUM(L94:L100)</f>
        <v>50000</v>
      </c>
      <c r="M93" s="20">
        <f t="shared" si="111"/>
        <v>0</v>
      </c>
      <c r="N93" s="20">
        <f t="shared" si="111"/>
        <v>50000</v>
      </c>
      <c r="O93" s="20">
        <f t="shared" si="111"/>
        <v>0</v>
      </c>
      <c r="P93" s="20">
        <f t="shared" si="110"/>
        <v>100000</v>
      </c>
      <c r="Q93" s="76">
        <f t="shared" si="80"/>
        <v>507000</v>
      </c>
      <c r="R93" s="196">
        <v>-35000</v>
      </c>
    </row>
    <row r="94" spans="1:18" ht="16.5" hidden="1" customHeight="1" outlineLevel="2">
      <c r="A94" s="427"/>
      <c r="B94" s="429"/>
      <c r="C94" s="86" t="s">
        <v>15</v>
      </c>
      <c r="D94" s="25">
        <v>0</v>
      </c>
      <c r="E94" s="25">
        <v>0</v>
      </c>
      <c r="F94" s="370">
        <v>57000</v>
      </c>
      <c r="G94" s="370">
        <v>2000</v>
      </c>
      <c r="H94" s="370">
        <v>2000</v>
      </c>
      <c r="I94" s="370">
        <v>14000</v>
      </c>
      <c r="J94" s="363">
        <f t="shared" si="41"/>
        <v>75000</v>
      </c>
      <c r="K94" s="25">
        <v>0</v>
      </c>
      <c r="L94" s="370">
        <v>14000</v>
      </c>
      <c r="M94" s="25">
        <v>0</v>
      </c>
      <c r="N94" s="370">
        <v>14000</v>
      </c>
      <c r="O94" s="25">
        <v>0</v>
      </c>
      <c r="P94" s="87">
        <f t="shared" si="110"/>
        <v>28000</v>
      </c>
      <c r="Q94" s="66">
        <f t="shared" si="80"/>
        <v>103000</v>
      </c>
      <c r="R94" s="196">
        <v>-2000</v>
      </c>
    </row>
    <row r="95" spans="1:18" ht="16.5" hidden="1" customHeight="1" outlineLevel="2">
      <c r="A95" s="427"/>
      <c r="B95" s="429"/>
      <c r="C95" s="86" t="s">
        <v>16</v>
      </c>
      <c r="D95" s="25">
        <v>0</v>
      </c>
      <c r="E95" s="25">
        <v>0</v>
      </c>
      <c r="F95" s="370">
        <v>2000</v>
      </c>
      <c r="G95" s="25">
        <v>0</v>
      </c>
      <c r="H95" s="25">
        <v>0</v>
      </c>
      <c r="I95" s="370">
        <v>1000</v>
      </c>
      <c r="J95" s="363">
        <f t="shared" si="41"/>
        <v>3000</v>
      </c>
      <c r="K95" s="25">
        <v>0</v>
      </c>
      <c r="L95" s="370">
        <v>1000</v>
      </c>
      <c r="M95" s="25">
        <v>0</v>
      </c>
      <c r="N95" s="370">
        <v>1000</v>
      </c>
      <c r="O95" s="25">
        <v>0</v>
      </c>
      <c r="P95" s="87">
        <f t="shared" si="110"/>
        <v>2000</v>
      </c>
      <c r="Q95" s="66">
        <f t="shared" si="80"/>
        <v>5000</v>
      </c>
      <c r="R95" s="196">
        <v>0</v>
      </c>
    </row>
    <row r="96" spans="1:18" ht="16.5" hidden="1" customHeight="1" outlineLevel="2">
      <c r="A96" s="427"/>
      <c r="B96" s="429"/>
      <c r="C96" s="86" t="s">
        <v>17</v>
      </c>
      <c r="D96" s="25">
        <v>0</v>
      </c>
      <c r="E96" s="25">
        <v>0</v>
      </c>
      <c r="F96" s="370">
        <v>2000</v>
      </c>
      <c r="G96" s="25">
        <v>0</v>
      </c>
      <c r="H96" s="25">
        <v>0</v>
      </c>
      <c r="I96" s="370">
        <v>1000</v>
      </c>
      <c r="J96" s="363">
        <f t="shared" si="41"/>
        <v>3000</v>
      </c>
      <c r="K96" s="25">
        <v>0</v>
      </c>
      <c r="L96" s="370">
        <v>1000</v>
      </c>
      <c r="M96" s="25">
        <v>0</v>
      </c>
      <c r="N96" s="370">
        <v>1000</v>
      </c>
      <c r="O96" s="25">
        <v>0</v>
      </c>
      <c r="P96" s="87">
        <f t="shared" si="110"/>
        <v>2000</v>
      </c>
      <c r="Q96" s="66">
        <f t="shared" si="80"/>
        <v>5000</v>
      </c>
      <c r="R96" s="196">
        <v>0</v>
      </c>
    </row>
    <row r="97" spans="1:18" ht="16.5" hidden="1" customHeight="1" outlineLevel="2">
      <c r="A97" s="427"/>
      <c r="B97" s="429"/>
      <c r="C97" s="86" t="s">
        <v>18</v>
      </c>
      <c r="D97" s="25">
        <v>0</v>
      </c>
      <c r="E97" s="25">
        <v>0</v>
      </c>
      <c r="F97" s="370">
        <v>88000</v>
      </c>
      <c r="G97" s="370">
        <v>6000</v>
      </c>
      <c r="H97" s="370">
        <v>6000</v>
      </c>
      <c r="I97" s="370">
        <v>10000</v>
      </c>
      <c r="J97" s="363">
        <f t="shared" si="41"/>
        <v>110000</v>
      </c>
      <c r="K97" s="25">
        <v>0</v>
      </c>
      <c r="L97" s="370">
        <v>10000</v>
      </c>
      <c r="M97" s="25">
        <v>0</v>
      </c>
      <c r="N97" s="370">
        <v>10000</v>
      </c>
      <c r="O97" s="25">
        <v>0</v>
      </c>
      <c r="P97" s="87">
        <f t="shared" si="110"/>
        <v>20000</v>
      </c>
      <c r="Q97" s="66">
        <f t="shared" si="80"/>
        <v>130000</v>
      </c>
      <c r="R97" s="196">
        <v>-6000</v>
      </c>
    </row>
    <row r="98" spans="1:18" ht="16.5" hidden="1" customHeight="1" outlineLevel="2">
      <c r="A98" s="427"/>
      <c r="B98" s="429"/>
      <c r="C98" s="86" t="s">
        <v>19</v>
      </c>
      <c r="D98" s="25">
        <v>0</v>
      </c>
      <c r="E98" s="25">
        <v>0</v>
      </c>
      <c r="F98" s="370">
        <v>5000</v>
      </c>
      <c r="G98" s="370">
        <v>1000</v>
      </c>
      <c r="H98" s="370">
        <v>1000</v>
      </c>
      <c r="I98" s="370">
        <v>2000</v>
      </c>
      <c r="J98" s="363">
        <f t="shared" si="41"/>
        <v>9000</v>
      </c>
      <c r="K98" s="25">
        <v>0</v>
      </c>
      <c r="L98" s="370">
        <v>2000</v>
      </c>
      <c r="M98" s="25">
        <v>0</v>
      </c>
      <c r="N98" s="370">
        <v>2000</v>
      </c>
      <c r="O98" s="25">
        <v>0</v>
      </c>
      <c r="P98" s="87">
        <f t="shared" si="110"/>
        <v>4000</v>
      </c>
      <c r="Q98" s="66">
        <f t="shared" si="80"/>
        <v>13000</v>
      </c>
      <c r="R98" s="196">
        <v>-1000</v>
      </c>
    </row>
    <row r="99" spans="1:18" ht="16.5" hidden="1" customHeight="1" outlineLevel="2">
      <c r="A99" s="427"/>
      <c r="B99" s="429"/>
      <c r="C99" s="86" t="s">
        <v>20</v>
      </c>
      <c r="D99" s="25">
        <v>0</v>
      </c>
      <c r="E99" s="25">
        <v>0</v>
      </c>
      <c r="F99" s="370">
        <v>3000</v>
      </c>
      <c r="G99" s="370">
        <v>1000</v>
      </c>
      <c r="H99" s="370">
        <v>1000</v>
      </c>
      <c r="I99" s="370">
        <v>2000</v>
      </c>
      <c r="J99" s="363">
        <f t="shared" si="41"/>
        <v>7000</v>
      </c>
      <c r="K99" s="25">
        <v>0</v>
      </c>
      <c r="L99" s="370">
        <v>2000</v>
      </c>
      <c r="M99" s="25">
        <v>0</v>
      </c>
      <c r="N99" s="370">
        <v>2000</v>
      </c>
      <c r="O99" s="25">
        <v>0</v>
      </c>
      <c r="P99" s="87">
        <f t="shared" si="110"/>
        <v>4000</v>
      </c>
      <c r="Q99" s="66">
        <f t="shared" si="80"/>
        <v>11000</v>
      </c>
      <c r="R99" s="196">
        <v>-1000</v>
      </c>
    </row>
    <row r="100" spans="1:18" ht="16.5" hidden="1" customHeight="1" outlineLevel="2">
      <c r="A100" s="427"/>
      <c r="B100" s="429"/>
      <c r="C100" s="86" t="s">
        <v>21</v>
      </c>
      <c r="D100" s="25">
        <v>0</v>
      </c>
      <c r="E100" s="25">
        <v>0</v>
      </c>
      <c r="F100" s="370">
        <v>130000</v>
      </c>
      <c r="G100" s="370">
        <v>25000</v>
      </c>
      <c r="H100" s="370">
        <v>25000</v>
      </c>
      <c r="I100" s="370">
        <v>20000</v>
      </c>
      <c r="J100" s="363">
        <f t="shared" si="41"/>
        <v>200000</v>
      </c>
      <c r="K100" s="25">
        <v>0</v>
      </c>
      <c r="L100" s="370">
        <v>20000</v>
      </c>
      <c r="M100" s="25">
        <v>0</v>
      </c>
      <c r="N100" s="370">
        <v>20000</v>
      </c>
      <c r="O100" s="25">
        <v>0</v>
      </c>
      <c r="P100" s="87">
        <f t="shared" si="110"/>
        <v>40000</v>
      </c>
      <c r="Q100" s="66">
        <f t="shared" si="80"/>
        <v>240000</v>
      </c>
      <c r="R100" s="196">
        <v>-25000</v>
      </c>
    </row>
    <row r="101" spans="1:18" ht="28.5" hidden="1" customHeight="1" outlineLevel="1">
      <c r="A101" s="427"/>
      <c r="B101" s="429"/>
      <c r="C101" s="75" t="s">
        <v>13</v>
      </c>
      <c r="D101" s="20">
        <f t="shared" ref="D101:O101" si="113">SUM(D102:D108)</f>
        <v>0</v>
      </c>
      <c r="E101" s="20">
        <f t="shared" si="113"/>
        <v>0</v>
      </c>
      <c r="F101" s="20">
        <f t="shared" si="113"/>
        <v>110000</v>
      </c>
      <c r="G101" s="20">
        <f t="shared" si="113"/>
        <v>0</v>
      </c>
      <c r="H101" s="20">
        <f t="shared" si="113"/>
        <v>0</v>
      </c>
      <c r="I101" s="20">
        <f t="shared" si="113"/>
        <v>150000</v>
      </c>
      <c r="J101" s="363">
        <f t="shared" si="41"/>
        <v>260000</v>
      </c>
      <c r="K101" s="20">
        <f t="shared" si="113"/>
        <v>0</v>
      </c>
      <c r="L101" s="368">
        <f t="shared" si="113"/>
        <v>0</v>
      </c>
      <c r="M101" s="20">
        <f t="shared" si="113"/>
        <v>200000</v>
      </c>
      <c r="N101" s="20">
        <f t="shared" si="113"/>
        <v>0</v>
      </c>
      <c r="O101" s="20">
        <f t="shared" si="113"/>
        <v>0</v>
      </c>
      <c r="P101" s="20">
        <f t="shared" si="110"/>
        <v>200000</v>
      </c>
      <c r="Q101" s="76">
        <f t="shared" si="80"/>
        <v>460000</v>
      </c>
      <c r="R101" s="196">
        <v>0</v>
      </c>
    </row>
    <row r="102" spans="1:18" ht="16.5" hidden="1" customHeight="1" outlineLevel="2">
      <c r="A102" s="427"/>
      <c r="B102" s="429"/>
      <c r="C102" s="86" t="s">
        <v>15</v>
      </c>
      <c r="D102" s="25">
        <v>0</v>
      </c>
      <c r="E102" s="25">
        <v>0</v>
      </c>
      <c r="F102" s="370">
        <v>44000</v>
      </c>
      <c r="G102" s="25">
        <v>0</v>
      </c>
      <c r="H102" s="25">
        <v>0</v>
      </c>
      <c r="I102" s="370">
        <v>60000</v>
      </c>
      <c r="J102" s="363">
        <f t="shared" si="41"/>
        <v>104000</v>
      </c>
      <c r="K102" s="25">
        <v>0</v>
      </c>
      <c r="L102" s="25">
        <v>0</v>
      </c>
      <c r="M102" s="370">
        <v>80000</v>
      </c>
      <c r="N102" s="25">
        <v>0</v>
      </c>
      <c r="O102" s="25">
        <v>0</v>
      </c>
      <c r="P102" s="87">
        <f t="shared" si="110"/>
        <v>80000</v>
      </c>
      <c r="Q102" s="66">
        <f t="shared" si="80"/>
        <v>184000</v>
      </c>
      <c r="R102" s="196">
        <v>0</v>
      </c>
    </row>
    <row r="103" spans="1:18" ht="16.5" hidden="1" customHeight="1" outlineLevel="2">
      <c r="A103" s="427"/>
      <c r="B103" s="429"/>
      <c r="C103" s="86" t="s">
        <v>16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363">
        <f t="shared" si="41"/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87">
        <f t="shared" si="110"/>
        <v>0</v>
      </c>
      <c r="Q103" s="66">
        <f t="shared" si="80"/>
        <v>0</v>
      </c>
      <c r="R103" s="196">
        <v>0</v>
      </c>
    </row>
    <row r="104" spans="1:18" ht="16.5" hidden="1" customHeight="1" outlineLevel="2">
      <c r="A104" s="427"/>
      <c r="B104" s="429"/>
      <c r="C104" s="86" t="s">
        <v>17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363">
        <f t="shared" si="41"/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87">
        <f t="shared" si="110"/>
        <v>0</v>
      </c>
      <c r="Q104" s="66">
        <f t="shared" si="80"/>
        <v>0</v>
      </c>
      <c r="R104" s="196">
        <v>0</v>
      </c>
    </row>
    <row r="105" spans="1:18" ht="16.5" hidden="1" customHeight="1" outlineLevel="2">
      <c r="A105" s="427"/>
      <c r="B105" s="429"/>
      <c r="C105" s="86" t="s">
        <v>18</v>
      </c>
      <c r="D105" s="25">
        <v>0</v>
      </c>
      <c r="E105" s="25">
        <v>0</v>
      </c>
      <c r="F105" s="370">
        <v>22000</v>
      </c>
      <c r="G105" s="25">
        <v>0</v>
      </c>
      <c r="H105" s="25">
        <v>0</v>
      </c>
      <c r="I105" s="370">
        <v>30000</v>
      </c>
      <c r="J105" s="363">
        <f t="shared" si="41"/>
        <v>52000</v>
      </c>
      <c r="K105" s="25">
        <v>0</v>
      </c>
      <c r="L105" s="25">
        <v>0</v>
      </c>
      <c r="M105" s="370">
        <v>40000</v>
      </c>
      <c r="N105" s="25">
        <v>0</v>
      </c>
      <c r="O105" s="25">
        <v>0</v>
      </c>
      <c r="P105" s="87">
        <f t="shared" si="110"/>
        <v>40000</v>
      </c>
      <c r="Q105" s="66">
        <f t="shared" si="80"/>
        <v>92000</v>
      </c>
      <c r="R105" s="196">
        <v>0</v>
      </c>
    </row>
    <row r="106" spans="1:18" ht="16.5" hidden="1" customHeight="1" outlineLevel="2">
      <c r="A106" s="427"/>
      <c r="B106" s="429"/>
      <c r="C106" s="86" t="s">
        <v>19</v>
      </c>
      <c r="D106" s="25">
        <v>0</v>
      </c>
      <c r="E106" s="25">
        <v>0</v>
      </c>
      <c r="F106" s="370">
        <v>22000</v>
      </c>
      <c r="G106" s="25">
        <v>0</v>
      </c>
      <c r="H106" s="25">
        <v>0</v>
      </c>
      <c r="I106" s="370">
        <v>30000</v>
      </c>
      <c r="J106" s="363">
        <f t="shared" si="41"/>
        <v>52000</v>
      </c>
      <c r="K106" s="25">
        <v>0</v>
      </c>
      <c r="L106" s="25">
        <v>0</v>
      </c>
      <c r="M106" s="370">
        <v>40000</v>
      </c>
      <c r="N106" s="25">
        <v>0</v>
      </c>
      <c r="O106" s="25">
        <v>0</v>
      </c>
      <c r="P106" s="87">
        <f t="shared" si="110"/>
        <v>40000</v>
      </c>
      <c r="Q106" s="66">
        <f t="shared" si="80"/>
        <v>92000</v>
      </c>
      <c r="R106" s="196">
        <v>0</v>
      </c>
    </row>
    <row r="107" spans="1:18" ht="16.5" hidden="1" customHeight="1" outlineLevel="2">
      <c r="A107" s="427"/>
      <c r="B107" s="429"/>
      <c r="C107" s="86" t="s">
        <v>20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363">
        <f t="shared" si="41"/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87">
        <f t="shared" si="110"/>
        <v>0</v>
      </c>
      <c r="Q107" s="66">
        <f t="shared" si="80"/>
        <v>0</v>
      </c>
      <c r="R107" s="196">
        <v>0</v>
      </c>
    </row>
    <row r="108" spans="1:18" ht="16.5" hidden="1" customHeight="1" outlineLevel="2">
      <c r="A108" s="427"/>
      <c r="B108" s="429"/>
      <c r="C108" s="86" t="s">
        <v>21</v>
      </c>
      <c r="D108" s="25">
        <v>0</v>
      </c>
      <c r="E108" s="25">
        <v>0</v>
      </c>
      <c r="F108" s="370">
        <v>22000</v>
      </c>
      <c r="G108" s="25">
        <v>0</v>
      </c>
      <c r="H108" s="25">
        <v>0</v>
      </c>
      <c r="I108" s="370">
        <v>30000</v>
      </c>
      <c r="J108" s="363">
        <f t="shared" si="41"/>
        <v>52000</v>
      </c>
      <c r="K108" s="25">
        <v>0</v>
      </c>
      <c r="L108" s="25">
        <v>0</v>
      </c>
      <c r="M108" s="370">
        <v>40000</v>
      </c>
      <c r="N108" s="25">
        <v>0</v>
      </c>
      <c r="O108" s="25">
        <v>0</v>
      </c>
      <c r="P108" s="87">
        <f t="shared" si="110"/>
        <v>40000</v>
      </c>
      <c r="Q108" s="66">
        <f t="shared" si="80"/>
        <v>92000</v>
      </c>
      <c r="R108" s="196">
        <v>0</v>
      </c>
    </row>
    <row r="109" spans="1:18" ht="28.5" hidden="1" customHeight="1" outlineLevel="1">
      <c r="A109" s="427"/>
      <c r="B109" s="429"/>
      <c r="C109" s="75" t="s">
        <v>277</v>
      </c>
      <c r="D109" s="20">
        <f t="shared" ref="D109:O109" si="114">SUM(D110:D116)</f>
        <v>0</v>
      </c>
      <c r="E109" s="20">
        <f t="shared" si="114"/>
        <v>0</v>
      </c>
      <c r="F109" s="20">
        <f t="shared" si="114"/>
        <v>0</v>
      </c>
      <c r="G109" s="20">
        <f t="shared" si="114"/>
        <v>656000</v>
      </c>
      <c r="H109" s="20">
        <f t="shared" si="114"/>
        <v>656000</v>
      </c>
      <c r="I109" s="20">
        <f t="shared" si="114"/>
        <v>0</v>
      </c>
      <c r="J109" s="363">
        <f t="shared" si="41"/>
        <v>1312000</v>
      </c>
      <c r="K109" s="20">
        <f t="shared" si="114"/>
        <v>320000</v>
      </c>
      <c r="L109" s="368">
        <f t="shared" si="114"/>
        <v>0</v>
      </c>
      <c r="M109" s="20">
        <f t="shared" si="114"/>
        <v>200000</v>
      </c>
      <c r="N109" s="20">
        <f t="shared" si="114"/>
        <v>100000</v>
      </c>
      <c r="O109" s="20">
        <f t="shared" si="114"/>
        <v>0</v>
      </c>
      <c r="P109" s="20">
        <f t="shared" si="110"/>
        <v>620000</v>
      </c>
      <c r="Q109" s="76">
        <f t="shared" si="80"/>
        <v>1932000</v>
      </c>
      <c r="R109" s="196">
        <v>-276000</v>
      </c>
    </row>
    <row r="110" spans="1:18" ht="16.5" hidden="1" customHeight="1" outlineLevel="2">
      <c r="A110" s="427"/>
      <c r="B110" s="429"/>
      <c r="C110" s="86" t="s">
        <v>15</v>
      </c>
      <c r="D110" s="25">
        <v>0</v>
      </c>
      <c r="E110" s="25">
        <v>0</v>
      </c>
      <c r="F110" s="25">
        <v>0</v>
      </c>
      <c r="G110" s="370">
        <f>90000+50000</f>
        <v>140000</v>
      </c>
      <c r="H110" s="370">
        <f>90000+50000</f>
        <v>140000</v>
      </c>
      <c r="I110" s="370"/>
      <c r="J110" s="363">
        <f t="shared" si="41"/>
        <v>280000</v>
      </c>
      <c r="K110" s="370">
        <v>110000</v>
      </c>
      <c r="L110" s="370"/>
      <c r="M110" s="370">
        <v>50000</v>
      </c>
      <c r="N110" s="370">
        <v>20000</v>
      </c>
      <c r="O110" s="370"/>
      <c r="P110" s="87">
        <f t="shared" si="110"/>
        <v>180000</v>
      </c>
      <c r="Q110" s="66">
        <f t="shared" si="80"/>
        <v>460000</v>
      </c>
      <c r="R110" s="196">
        <v>-40000</v>
      </c>
    </row>
    <row r="111" spans="1:18" ht="16.5" hidden="1" customHeight="1" outlineLevel="2">
      <c r="A111" s="427"/>
      <c r="B111" s="429"/>
      <c r="C111" s="86" t="s">
        <v>16</v>
      </c>
      <c r="D111" s="25">
        <v>0</v>
      </c>
      <c r="E111" s="25">
        <v>0</v>
      </c>
      <c r="F111" s="25">
        <v>0</v>
      </c>
      <c r="G111" s="370">
        <v>20000</v>
      </c>
      <c r="H111" s="370">
        <v>20000</v>
      </c>
      <c r="I111" s="370"/>
      <c r="J111" s="363">
        <f t="shared" si="41"/>
        <v>40000</v>
      </c>
      <c r="K111" s="25">
        <v>0</v>
      </c>
      <c r="L111" s="370"/>
      <c r="M111" s="25">
        <v>0</v>
      </c>
      <c r="N111" s="370">
        <v>5000</v>
      </c>
      <c r="O111" s="370"/>
      <c r="P111" s="87">
        <f t="shared" si="110"/>
        <v>5000</v>
      </c>
      <c r="Q111" s="66">
        <f t="shared" si="80"/>
        <v>45000</v>
      </c>
      <c r="R111" s="196">
        <v>-10000</v>
      </c>
    </row>
    <row r="112" spans="1:18" ht="16.5" hidden="1" customHeight="1" outlineLevel="2">
      <c r="A112" s="427"/>
      <c r="B112" s="429"/>
      <c r="C112" s="86" t="s">
        <v>17</v>
      </c>
      <c r="D112" s="25">
        <v>0</v>
      </c>
      <c r="E112" s="25">
        <v>0</v>
      </c>
      <c r="F112" s="25">
        <v>0</v>
      </c>
      <c r="G112" s="370">
        <f>10000+20000</f>
        <v>30000</v>
      </c>
      <c r="H112" s="370">
        <f>10000+20000</f>
        <v>30000</v>
      </c>
      <c r="I112" s="370"/>
      <c r="J112" s="363">
        <f t="shared" ref="J112:J175" si="115">I112+H112+G112+F112+E112+D112</f>
        <v>60000</v>
      </c>
      <c r="K112" s="370">
        <v>10000</v>
      </c>
      <c r="L112" s="370"/>
      <c r="M112" s="25">
        <v>0</v>
      </c>
      <c r="N112" s="370">
        <v>5000</v>
      </c>
      <c r="O112" s="370"/>
      <c r="P112" s="87">
        <f t="shared" si="110"/>
        <v>15000</v>
      </c>
      <c r="Q112" s="66">
        <f t="shared" si="80"/>
        <v>75000</v>
      </c>
      <c r="R112" s="196">
        <v>-30000</v>
      </c>
    </row>
    <row r="113" spans="1:18" ht="16.5" hidden="1" customHeight="1" outlineLevel="2">
      <c r="A113" s="427"/>
      <c r="B113" s="429"/>
      <c r="C113" s="86" t="s">
        <v>18</v>
      </c>
      <c r="D113" s="25">
        <v>0</v>
      </c>
      <c r="E113" s="25">
        <v>0</v>
      </c>
      <c r="F113" s="25">
        <v>0</v>
      </c>
      <c r="G113" s="370">
        <f>80000+65000</f>
        <v>145000</v>
      </c>
      <c r="H113" s="370">
        <f>80000+65000</f>
        <v>145000</v>
      </c>
      <c r="I113" s="370"/>
      <c r="J113" s="363">
        <f t="shared" si="115"/>
        <v>290000</v>
      </c>
      <c r="K113" s="370">
        <v>50000</v>
      </c>
      <c r="L113" s="370"/>
      <c r="M113" s="370">
        <v>50000</v>
      </c>
      <c r="N113" s="370">
        <v>20000</v>
      </c>
      <c r="O113" s="370"/>
      <c r="P113" s="87">
        <f t="shared" si="110"/>
        <v>120000</v>
      </c>
      <c r="Q113" s="66">
        <f t="shared" si="80"/>
        <v>410000</v>
      </c>
      <c r="R113" s="196">
        <v>-95000</v>
      </c>
    </row>
    <row r="114" spans="1:18" ht="16.5" hidden="1" customHeight="1" outlineLevel="2">
      <c r="A114" s="427"/>
      <c r="B114" s="429"/>
      <c r="C114" s="86" t="s">
        <v>19</v>
      </c>
      <c r="D114" s="25">
        <v>0</v>
      </c>
      <c r="E114" s="25">
        <v>0</v>
      </c>
      <c r="F114" s="25">
        <v>0</v>
      </c>
      <c r="G114" s="370">
        <f>15000+25000</f>
        <v>40000</v>
      </c>
      <c r="H114" s="370">
        <f>15000+25000</f>
        <v>40000</v>
      </c>
      <c r="I114" s="370"/>
      <c r="J114" s="363">
        <f t="shared" si="115"/>
        <v>80000</v>
      </c>
      <c r="K114" s="25">
        <v>0</v>
      </c>
      <c r="L114" s="370"/>
      <c r="M114" s="25">
        <v>0</v>
      </c>
      <c r="N114" s="370">
        <v>3000</v>
      </c>
      <c r="O114" s="370"/>
      <c r="P114" s="87">
        <f t="shared" si="110"/>
        <v>3000</v>
      </c>
      <c r="Q114" s="66">
        <f t="shared" si="80"/>
        <v>83000</v>
      </c>
      <c r="R114" s="196">
        <v>-20000</v>
      </c>
    </row>
    <row r="115" spans="1:18" ht="16.5" hidden="1" customHeight="1" outlineLevel="2">
      <c r="A115" s="427"/>
      <c r="B115" s="429"/>
      <c r="C115" s="86" t="s">
        <v>20</v>
      </c>
      <c r="D115" s="25">
        <v>0</v>
      </c>
      <c r="E115" s="25">
        <v>0</v>
      </c>
      <c r="F115" s="25">
        <v>0</v>
      </c>
      <c r="G115" s="370">
        <f>5000+30000</f>
        <v>35000</v>
      </c>
      <c r="H115" s="370">
        <f>5000+30000</f>
        <v>35000</v>
      </c>
      <c r="I115" s="370"/>
      <c r="J115" s="363">
        <f t="shared" si="115"/>
        <v>70000</v>
      </c>
      <c r="K115" s="370">
        <v>50000</v>
      </c>
      <c r="L115" s="370"/>
      <c r="M115" s="25">
        <v>0</v>
      </c>
      <c r="N115" s="370">
        <v>5000</v>
      </c>
      <c r="O115" s="370"/>
      <c r="P115" s="87">
        <f t="shared" si="110"/>
        <v>55000</v>
      </c>
      <c r="Q115" s="66">
        <f t="shared" si="80"/>
        <v>125000</v>
      </c>
      <c r="R115" s="196">
        <v>-35000</v>
      </c>
    </row>
    <row r="116" spans="1:18" ht="16.5" hidden="1" customHeight="1" outlineLevel="2">
      <c r="A116" s="427"/>
      <c r="B116" s="429"/>
      <c r="C116" s="86" t="s">
        <v>21</v>
      </c>
      <c r="D116" s="25">
        <v>0</v>
      </c>
      <c r="E116" s="25">
        <v>0</v>
      </c>
      <c r="F116" s="25">
        <v>0</v>
      </c>
      <c r="G116" s="370">
        <f>140000+106000</f>
        <v>246000</v>
      </c>
      <c r="H116" s="370">
        <f>140000+106000</f>
        <v>246000</v>
      </c>
      <c r="I116" s="370"/>
      <c r="J116" s="363">
        <f t="shared" si="115"/>
        <v>492000</v>
      </c>
      <c r="K116" s="370">
        <v>100000</v>
      </c>
      <c r="L116" s="370"/>
      <c r="M116" s="370">
        <v>100000</v>
      </c>
      <c r="N116" s="370">
        <v>42000</v>
      </c>
      <c r="O116" s="370"/>
      <c r="P116" s="87">
        <f t="shared" si="110"/>
        <v>242000</v>
      </c>
      <c r="Q116" s="66">
        <f t="shared" si="80"/>
        <v>734000</v>
      </c>
      <c r="R116" s="196">
        <v>-46000</v>
      </c>
    </row>
    <row r="117" spans="1:18" ht="28.5" hidden="1" customHeight="1" outlineLevel="1">
      <c r="A117" s="427"/>
      <c r="B117" s="429"/>
      <c r="C117" s="75" t="s">
        <v>22</v>
      </c>
      <c r="D117" s="20">
        <f t="shared" ref="D117:G117" si="116">SUM(D118:D124)</f>
        <v>0</v>
      </c>
      <c r="E117" s="20">
        <f t="shared" si="116"/>
        <v>0</v>
      </c>
      <c r="F117" s="20">
        <f t="shared" si="116"/>
        <v>0</v>
      </c>
      <c r="G117" s="20">
        <f t="shared" si="116"/>
        <v>0</v>
      </c>
      <c r="H117" s="20">
        <f t="shared" ref="H117" si="117">SUM(H118:H124)</f>
        <v>0</v>
      </c>
      <c r="I117" s="20">
        <f>SUM(I118:I124)</f>
        <v>125000.00000000001</v>
      </c>
      <c r="J117" s="363">
        <f t="shared" si="115"/>
        <v>125000.00000000001</v>
      </c>
      <c r="K117" s="20">
        <f>SUM(K118:K124)</f>
        <v>125000.00000000001</v>
      </c>
      <c r="L117" s="368">
        <f>SUM(L118:L124)</f>
        <v>125000.00000000001</v>
      </c>
      <c r="M117" s="20">
        <f>SUM(M118:M124)</f>
        <v>125000.00000000001</v>
      </c>
      <c r="N117" s="20">
        <f>SUM(N118:N124)</f>
        <v>125000.00000000001</v>
      </c>
      <c r="O117" s="20">
        <f>SUM(O118:O124)</f>
        <v>125000.00000000001</v>
      </c>
      <c r="P117" s="20">
        <f t="shared" si="110"/>
        <v>625000.00000000012</v>
      </c>
      <c r="Q117" s="76">
        <f t="shared" si="80"/>
        <v>750000.00000000012</v>
      </c>
      <c r="R117" s="196">
        <v>0</v>
      </c>
    </row>
    <row r="118" spans="1:18" ht="15.75" hidden="1" customHeight="1" outlineLevel="1">
      <c r="A118" s="427"/>
      <c r="B118" s="429"/>
      <c r="C118" s="88" t="s">
        <v>15</v>
      </c>
      <c r="D118" s="88"/>
      <c r="E118" s="44">
        <v>0</v>
      </c>
      <c r="F118" s="44">
        <v>0</v>
      </c>
      <c r="G118" s="44">
        <v>0</v>
      </c>
      <c r="H118" s="44">
        <v>0</v>
      </c>
      <c r="I118" s="89">
        <v>40000</v>
      </c>
      <c r="J118" s="363">
        <f t="shared" si="115"/>
        <v>40000</v>
      </c>
      <c r="K118" s="89">
        <v>40000</v>
      </c>
      <c r="L118" s="89">
        <v>40000</v>
      </c>
      <c r="M118" s="89">
        <v>40000</v>
      </c>
      <c r="N118" s="89">
        <v>40000</v>
      </c>
      <c r="O118" s="89">
        <v>40000</v>
      </c>
      <c r="P118" s="363">
        <f t="shared" si="110"/>
        <v>200000</v>
      </c>
      <c r="Q118" s="15"/>
      <c r="R118" s="196">
        <v>0</v>
      </c>
    </row>
    <row r="119" spans="1:18" ht="15.75" hidden="1" customHeight="1" outlineLevel="1">
      <c r="A119" s="427"/>
      <c r="B119" s="429"/>
      <c r="C119" s="90" t="s">
        <v>16</v>
      </c>
      <c r="D119" s="90"/>
      <c r="E119" s="44">
        <v>0</v>
      </c>
      <c r="F119" s="44">
        <v>0</v>
      </c>
      <c r="G119" s="44">
        <v>0</v>
      </c>
      <c r="H119" s="44">
        <v>0</v>
      </c>
      <c r="I119" s="89">
        <v>2500</v>
      </c>
      <c r="J119" s="363">
        <f t="shared" si="115"/>
        <v>2500</v>
      </c>
      <c r="K119" s="89">
        <v>2500</v>
      </c>
      <c r="L119" s="89">
        <v>2500</v>
      </c>
      <c r="M119" s="89">
        <v>2500</v>
      </c>
      <c r="N119" s="89">
        <v>2500</v>
      </c>
      <c r="O119" s="89">
        <v>2500</v>
      </c>
      <c r="P119" s="363">
        <f t="shared" si="110"/>
        <v>12500</v>
      </c>
      <c r="Q119" s="15"/>
      <c r="R119" s="196">
        <v>0</v>
      </c>
    </row>
    <row r="120" spans="1:18" ht="15.75" hidden="1" customHeight="1" outlineLevel="1">
      <c r="A120" s="427"/>
      <c r="B120" s="429"/>
      <c r="C120" s="90" t="s">
        <v>17</v>
      </c>
      <c r="D120" s="90"/>
      <c r="E120" s="44">
        <v>0</v>
      </c>
      <c r="F120" s="44">
        <v>0</v>
      </c>
      <c r="G120" s="44">
        <v>0</v>
      </c>
      <c r="H120" s="44">
        <v>0</v>
      </c>
      <c r="I120" s="89">
        <v>2500</v>
      </c>
      <c r="J120" s="363">
        <f t="shared" si="115"/>
        <v>2500</v>
      </c>
      <c r="K120" s="89">
        <v>2500</v>
      </c>
      <c r="L120" s="89">
        <v>2500</v>
      </c>
      <c r="M120" s="89">
        <v>2500</v>
      </c>
      <c r="N120" s="89">
        <v>2500</v>
      </c>
      <c r="O120" s="89">
        <v>2500</v>
      </c>
      <c r="P120" s="363">
        <f t="shared" si="110"/>
        <v>12500</v>
      </c>
      <c r="Q120" s="15"/>
      <c r="R120" s="196">
        <v>0</v>
      </c>
    </row>
    <row r="121" spans="1:18" ht="15.75" hidden="1" customHeight="1" outlineLevel="1">
      <c r="A121" s="427"/>
      <c r="B121" s="429"/>
      <c r="C121" s="91" t="s">
        <v>18</v>
      </c>
      <c r="D121" s="91"/>
      <c r="E121" s="44">
        <v>0</v>
      </c>
      <c r="F121" s="44">
        <v>0</v>
      </c>
      <c r="G121" s="44">
        <v>0</v>
      </c>
      <c r="H121" s="44">
        <v>0</v>
      </c>
      <c r="I121" s="89">
        <v>40000</v>
      </c>
      <c r="J121" s="363">
        <f t="shared" si="115"/>
        <v>40000</v>
      </c>
      <c r="K121" s="89">
        <v>40000</v>
      </c>
      <c r="L121" s="89">
        <v>40000</v>
      </c>
      <c r="M121" s="89">
        <v>40000</v>
      </c>
      <c r="N121" s="89">
        <v>40000</v>
      </c>
      <c r="O121" s="89">
        <v>40000</v>
      </c>
      <c r="P121" s="363">
        <f t="shared" si="110"/>
        <v>200000</v>
      </c>
      <c r="Q121" s="15"/>
      <c r="R121" s="196">
        <v>0</v>
      </c>
    </row>
    <row r="122" spans="1:18" ht="15.75" hidden="1" customHeight="1" outlineLevel="1">
      <c r="A122" s="427"/>
      <c r="B122" s="429"/>
      <c r="C122" s="91" t="s">
        <v>19</v>
      </c>
      <c r="D122" s="91"/>
      <c r="E122" s="44">
        <v>0</v>
      </c>
      <c r="F122" s="44">
        <v>0</v>
      </c>
      <c r="G122" s="44">
        <v>0</v>
      </c>
      <c r="H122" s="44">
        <v>0</v>
      </c>
      <c r="I122" s="264">
        <v>4166.666666666667</v>
      </c>
      <c r="J122" s="363">
        <f t="shared" si="115"/>
        <v>4166.666666666667</v>
      </c>
      <c r="K122" s="264">
        <v>4166.666666666667</v>
      </c>
      <c r="L122" s="264">
        <v>4166.666666666667</v>
      </c>
      <c r="M122" s="264">
        <v>4166.666666666667</v>
      </c>
      <c r="N122" s="264">
        <v>4166.666666666667</v>
      </c>
      <c r="O122" s="264">
        <v>4166.666666666667</v>
      </c>
      <c r="P122" s="363">
        <f t="shared" si="110"/>
        <v>20833.333333333336</v>
      </c>
      <c r="Q122" s="15"/>
      <c r="R122" s="196">
        <v>0</v>
      </c>
    </row>
    <row r="123" spans="1:18" ht="15.75" hidden="1" customHeight="1" outlineLevel="1">
      <c r="A123" s="427"/>
      <c r="B123" s="429"/>
      <c r="C123" s="91" t="s">
        <v>20</v>
      </c>
      <c r="D123" s="91"/>
      <c r="E123" s="44">
        <v>0</v>
      </c>
      <c r="F123" s="44">
        <v>0</v>
      </c>
      <c r="G123" s="44">
        <v>0</v>
      </c>
      <c r="H123" s="44">
        <v>0</v>
      </c>
      <c r="I123" s="264">
        <v>4166.666666666667</v>
      </c>
      <c r="J123" s="363">
        <f t="shared" si="115"/>
        <v>4166.666666666667</v>
      </c>
      <c r="K123" s="264">
        <v>4166.666666666667</v>
      </c>
      <c r="L123" s="264">
        <v>4166.666666666667</v>
      </c>
      <c r="M123" s="264">
        <v>4166.666666666667</v>
      </c>
      <c r="N123" s="264">
        <v>4166.666666666667</v>
      </c>
      <c r="O123" s="264">
        <v>4166.666666666667</v>
      </c>
      <c r="P123" s="363">
        <f t="shared" si="110"/>
        <v>20833.333333333336</v>
      </c>
      <c r="Q123" s="15"/>
      <c r="R123" s="196">
        <v>0</v>
      </c>
    </row>
    <row r="124" spans="1:18" ht="15.75" hidden="1" customHeight="1" outlineLevel="1">
      <c r="A124" s="427"/>
      <c r="B124" s="430"/>
      <c r="C124" s="91" t="s">
        <v>21</v>
      </c>
      <c r="D124" s="91"/>
      <c r="E124" s="44">
        <v>0</v>
      </c>
      <c r="F124" s="44">
        <v>0</v>
      </c>
      <c r="G124" s="44">
        <v>0</v>
      </c>
      <c r="H124" s="44">
        <v>0</v>
      </c>
      <c r="I124" s="264">
        <v>31666.666666666668</v>
      </c>
      <c r="J124" s="363">
        <f t="shared" si="115"/>
        <v>31666.666666666668</v>
      </c>
      <c r="K124" s="264">
        <v>31666.666666666668</v>
      </c>
      <c r="L124" s="89">
        <v>31666.666666666668</v>
      </c>
      <c r="M124" s="89">
        <v>31666.666666666668</v>
      </c>
      <c r="N124" s="264">
        <v>31666.666666666668</v>
      </c>
      <c r="O124" s="264">
        <v>31666.666666666668</v>
      </c>
      <c r="P124" s="363">
        <f t="shared" si="110"/>
        <v>158333.33333333334</v>
      </c>
      <c r="Q124" s="15"/>
      <c r="R124" s="196">
        <v>0</v>
      </c>
    </row>
    <row r="125" spans="1:18" ht="30" hidden="1" customHeight="1" outlineLevel="2">
      <c r="A125" s="447" t="s">
        <v>29</v>
      </c>
      <c r="B125" s="448"/>
      <c r="C125" s="448"/>
      <c r="D125" s="363">
        <f>D134+D142+D150+D158+D162</f>
        <v>0</v>
      </c>
      <c r="E125" s="363">
        <f>E135+E144+E153+E162</f>
        <v>410826</v>
      </c>
      <c r="F125" s="363">
        <f>F135+F144+F153+F162+F126</f>
        <v>17000</v>
      </c>
      <c r="G125" s="363">
        <f>G135+G144+G153+G162</f>
        <v>5251000</v>
      </c>
      <c r="H125" s="363">
        <f>H135+H144+H153+H162</f>
        <v>5251000</v>
      </c>
      <c r="I125" s="363">
        <f>I135+I144+I153+I162</f>
        <v>1373718</v>
      </c>
      <c r="J125" s="363">
        <f t="shared" si="115"/>
        <v>12303544</v>
      </c>
      <c r="K125" s="363">
        <f t="shared" ref="K125:O125" si="118">K135+K144+K153+K162+K126</f>
        <v>1006425</v>
      </c>
      <c r="L125" s="363">
        <f t="shared" si="118"/>
        <v>1546964</v>
      </c>
      <c r="M125" s="363">
        <f t="shared" si="118"/>
        <v>873719</v>
      </c>
      <c r="N125" s="363">
        <f t="shared" si="118"/>
        <v>2317500</v>
      </c>
      <c r="O125" s="363">
        <f t="shared" si="118"/>
        <v>1775000</v>
      </c>
      <c r="P125" s="363">
        <f t="shared" si="110"/>
        <v>7519608</v>
      </c>
      <c r="Q125" s="67">
        <f>J125+P125</f>
        <v>19823152</v>
      </c>
      <c r="R125" s="196">
        <v>-4677000</v>
      </c>
    </row>
    <row r="126" spans="1:18" ht="33" hidden="1" customHeight="1" outlineLevel="3">
      <c r="A126" s="427">
        <v>2</v>
      </c>
      <c r="B126" s="428" t="s">
        <v>14</v>
      </c>
      <c r="C126" s="75" t="s">
        <v>11</v>
      </c>
      <c r="D126" s="20">
        <f t="shared" ref="D126" si="119">SUM(D127:D133)</f>
        <v>0</v>
      </c>
      <c r="E126" s="20">
        <f>SUM(E127:E134)</f>
        <v>0</v>
      </c>
      <c r="F126" s="20">
        <f t="shared" ref="F126:K126" si="120">SUM(F127:F134)</f>
        <v>0</v>
      </c>
      <c r="G126" s="27">
        <f>SUM(G127:G134)</f>
        <v>0</v>
      </c>
      <c r="H126" s="27">
        <f>SUM(H127:H134)</f>
        <v>0</v>
      </c>
      <c r="I126" s="27">
        <f t="shared" ref="I126" si="121">SUM(I127:I134)</f>
        <v>0</v>
      </c>
      <c r="J126" s="363">
        <f t="shared" si="115"/>
        <v>0</v>
      </c>
      <c r="K126" s="20">
        <f t="shared" si="120"/>
        <v>238925</v>
      </c>
      <c r="L126" s="368">
        <f>SUM(L127:L134)</f>
        <v>107964</v>
      </c>
      <c r="M126" s="27">
        <f t="shared" ref="M126:O126" si="122">SUM(M127:M134)</f>
        <v>0</v>
      </c>
      <c r="N126" s="27">
        <f t="shared" si="122"/>
        <v>0</v>
      </c>
      <c r="O126" s="27">
        <f t="shared" si="122"/>
        <v>0</v>
      </c>
      <c r="P126" s="20">
        <f t="shared" si="110"/>
        <v>346889</v>
      </c>
      <c r="Q126" s="76">
        <f t="shared" ref="Q126:Q162" si="123">J126+P126</f>
        <v>346889</v>
      </c>
      <c r="R126" s="196">
        <v>0</v>
      </c>
    </row>
    <row r="127" spans="1:18" ht="16.5" hidden="1" customHeight="1" outlineLevel="4">
      <c r="A127" s="427"/>
      <c r="B127" s="429"/>
      <c r="C127" s="86" t="s">
        <v>24</v>
      </c>
      <c r="D127" s="25">
        <v>0</v>
      </c>
      <c r="E127" s="25"/>
      <c r="F127" s="366"/>
      <c r="G127" s="25">
        <v>0</v>
      </c>
      <c r="H127" s="25">
        <v>0</v>
      </c>
      <c r="I127" s="25">
        <v>0</v>
      </c>
      <c r="J127" s="363">
        <f t="shared" si="115"/>
        <v>0</v>
      </c>
      <c r="K127" s="25">
        <v>0</v>
      </c>
      <c r="L127" s="366">
        <v>40098</v>
      </c>
      <c r="M127" s="25">
        <v>0</v>
      </c>
      <c r="N127" s="25">
        <v>0</v>
      </c>
      <c r="O127" s="25">
        <v>0</v>
      </c>
      <c r="P127" s="87">
        <f t="shared" si="110"/>
        <v>40098</v>
      </c>
      <c r="Q127" s="66">
        <f t="shared" si="123"/>
        <v>40098</v>
      </c>
      <c r="R127" s="196">
        <v>0</v>
      </c>
    </row>
    <row r="128" spans="1:18" ht="16.5" hidden="1" customHeight="1" outlineLevel="4">
      <c r="A128" s="427"/>
      <c r="B128" s="429"/>
      <c r="C128" s="86" t="s">
        <v>15</v>
      </c>
      <c r="D128" s="25">
        <v>0</v>
      </c>
      <c r="E128" s="369"/>
      <c r="F128" s="25"/>
      <c r="G128" s="25">
        <v>0</v>
      </c>
      <c r="H128" s="25">
        <v>0</v>
      </c>
      <c r="I128" s="25">
        <v>0</v>
      </c>
      <c r="J128" s="363">
        <f t="shared" si="115"/>
        <v>0</v>
      </c>
      <c r="K128" s="369">
        <v>125487</v>
      </c>
      <c r="L128" s="25">
        <v>0</v>
      </c>
      <c r="M128" s="25">
        <v>0</v>
      </c>
      <c r="N128" s="25">
        <v>0</v>
      </c>
      <c r="O128" s="25">
        <v>0</v>
      </c>
      <c r="P128" s="87">
        <f t="shared" si="110"/>
        <v>125487</v>
      </c>
      <c r="Q128" s="66">
        <f t="shared" si="123"/>
        <v>125487</v>
      </c>
      <c r="R128" s="196">
        <v>0</v>
      </c>
    </row>
    <row r="129" spans="1:18" ht="16.5" hidden="1" customHeight="1" outlineLevel="4">
      <c r="A129" s="427"/>
      <c r="B129" s="429"/>
      <c r="C129" s="92" t="s">
        <v>16</v>
      </c>
      <c r="D129" s="25">
        <v>0</v>
      </c>
      <c r="E129" s="25"/>
      <c r="F129" s="460"/>
      <c r="G129" s="25">
        <v>0</v>
      </c>
      <c r="H129" s="25">
        <v>0</v>
      </c>
      <c r="I129" s="25">
        <v>0</v>
      </c>
      <c r="J129" s="363">
        <f t="shared" si="115"/>
        <v>0</v>
      </c>
      <c r="K129" s="25">
        <v>0</v>
      </c>
      <c r="L129" s="460">
        <v>5150</v>
      </c>
      <c r="M129" s="25">
        <v>0</v>
      </c>
      <c r="N129" s="25">
        <v>0</v>
      </c>
      <c r="O129" s="25">
        <v>0</v>
      </c>
      <c r="P129" s="87">
        <f t="shared" si="110"/>
        <v>5150</v>
      </c>
      <c r="Q129" s="66">
        <f t="shared" si="123"/>
        <v>5150</v>
      </c>
      <c r="R129" s="196">
        <v>0</v>
      </c>
    </row>
    <row r="130" spans="1:18" ht="16.5" hidden="1" customHeight="1" outlineLevel="4">
      <c r="A130" s="427"/>
      <c r="B130" s="429"/>
      <c r="C130" s="92" t="s">
        <v>25</v>
      </c>
      <c r="D130" s="25">
        <v>0</v>
      </c>
      <c r="E130" s="25"/>
      <c r="F130" s="461"/>
      <c r="G130" s="25">
        <v>0</v>
      </c>
      <c r="H130" s="25">
        <v>0</v>
      </c>
      <c r="I130" s="25">
        <v>0</v>
      </c>
      <c r="J130" s="363">
        <f t="shared" si="115"/>
        <v>0</v>
      </c>
      <c r="K130" s="25">
        <v>0</v>
      </c>
      <c r="L130" s="461"/>
      <c r="M130" s="25">
        <v>0</v>
      </c>
      <c r="N130" s="25">
        <v>0</v>
      </c>
      <c r="O130" s="25">
        <v>0</v>
      </c>
      <c r="P130" s="87">
        <f t="shared" si="110"/>
        <v>0</v>
      </c>
      <c r="Q130" s="66">
        <f t="shared" si="123"/>
        <v>0</v>
      </c>
      <c r="R130" s="196">
        <v>0</v>
      </c>
    </row>
    <row r="131" spans="1:18" ht="16.5" hidden="1" customHeight="1" outlineLevel="4">
      <c r="A131" s="427"/>
      <c r="B131" s="429"/>
      <c r="C131" s="86" t="s">
        <v>26</v>
      </c>
      <c r="D131" s="25">
        <v>0</v>
      </c>
      <c r="E131" s="369"/>
      <c r="F131" s="25"/>
      <c r="G131" s="25">
        <v>0</v>
      </c>
      <c r="H131" s="25">
        <v>0</v>
      </c>
      <c r="I131" s="25">
        <v>0</v>
      </c>
      <c r="J131" s="363">
        <f t="shared" si="115"/>
        <v>0</v>
      </c>
      <c r="K131" s="369">
        <v>90057</v>
      </c>
      <c r="L131" s="25">
        <v>0</v>
      </c>
      <c r="M131" s="25">
        <v>0</v>
      </c>
      <c r="N131" s="25">
        <v>0</v>
      </c>
      <c r="O131" s="25">
        <v>0</v>
      </c>
      <c r="P131" s="87">
        <f t="shared" si="110"/>
        <v>90057</v>
      </c>
      <c r="Q131" s="66">
        <f t="shared" si="123"/>
        <v>90057</v>
      </c>
      <c r="R131" s="196">
        <v>0</v>
      </c>
    </row>
    <row r="132" spans="1:18" ht="16.5" hidden="1" customHeight="1" outlineLevel="4">
      <c r="A132" s="427"/>
      <c r="B132" s="429"/>
      <c r="C132" s="86" t="s">
        <v>27</v>
      </c>
      <c r="D132" s="25">
        <v>0</v>
      </c>
      <c r="E132" s="25"/>
      <c r="F132" s="366"/>
      <c r="G132" s="25">
        <v>0</v>
      </c>
      <c r="H132" s="25">
        <v>0</v>
      </c>
      <c r="I132" s="25">
        <v>0</v>
      </c>
      <c r="J132" s="363">
        <f t="shared" si="115"/>
        <v>0</v>
      </c>
      <c r="K132" s="25">
        <v>0</v>
      </c>
      <c r="L132" s="366">
        <v>15483</v>
      </c>
      <c r="M132" s="25">
        <v>0</v>
      </c>
      <c r="N132" s="25">
        <v>0</v>
      </c>
      <c r="O132" s="25">
        <v>0</v>
      </c>
      <c r="P132" s="87">
        <f t="shared" si="110"/>
        <v>15483</v>
      </c>
      <c r="Q132" s="66">
        <f t="shared" si="123"/>
        <v>15483</v>
      </c>
      <c r="R132" s="196">
        <v>0</v>
      </c>
    </row>
    <row r="133" spans="1:18" ht="16.5" hidden="1" customHeight="1" outlineLevel="4">
      <c r="A133" s="427"/>
      <c r="B133" s="429"/>
      <c r="C133" s="86" t="s">
        <v>19</v>
      </c>
      <c r="D133" s="25">
        <v>0</v>
      </c>
      <c r="E133" s="369"/>
      <c r="F133" s="25"/>
      <c r="G133" s="25">
        <v>0</v>
      </c>
      <c r="H133" s="25">
        <v>0</v>
      </c>
      <c r="I133" s="25">
        <v>0</v>
      </c>
      <c r="J133" s="363">
        <f t="shared" si="115"/>
        <v>0</v>
      </c>
      <c r="K133" s="369">
        <v>23381</v>
      </c>
      <c r="L133" s="25">
        <v>0</v>
      </c>
      <c r="M133" s="25">
        <v>0</v>
      </c>
      <c r="N133" s="25">
        <v>0</v>
      </c>
      <c r="O133" s="25">
        <v>0</v>
      </c>
      <c r="P133" s="87">
        <f t="shared" si="110"/>
        <v>23381</v>
      </c>
      <c r="Q133" s="66">
        <f t="shared" si="123"/>
        <v>23381</v>
      </c>
      <c r="R133" s="196">
        <v>0</v>
      </c>
    </row>
    <row r="134" spans="1:18" ht="16.5" hidden="1" customHeight="1" outlineLevel="4">
      <c r="A134" s="427"/>
      <c r="B134" s="429"/>
      <c r="C134" s="86" t="s">
        <v>28</v>
      </c>
      <c r="D134" s="368">
        <f t="shared" ref="D134" si="124">SUM(D135:D141)</f>
        <v>0</v>
      </c>
      <c r="E134" s="25"/>
      <c r="F134" s="366"/>
      <c r="G134" s="25">
        <v>0</v>
      </c>
      <c r="H134" s="25">
        <v>0</v>
      </c>
      <c r="I134" s="25">
        <v>0</v>
      </c>
      <c r="J134" s="363">
        <f t="shared" si="115"/>
        <v>0</v>
      </c>
      <c r="K134" s="25">
        <v>0</v>
      </c>
      <c r="L134" s="366">
        <v>47233</v>
      </c>
      <c r="M134" s="25">
        <v>0</v>
      </c>
      <c r="N134" s="25">
        <v>0</v>
      </c>
      <c r="O134" s="25">
        <v>0</v>
      </c>
      <c r="P134" s="87">
        <f t="shared" si="110"/>
        <v>47233</v>
      </c>
      <c r="Q134" s="66">
        <f t="shared" si="123"/>
        <v>47233</v>
      </c>
      <c r="R134" s="196">
        <v>0</v>
      </c>
    </row>
    <row r="135" spans="1:18" ht="28.5" hidden="1" customHeight="1" outlineLevel="3">
      <c r="A135" s="427"/>
      <c r="B135" s="429"/>
      <c r="C135" s="75" t="s">
        <v>12</v>
      </c>
      <c r="D135" s="27">
        <v>0</v>
      </c>
      <c r="E135" s="20">
        <f t="shared" ref="E135:O135" si="125">SUM(E136:E143)</f>
        <v>14000</v>
      </c>
      <c r="F135" s="20">
        <f t="shared" si="125"/>
        <v>17000</v>
      </c>
      <c r="G135" s="27">
        <f t="shared" si="125"/>
        <v>0</v>
      </c>
      <c r="H135" s="27">
        <f t="shared" si="125"/>
        <v>0</v>
      </c>
      <c r="I135" s="20">
        <f>SUM(I136:I143)</f>
        <v>1719</v>
      </c>
      <c r="J135" s="363">
        <f t="shared" si="115"/>
        <v>32719</v>
      </c>
      <c r="K135" s="27">
        <f t="shared" si="125"/>
        <v>0</v>
      </c>
      <c r="L135" s="25">
        <f t="shared" si="125"/>
        <v>0</v>
      </c>
      <c r="M135" s="20">
        <f>SUM(M136:M143)</f>
        <v>1719</v>
      </c>
      <c r="N135" s="27">
        <f t="shared" si="125"/>
        <v>0</v>
      </c>
      <c r="O135" s="27">
        <f t="shared" si="125"/>
        <v>0</v>
      </c>
      <c r="P135" s="20">
        <f t="shared" si="110"/>
        <v>1719</v>
      </c>
      <c r="Q135" s="76">
        <f t="shared" si="123"/>
        <v>34438</v>
      </c>
      <c r="R135" s="196">
        <v>0</v>
      </c>
    </row>
    <row r="136" spans="1:18" ht="16.5" hidden="1" customHeight="1" outlineLevel="4">
      <c r="A136" s="427"/>
      <c r="B136" s="429"/>
      <c r="C136" s="86" t="s">
        <v>24</v>
      </c>
      <c r="D136" s="25">
        <v>0</v>
      </c>
      <c r="E136" s="369">
        <v>5460</v>
      </c>
      <c r="F136" s="366">
        <f>3546-191</f>
        <v>3355</v>
      </c>
      <c r="G136" s="25">
        <v>0</v>
      </c>
      <c r="H136" s="25">
        <v>0</v>
      </c>
      <c r="I136" s="367">
        <v>354</v>
      </c>
      <c r="J136" s="363">
        <f t="shared" si="115"/>
        <v>9169</v>
      </c>
      <c r="K136" s="25">
        <v>0</v>
      </c>
      <c r="L136" s="25">
        <v>0</v>
      </c>
      <c r="M136" s="366">
        <v>354</v>
      </c>
      <c r="N136" s="25">
        <v>0</v>
      </c>
      <c r="O136" s="25">
        <v>0</v>
      </c>
      <c r="P136" s="87">
        <f t="shared" si="110"/>
        <v>354</v>
      </c>
      <c r="Q136" s="66">
        <f t="shared" si="123"/>
        <v>9523</v>
      </c>
      <c r="R136" s="196">
        <v>0</v>
      </c>
    </row>
    <row r="137" spans="1:18" ht="16.5" hidden="1" customHeight="1" outlineLevel="4">
      <c r="A137" s="427"/>
      <c r="B137" s="429"/>
      <c r="C137" s="86" t="s">
        <v>15</v>
      </c>
      <c r="D137" s="25">
        <v>0</v>
      </c>
      <c r="E137" s="369">
        <v>4400</v>
      </c>
      <c r="F137" s="366">
        <v>3500</v>
      </c>
      <c r="G137" s="25">
        <v>0</v>
      </c>
      <c r="H137" s="25">
        <v>0</v>
      </c>
      <c r="I137" s="367">
        <v>350</v>
      </c>
      <c r="J137" s="363">
        <f t="shared" si="115"/>
        <v>8250</v>
      </c>
      <c r="K137" s="25">
        <v>0</v>
      </c>
      <c r="L137" s="25">
        <v>0</v>
      </c>
      <c r="M137" s="366">
        <v>350</v>
      </c>
      <c r="N137" s="25">
        <v>0</v>
      </c>
      <c r="O137" s="25">
        <v>0</v>
      </c>
      <c r="P137" s="87">
        <f t="shared" si="110"/>
        <v>350</v>
      </c>
      <c r="Q137" s="66">
        <f t="shared" si="123"/>
        <v>8600</v>
      </c>
      <c r="R137" s="196">
        <v>0</v>
      </c>
    </row>
    <row r="138" spans="1:18" ht="16.5" hidden="1" customHeight="1" outlineLevel="4">
      <c r="A138" s="427"/>
      <c r="B138" s="429"/>
      <c r="C138" s="92" t="s">
        <v>16</v>
      </c>
      <c r="D138" s="25">
        <v>0</v>
      </c>
      <c r="E138" s="369">
        <v>1620</v>
      </c>
      <c r="F138" s="468">
        <v>3150</v>
      </c>
      <c r="G138" s="25">
        <v>0</v>
      </c>
      <c r="H138" s="25">
        <v>0</v>
      </c>
      <c r="I138" s="470">
        <v>315</v>
      </c>
      <c r="J138" s="363">
        <f t="shared" si="115"/>
        <v>5085</v>
      </c>
      <c r="K138" s="25">
        <v>0</v>
      </c>
      <c r="L138" s="25">
        <v>0</v>
      </c>
      <c r="M138" s="465">
        <v>315</v>
      </c>
      <c r="N138" s="25">
        <v>0</v>
      </c>
      <c r="O138" s="25">
        <v>0</v>
      </c>
      <c r="P138" s="87">
        <f t="shared" si="110"/>
        <v>315</v>
      </c>
      <c r="Q138" s="66">
        <f t="shared" si="123"/>
        <v>5400</v>
      </c>
      <c r="R138" s="196">
        <v>0</v>
      </c>
    </row>
    <row r="139" spans="1:18" ht="16.5" hidden="1" customHeight="1" outlineLevel="4">
      <c r="A139" s="427"/>
      <c r="B139" s="429"/>
      <c r="C139" s="92" t="s">
        <v>25</v>
      </c>
      <c r="D139" s="25">
        <v>0</v>
      </c>
      <c r="E139" s="25">
        <v>0</v>
      </c>
      <c r="F139" s="469"/>
      <c r="G139" s="25">
        <v>0</v>
      </c>
      <c r="H139" s="25">
        <v>0</v>
      </c>
      <c r="I139" s="470"/>
      <c r="J139" s="363">
        <f t="shared" si="115"/>
        <v>0</v>
      </c>
      <c r="K139" s="25">
        <v>0</v>
      </c>
      <c r="L139" s="25">
        <v>0</v>
      </c>
      <c r="M139" s="465"/>
      <c r="N139" s="25">
        <v>0</v>
      </c>
      <c r="O139" s="25">
        <v>0</v>
      </c>
      <c r="P139" s="87">
        <f t="shared" si="110"/>
        <v>0</v>
      </c>
      <c r="Q139" s="66">
        <f t="shared" si="123"/>
        <v>0</v>
      </c>
      <c r="R139" s="196">
        <v>0</v>
      </c>
    </row>
    <row r="140" spans="1:18" ht="16.5" hidden="1" customHeight="1" outlineLevel="4">
      <c r="A140" s="427"/>
      <c r="B140" s="429"/>
      <c r="C140" s="86" t="s">
        <v>26</v>
      </c>
      <c r="D140" s="25">
        <v>0</v>
      </c>
      <c r="E140" s="25">
        <v>0</v>
      </c>
      <c r="F140" s="366">
        <v>4410</v>
      </c>
      <c r="G140" s="25">
        <v>0</v>
      </c>
      <c r="H140" s="25">
        <v>0</v>
      </c>
      <c r="I140" s="367">
        <v>441</v>
      </c>
      <c r="J140" s="363">
        <f t="shared" si="115"/>
        <v>4851</v>
      </c>
      <c r="K140" s="25">
        <v>0</v>
      </c>
      <c r="L140" s="25">
        <v>0</v>
      </c>
      <c r="M140" s="366">
        <v>441</v>
      </c>
      <c r="N140" s="25">
        <v>0</v>
      </c>
      <c r="O140" s="25">
        <v>0</v>
      </c>
      <c r="P140" s="87">
        <f t="shared" si="110"/>
        <v>441</v>
      </c>
      <c r="Q140" s="66">
        <f t="shared" si="123"/>
        <v>5292</v>
      </c>
      <c r="R140" s="196">
        <v>0</v>
      </c>
    </row>
    <row r="141" spans="1:18" ht="16.5" hidden="1" customHeight="1" outlineLevel="4">
      <c r="A141" s="427"/>
      <c r="B141" s="429"/>
      <c r="C141" s="86" t="s">
        <v>27</v>
      </c>
      <c r="D141" s="25">
        <v>0</v>
      </c>
      <c r="E141" s="369">
        <v>840</v>
      </c>
      <c r="F141" s="366">
        <v>1585</v>
      </c>
      <c r="G141" s="25">
        <v>0</v>
      </c>
      <c r="H141" s="25">
        <v>0</v>
      </c>
      <c r="I141" s="367">
        <v>159</v>
      </c>
      <c r="J141" s="363">
        <f t="shared" si="115"/>
        <v>2584</v>
      </c>
      <c r="K141" s="25">
        <v>0</v>
      </c>
      <c r="L141" s="25">
        <v>0</v>
      </c>
      <c r="M141" s="366">
        <v>159</v>
      </c>
      <c r="N141" s="25">
        <v>0</v>
      </c>
      <c r="O141" s="25">
        <v>0</v>
      </c>
      <c r="P141" s="87">
        <f t="shared" si="110"/>
        <v>159</v>
      </c>
      <c r="Q141" s="66">
        <f t="shared" si="123"/>
        <v>2743</v>
      </c>
      <c r="R141" s="196">
        <v>0</v>
      </c>
    </row>
    <row r="142" spans="1:18" ht="16.5" hidden="1" customHeight="1" outlineLevel="4">
      <c r="A142" s="427"/>
      <c r="B142" s="429"/>
      <c r="C142" s="86" t="s">
        <v>19</v>
      </c>
      <c r="D142" s="368">
        <f t="shared" ref="D142" si="126">SUM(D143:D149)</f>
        <v>0</v>
      </c>
      <c r="E142" s="369">
        <v>420</v>
      </c>
      <c r="F142" s="366">
        <v>500</v>
      </c>
      <c r="G142" s="25">
        <v>0</v>
      </c>
      <c r="H142" s="25">
        <v>0</v>
      </c>
      <c r="I142" s="367">
        <v>50</v>
      </c>
      <c r="J142" s="363">
        <f t="shared" si="115"/>
        <v>970</v>
      </c>
      <c r="K142" s="25">
        <v>0</v>
      </c>
      <c r="L142" s="25">
        <v>0</v>
      </c>
      <c r="M142" s="366">
        <v>50</v>
      </c>
      <c r="N142" s="25">
        <v>0</v>
      </c>
      <c r="O142" s="25">
        <v>0</v>
      </c>
      <c r="P142" s="87">
        <f t="shared" si="110"/>
        <v>50</v>
      </c>
      <c r="Q142" s="66">
        <f t="shared" si="123"/>
        <v>1020</v>
      </c>
      <c r="R142" s="196">
        <v>0</v>
      </c>
    </row>
    <row r="143" spans="1:18" ht="16.5" hidden="1" customHeight="1" outlineLevel="4">
      <c r="A143" s="427"/>
      <c r="B143" s="429"/>
      <c r="C143" s="86" t="s">
        <v>28</v>
      </c>
      <c r="D143" s="25">
        <v>0</v>
      </c>
      <c r="E143" s="369">
        <v>1260</v>
      </c>
      <c r="F143" s="366">
        <v>500</v>
      </c>
      <c r="G143" s="25">
        <v>0</v>
      </c>
      <c r="H143" s="25">
        <v>0</v>
      </c>
      <c r="I143" s="367">
        <v>50</v>
      </c>
      <c r="J143" s="363">
        <f t="shared" si="115"/>
        <v>1810</v>
      </c>
      <c r="K143" s="25">
        <v>0</v>
      </c>
      <c r="L143" s="25">
        <v>0</v>
      </c>
      <c r="M143" s="366">
        <v>50</v>
      </c>
      <c r="N143" s="25">
        <v>0</v>
      </c>
      <c r="O143" s="25">
        <v>0</v>
      </c>
      <c r="P143" s="87">
        <f t="shared" si="110"/>
        <v>50</v>
      </c>
      <c r="Q143" s="66">
        <f t="shared" si="123"/>
        <v>1860</v>
      </c>
      <c r="R143" s="196">
        <v>0</v>
      </c>
    </row>
    <row r="144" spans="1:18" ht="28.5" hidden="1" customHeight="1" outlineLevel="3">
      <c r="A144" s="427"/>
      <c r="B144" s="429"/>
      <c r="C144" s="75" t="s">
        <v>13</v>
      </c>
      <c r="D144" s="27">
        <v>0</v>
      </c>
      <c r="E144" s="20">
        <f>SUM(E145:E152)</f>
        <v>76436</v>
      </c>
      <c r="F144" s="27">
        <f t="shared" ref="F144:M144" si="127">SUM(F145:F152)</f>
        <v>0</v>
      </c>
      <c r="G144" s="20">
        <f t="shared" si="127"/>
        <v>143000</v>
      </c>
      <c r="H144" s="20">
        <f t="shared" si="127"/>
        <v>143000</v>
      </c>
      <c r="I144" s="27">
        <f t="shared" si="127"/>
        <v>0</v>
      </c>
      <c r="J144" s="363">
        <f t="shared" si="115"/>
        <v>362436</v>
      </c>
      <c r="K144" s="20">
        <f t="shared" si="127"/>
        <v>142500</v>
      </c>
      <c r="L144" s="368">
        <f t="shared" si="127"/>
        <v>114000</v>
      </c>
      <c r="M144" s="27">
        <f t="shared" si="127"/>
        <v>0</v>
      </c>
      <c r="N144" s="20">
        <f>SUM(N145:N152)</f>
        <v>142500</v>
      </c>
      <c r="O144" s="27">
        <f t="shared" ref="O144" si="128">SUM(O145:O152)</f>
        <v>0</v>
      </c>
      <c r="P144" s="20">
        <f t="shared" si="110"/>
        <v>399000</v>
      </c>
      <c r="Q144" s="76">
        <f t="shared" si="123"/>
        <v>761436</v>
      </c>
      <c r="R144" s="196">
        <v>-29000</v>
      </c>
    </row>
    <row r="145" spans="1:18" ht="16.5" hidden="1" customHeight="1" outlineLevel="4">
      <c r="A145" s="427"/>
      <c r="B145" s="429"/>
      <c r="C145" s="86" t="s">
        <v>24</v>
      </c>
      <c r="D145" s="25">
        <v>0</v>
      </c>
      <c r="E145" s="25">
        <v>0</v>
      </c>
      <c r="F145" s="25">
        <v>0</v>
      </c>
      <c r="G145" s="366">
        <v>28500</v>
      </c>
      <c r="H145" s="366">
        <v>28500</v>
      </c>
      <c r="I145" s="25">
        <v>0</v>
      </c>
      <c r="J145" s="363">
        <f t="shared" si="115"/>
        <v>57000</v>
      </c>
      <c r="K145" s="366">
        <v>28500</v>
      </c>
      <c r="L145" s="25">
        <v>0</v>
      </c>
      <c r="M145" s="25">
        <v>0</v>
      </c>
      <c r="N145" s="366">
        <v>28500</v>
      </c>
      <c r="O145" s="25">
        <v>0</v>
      </c>
      <c r="P145" s="87">
        <f t="shared" si="110"/>
        <v>57000</v>
      </c>
      <c r="Q145" s="66">
        <f t="shared" si="123"/>
        <v>114000</v>
      </c>
      <c r="R145" s="196">
        <v>-28500</v>
      </c>
    </row>
    <row r="146" spans="1:18" ht="16.5" hidden="1" customHeight="1" outlineLevel="4">
      <c r="A146" s="427"/>
      <c r="B146" s="429"/>
      <c r="C146" s="86" t="s">
        <v>15</v>
      </c>
      <c r="D146" s="25">
        <v>0</v>
      </c>
      <c r="E146" s="25">
        <v>0</v>
      </c>
      <c r="F146" s="25">
        <v>0</v>
      </c>
      <c r="G146" s="366">
        <v>57000</v>
      </c>
      <c r="H146" s="366">
        <v>57000</v>
      </c>
      <c r="I146" s="25">
        <v>0</v>
      </c>
      <c r="J146" s="363">
        <f t="shared" si="115"/>
        <v>114000</v>
      </c>
      <c r="K146" s="366">
        <v>57000</v>
      </c>
      <c r="L146" s="25">
        <v>0</v>
      </c>
      <c r="M146" s="25">
        <v>0</v>
      </c>
      <c r="N146" s="366">
        <v>57000</v>
      </c>
      <c r="O146" s="25">
        <v>0</v>
      </c>
      <c r="P146" s="87">
        <f t="shared" si="110"/>
        <v>114000</v>
      </c>
      <c r="Q146" s="66">
        <f t="shared" si="123"/>
        <v>228000</v>
      </c>
      <c r="R146" s="196">
        <v>-57000</v>
      </c>
    </row>
    <row r="147" spans="1:18" ht="16.5" hidden="1" customHeight="1" outlineLevel="4">
      <c r="A147" s="427"/>
      <c r="B147" s="429"/>
      <c r="C147" s="92" t="s">
        <v>16</v>
      </c>
      <c r="D147" s="25">
        <v>0</v>
      </c>
      <c r="E147" s="25">
        <v>0</v>
      </c>
      <c r="F147" s="25">
        <v>0</v>
      </c>
      <c r="G147" s="366">
        <v>29000</v>
      </c>
      <c r="H147" s="366">
        <v>29000</v>
      </c>
      <c r="I147" s="25">
        <v>0</v>
      </c>
      <c r="J147" s="363">
        <f t="shared" si="115"/>
        <v>58000</v>
      </c>
      <c r="K147" s="366">
        <v>28500</v>
      </c>
      <c r="L147" s="25">
        <v>0</v>
      </c>
      <c r="M147" s="25">
        <v>0</v>
      </c>
      <c r="N147" s="366">
        <v>28500</v>
      </c>
      <c r="O147" s="25">
        <v>0</v>
      </c>
      <c r="P147" s="87">
        <f t="shared" si="110"/>
        <v>57000</v>
      </c>
      <c r="Q147" s="66">
        <f t="shared" si="123"/>
        <v>115000</v>
      </c>
      <c r="R147" s="196">
        <v>-29000</v>
      </c>
    </row>
    <row r="148" spans="1:18" ht="16.5" hidden="1" customHeight="1" outlineLevel="4">
      <c r="A148" s="427"/>
      <c r="B148" s="429"/>
      <c r="C148" s="92" t="s">
        <v>25</v>
      </c>
      <c r="D148" s="25">
        <v>0</v>
      </c>
      <c r="E148" s="369">
        <f>28500-37564</f>
        <v>-9064</v>
      </c>
      <c r="F148" s="25">
        <v>0</v>
      </c>
      <c r="G148" s="366">
        <v>28500</v>
      </c>
      <c r="H148" s="366">
        <v>28500</v>
      </c>
      <c r="I148" s="25">
        <v>0</v>
      </c>
      <c r="J148" s="363">
        <f t="shared" si="115"/>
        <v>47936</v>
      </c>
      <c r="K148" s="366">
        <v>28500</v>
      </c>
      <c r="L148" s="25">
        <v>0</v>
      </c>
      <c r="M148" s="25">
        <v>0</v>
      </c>
      <c r="N148" s="366">
        <v>28500</v>
      </c>
      <c r="O148" s="25">
        <v>0</v>
      </c>
      <c r="P148" s="87">
        <f t="shared" si="110"/>
        <v>57000</v>
      </c>
      <c r="Q148" s="66">
        <f t="shared" si="123"/>
        <v>104936</v>
      </c>
      <c r="R148" s="196">
        <v>-28500</v>
      </c>
    </row>
    <row r="149" spans="1:18" ht="16.5" hidden="1" customHeight="1" outlineLevel="4">
      <c r="A149" s="427"/>
      <c r="B149" s="429"/>
      <c r="C149" s="86" t="s">
        <v>26</v>
      </c>
      <c r="D149" s="25">
        <v>0</v>
      </c>
      <c r="E149" s="369">
        <v>28500</v>
      </c>
      <c r="F149" s="25">
        <v>0</v>
      </c>
      <c r="G149" s="25">
        <v>0</v>
      </c>
      <c r="H149" s="25">
        <v>0</v>
      </c>
      <c r="I149" s="25">
        <v>0</v>
      </c>
      <c r="J149" s="363">
        <f t="shared" si="115"/>
        <v>28500</v>
      </c>
      <c r="K149" s="25">
        <v>0</v>
      </c>
      <c r="L149" s="366">
        <v>28500</v>
      </c>
      <c r="M149" s="25">
        <v>0</v>
      </c>
      <c r="N149" s="25">
        <v>0</v>
      </c>
      <c r="O149" s="25">
        <v>0</v>
      </c>
      <c r="P149" s="87">
        <f t="shared" ref="P149:P212" si="129">K149+L149+M149+N149+O149</f>
        <v>28500</v>
      </c>
      <c r="Q149" s="66">
        <f t="shared" si="123"/>
        <v>57000</v>
      </c>
      <c r="R149" s="196">
        <v>28500</v>
      </c>
    </row>
    <row r="150" spans="1:18" ht="16.5" hidden="1" customHeight="1" outlineLevel="4">
      <c r="A150" s="427"/>
      <c r="B150" s="429"/>
      <c r="C150" s="86" t="s">
        <v>27</v>
      </c>
      <c r="D150" s="368">
        <f t="shared" ref="D150" si="130">SUM(D151:D157)</f>
        <v>0</v>
      </c>
      <c r="E150" s="369">
        <v>28500</v>
      </c>
      <c r="F150" s="25">
        <v>0</v>
      </c>
      <c r="G150" s="25">
        <v>0</v>
      </c>
      <c r="H150" s="25">
        <v>0</v>
      </c>
      <c r="I150" s="25">
        <v>0</v>
      </c>
      <c r="J150" s="363">
        <f t="shared" si="115"/>
        <v>28500</v>
      </c>
      <c r="K150" s="25">
        <v>0</v>
      </c>
      <c r="L150" s="366">
        <v>28500</v>
      </c>
      <c r="M150" s="25">
        <v>0</v>
      </c>
      <c r="N150" s="25">
        <v>0</v>
      </c>
      <c r="O150" s="25">
        <v>0</v>
      </c>
      <c r="P150" s="87">
        <f t="shared" si="129"/>
        <v>28500</v>
      </c>
      <c r="Q150" s="66">
        <f t="shared" si="123"/>
        <v>57000</v>
      </c>
      <c r="R150" s="196">
        <v>28500</v>
      </c>
    </row>
    <row r="151" spans="1:18" ht="16.5" hidden="1" customHeight="1" outlineLevel="4">
      <c r="A151" s="427"/>
      <c r="B151" s="429"/>
      <c r="C151" s="86" t="s">
        <v>19</v>
      </c>
      <c r="D151" s="25">
        <v>0</v>
      </c>
      <c r="E151" s="369">
        <v>28500</v>
      </c>
      <c r="F151" s="25">
        <v>0</v>
      </c>
      <c r="G151" s="25">
        <v>0</v>
      </c>
      <c r="H151" s="25">
        <v>0</v>
      </c>
      <c r="I151" s="25">
        <v>0</v>
      </c>
      <c r="J151" s="363">
        <f t="shared" si="115"/>
        <v>28500</v>
      </c>
      <c r="K151" s="25">
        <v>0</v>
      </c>
      <c r="L151" s="366">
        <v>28500</v>
      </c>
      <c r="M151" s="25">
        <v>0</v>
      </c>
      <c r="N151" s="25">
        <v>0</v>
      </c>
      <c r="O151" s="25">
        <v>0</v>
      </c>
      <c r="P151" s="87">
        <f t="shared" si="129"/>
        <v>28500</v>
      </c>
      <c r="Q151" s="66">
        <f t="shared" si="123"/>
        <v>57000</v>
      </c>
      <c r="R151" s="196">
        <v>28500</v>
      </c>
    </row>
    <row r="152" spans="1:18" ht="16.5" hidden="1" customHeight="1" outlineLevel="4">
      <c r="A152" s="427"/>
      <c r="B152" s="429"/>
      <c r="C152" s="86" t="s">
        <v>28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363">
        <f t="shared" si="115"/>
        <v>0</v>
      </c>
      <c r="K152" s="25">
        <v>0</v>
      </c>
      <c r="L152" s="366">
        <v>28500</v>
      </c>
      <c r="M152" s="25">
        <v>0</v>
      </c>
      <c r="N152" s="25">
        <v>0</v>
      </c>
      <c r="O152" s="25">
        <v>0</v>
      </c>
      <c r="P152" s="87">
        <f t="shared" si="129"/>
        <v>28500</v>
      </c>
      <c r="Q152" s="66">
        <f t="shared" si="123"/>
        <v>28500</v>
      </c>
      <c r="R152" s="196">
        <v>28500</v>
      </c>
    </row>
    <row r="153" spans="1:18" ht="28.5" hidden="1" customHeight="1" outlineLevel="3">
      <c r="A153" s="427"/>
      <c r="B153" s="429"/>
      <c r="C153" s="75" t="s">
        <v>277</v>
      </c>
      <c r="D153" s="27">
        <v>0</v>
      </c>
      <c r="E153" s="20">
        <f>SUM(E154:E161)</f>
        <v>320390</v>
      </c>
      <c r="F153" s="27">
        <f>SUM(F154:F161)</f>
        <v>0</v>
      </c>
      <c r="G153" s="20">
        <f t="shared" ref="G153:O153" si="131">SUM(G154:G161)</f>
        <v>5108000</v>
      </c>
      <c r="H153" s="20">
        <f t="shared" si="131"/>
        <v>5108000</v>
      </c>
      <c r="I153" s="20">
        <f t="shared" si="131"/>
        <v>1097000</v>
      </c>
      <c r="J153" s="363">
        <f t="shared" si="115"/>
        <v>11633390</v>
      </c>
      <c r="K153" s="20">
        <f t="shared" si="131"/>
        <v>350000</v>
      </c>
      <c r="L153" s="368">
        <f t="shared" si="131"/>
        <v>1050000</v>
      </c>
      <c r="M153" s="20">
        <f>SUM(M154:M161)</f>
        <v>597000</v>
      </c>
      <c r="N153" s="20">
        <f>SUM(N154:N161)</f>
        <v>1900000</v>
      </c>
      <c r="O153" s="20">
        <f t="shared" si="131"/>
        <v>1500000</v>
      </c>
      <c r="P153" s="20">
        <f t="shared" si="129"/>
        <v>5397000</v>
      </c>
      <c r="Q153" s="76">
        <f t="shared" si="123"/>
        <v>17030390</v>
      </c>
      <c r="R153" s="196">
        <v>-4648000</v>
      </c>
    </row>
    <row r="154" spans="1:18" ht="16.5" hidden="1" customHeight="1" outlineLevel="4">
      <c r="A154" s="427"/>
      <c r="B154" s="429"/>
      <c r="C154" s="86" t="s">
        <v>24</v>
      </c>
      <c r="D154" s="25">
        <v>0</v>
      </c>
      <c r="E154" s="369">
        <v>75000</v>
      </c>
      <c r="F154" s="25">
        <v>0</v>
      </c>
      <c r="G154" s="25">
        <v>0</v>
      </c>
      <c r="H154" s="25">
        <v>0</v>
      </c>
      <c r="I154" s="366">
        <v>1097000</v>
      </c>
      <c r="J154" s="363">
        <f t="shared" si="115"/>
        <v>1172000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87">
        <f t="shared" si="129"/>
        <v>0</v>
      </c>
      <c r="Q154" s="66">
        <f t="shared" si="123"/>
        <v>1172000</v>
      </c>
      <c r="R154" s="196">
        <v>0</v>
      </c>
    </row>
    <row r="155" spans="1:18" ht="16.5" hidden="1" customHeight="1" outlineLevel="4">
      <c r="A155" s="427"/>
      <c r="B155" s="429"/>
      <c r="C155" s="86" t="s">
        <v>15</v>
      </c>
      <c r="D155" s="25">
        <v>0</v>
      </c>
      <c r="E155" s="25">
        <v>0</v>
      </c>
      <c r="F155" s="25">
        <v>0</v>
      </c>
      <c r="G155" s="366">
        <v>975000</v>
      </c>
      <c r="H155" s="366">
        <v>975000</v>
      </c>
      <c r="I155" s="25">
        <v>0</v>
      </c>
      <c r="J155" s="363">
        <f t="shared" si="115"/>
        <v>1950000</v>
      </c>
      <c r="K155" s="25">
        <v>0</v>
      </c>
      <c r="L155" s="366">
        <v>1050000</v>
      </c>
      <c r="M155" s="25">
        <v>0</v>
      </c>
      <c r="N155" s="25">
        <v>0</v>
      </c>
      <c r="O155" s="25">
        <v>0</v>
      </c>
      <c r="P155" s="87">
        <f t="shared" si="129"/>
        <v>1050000</v>
      </c>
      <c r="Q155" s="66">
        <f t="shared" si="123"/>
        <v>3000000</v>
      </c>
      <c r="R155" s="196">
        <v>-975000</v>
      </c>
    </row>
    <row r="156" spans="1:18" ht="16.5" hidden="1" customHeight="1" outlineLevel="4">
      <c r="A156" s="427"/>
      <c r="B156" s="429"/>
      <c r="C156" s="92" t="s">
        <v>16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363">
        <f t="shared" si="115"/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87">
        <f t="shared" si="129"/>
        <v>0</v>
      </c>
      <c r="Q156" s="66">
        <f t="shared" si="123"/>
        <v>0</v>
      </c>
      <c r="R156" s="196">
        <v>0</v>
      </c>
    </row>
    <row r="157" spans="1:18" ht="16.5" hidden="1" customHeight="1" outlineLevel="4">
      <c r="A157" s="427"/>
      <c r="B157" s="429"/>
      <c r="C157" s="92" t="s">
        <v>25</v>
      </c>
      <c r="D157" s="25">
        <v>0</v>
      </c>
      <c r="E157" s="369">
        <v>97000</v>
      </c>
      <c r="F157" s="25">
        <v>0</v>
      </c>
      <c r="G157" s="25">
        <v>0</v>
      </c>
      <c r="H157" s="25">
        <v>0</v>
      </c>
      <c r="I157" s="25">
        <v>0</v>
      </c>
      <c r="J157" s="363">
        <f t="shared" si="115"/>
        <v>97000</v>
      </c>
      <c r="K157" s="25">
        <v>0</v>
      </c>
      <c r="L157" s="25">
        <v>0</v>
      </c>
      <c r="M157" s="366">
        <v>597000</v>
      </c>
      <c r="N157" s="25">
        <v>0</v>
      </c>
      <c r="O157" s="25">
        <v>0</v>
      </c>
      <c r="P157" s="87">
        <f t="shared" si="129"/>
        <v>597000</v>
      </c>
      <c r="Q157" s="66">
        <f t="shared" si="123"/>
        <v>694000</v>
      </c>
      <c r="R157" s="196">
        <v>0</v>
      </c>
    </row>
    <row r="158" spans="1:18" ht="16.5" hidden="1" customHeight="1" outlineLevel="4">
      <c r="A158" s="427"/>
      <c r="B158" s="429"/>
      <c r="C158" s="86" t="s">
        <v>26</v>
      </c>
      <c r="D158" s="368">
        <f t="shared" ref="D158" si="132">SUM(D159:D165)</f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363">
        <f t="shared" si="115"/>
        <v>0</v>
      </c>
      <c r="K158" s="25">
        <v>0</v>
      </c>
      <c r="L158" s="25">
        <v>0</v>
      </c>
      <c r="M158" s="25">
        <v>0</v>
      </c>
      <c r="N158" s="366">
        <v>1900000</v>
      </c>
      <c r="O158" s="25">
        <v>0</v>
      </c>
      <c r="P158" s="87">
        <f t="shared" si="129"/>
        <v>1900000</v>
      </c>
      <c r="Q158" s="66">
        <f t="shared" si="123"/>
        <v>1900000</v>
      </c>
      <c r="R158" s="196">
        <v>0</v>
      </c>
    </row>
    <row r="159" spans="1:18" ht="16.5" hidden="1" customHeight="1" outlineLevel="4">
      <c r="A159" s="427"/>
      <c r="B159" s="429"/>
      <c r="C159" s="86" t="s">
        <v>27</v>
      </c>
      <c r="D159" s="86"/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363">
        <f t="shared" si="115"/>
        <v>0</v>
      </c>
      <c r="K159" s="25">
        <v>0</v>
      </c>
      <c r="L159" s="25">
        <v>0</v>
      </c>
      <c r="M159" s="25">
        <v>0</v>
      </c>
      <c r="N159" s="25">
        <v>0</v>
      </c>
      <c r="O159" s="366">
        <v>1500000</v>
      </c>
      <c r="P159" s="87">
        <f t="shared" si="129"/>
        <v>1500000</v>
      </c>
      <c r="Q159" s="66">
        <f t="shared" si="123"/>
        <v>1500000</v>
      </c>
      <c r="R159" s="196">
        <v>460000</v>
      </c>
    </row>
    <row r="160" spans="1:18" ht="16.5" hidden="1" customHeight="1" outlineLevel="4">
      <c r="A160" s="427"/>
      <c r="B160" s="429"/>
      <c r="C160" s="86" t="s">
        <v>19</v>
      </c>
      <c r="D160" s="86"/>
      <c r="E160" s="369">
        <f>150000-1610</f>
        <v>148390</v>
      </c>
      <c r="F160" s="25">
        <v>0</v>
      </c>
      <c r="G160" s="25">
        <v>0</v>
      </c>
      <c r="H160" s="25">
        <v>0</v>
      </c>
      <c r="I160" s="25">
        <v>0</v>
      </c>
      <c r="J160" s="363">
        <f t="shared" si="115"/>
        <v>148390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87">
        <f t="shared" si="129"/>
        <v>0</v>
      </c>
      <c r="Q160" s="66">
        <f t="shared" si="123"/>
        <v>148390</v>
      </c>
      <c r="R160" s="196">
        <v>0</v>
      </c>
    </row>
    <row r="161" spans="1:18" ht="16.5" hidden="1" customHeight="1" outlineLevel="4">
      <c r="A161" s="427"/>
      <c r="B161" s="429"/>
      <c r="C161" s="86" t="s">
        <v>28</v>
      </c>
      <c r="D161" s="86"/>
      <c r="E161" s="25">
        <v>0</v>
      </c>
      <c r="F161" s="25">
        <v>0</v>
      </c>
      <c r="G161" s="366">
        <v>4133000</v>
      </c>
      <c r="H161" s="366">
        <v>4133000</v>
      </c>
      <c r="I161" s="25">
        <v>0</v>
      </c>
      <c r="J161" s="363">
        <f t="shared" si="115"/>
        <v>8266000</v>
      </c>
      <c r="K161" s="366">
        <v>350000</v>
      </c>
      <c r="L161" s="25">
        <v>0</v>
      </c>
      <c r="M161" s="25">
        <v>0</v>
      </c>
      <c r="N161" s="25">
        <v>0</v>
      </c>
      <c r="O161" s="25">
        <v>0</v>
      </c>
      <c r="P161" s="87">
        <f t="shared" si="129"/>
        <v>350000</v>
      </c>
      <c r="Q161" s="66">
        <f t="shared" si="123"/>
        <v>8616000</v>
      </c>
      <c r="R161" s="196">
        <v>-4133000</v>
      </c>
    </row>
    <row r="162" spans="1:18" ht="28.5" hidden="1" customHeight="1" outlineLevel="3">
      <c r="A162" s="427"/>
      <c r="B162" s="429"/>
      <c r="C162" s="75" t="s">
        <v>22</v>
      </c>
      <c r="D162" s="20">
        <f t="shared" ref="D162" si="133">SUM(D163:D169)</f>
        <v>0</v>
      </c>
      <c r="E162" s="20">
        <f>SUM(E163:E170)</f>
        <v>0</v>
      </c>
      <c r="F162" s="20">
        <f>SUM(F163:F170)</f>
        <v>0</v>
      </c>
      <c r="G162" s="20">
        <f t="shared" ref="G162:H162" si="134">SUM(G163:G170)</f>
        <v>0</v>
      </c>
      <c r="H162" s="20">
        <f t="shared" si="134"/>
        <v>0</v>
      </c>
      <c r="I162" s="20">
        <f>SUM(I163:I170)</f>
        <v>274999</v>
      </c>
      <c r="J162" s="363">
        <f t="shared" si="115"/>
        <v>274999</v>
      </c>
      <c r="K162" s="20">
        <f>SUM(K163:K170)</f>
        <v>275000</v>
      </c>
      <c r="L162" s="368">
        <f>SUM(L163:L170)</f>
        <v>275000</v>
      </c>
      <c r="M162" s="20">
        <f>SUM(M163:M170)</f>
        <v>275000</v>
      </c>
      <c r="N162" s="20">
        <f>SUM(N163:N170)</f>
        <v>275000</v>
      </c>
      <c r="O162" s="20">
        <f>SUM(O163:O170)</f>
        <v>275000</v>
      </c>
      <c r="P162" s="20">
        <f t="shared" si="129"/>
        <v>1375000</v>
      </c>
      <c r="Q162" s="76">
        <f t="shared" si="123"/>
        <v>1649999</v>
      </c>
      <c r="R162" s="196">
        <v>0</v>
      </c>
    </row>
    <row r="163" spans="1:18" ht="15.75" hidden="1" customHeight="1" outlineLevel="3">
      <c r="A163" s="427"/>
      <c r="B163" s="429"/>
      <c r="C163" s="91" t="s">
        <v>24</v>
      </c>
      <c r="D163" s="91"/>
      <c r="E163" s="44">
        <v>0</v>
      </c>
      <c r="F163" s="44">
        <v>0</v>
      </c>
      <c r="G163" s="44">
        <v>0</v>
      </c>
      <c r="H163" s="44">
        <v>0</v>
      </c>
      <c r="I163" s="367">
        <v>208334</v>
      </c>
      <c r="J163" s="363">
        <f t="shared" si="115"/>
        <v>208334</v>
      </c>
      <c r="K163" s="11">
        <v>208333.33333333334</v>
      </c>
      <c r="L163" s="11">
        <v>208333.33333333334</v>
      </c>
      <c r="M163" s="11">
        <v>208333.33333333334</v>
      </c>
      <c r="N163" s="11">
        <v>208333.33333333334</v>
      </c>
      <c r="O163" s="11">
        <v>208333.33333333334</v>
      </c>
      <c r="P163" s="363">
        <f t="shared" si="129"/>
        <v>1041666.6666666667</v>
      </c>
      <c r="Q163" s="15"/>
      <c r="R163" s="196">
        <v>0</v>
      </c>
    </row>
    <row r="164" spans="1:18" ht="15.75" hidden="1" customHeight="1" outlineLevel="3">
      <c r="A164" s="427"/>
      <c r="B164" s="429"/>
      <c r="C164" s="91" t="s">
        <v>15</v>
      </c>
      <c r="D164" s="91"/>
      <c r="E164" s="44">
        <v>0</v>
      </c>
      <c r="F164" s="44">
        <v>0</v>
      </c>
      <c r="G164" s="44">
        <v>0</v>
      </c>
      <c r="H164" s="44">
        <v>0</v>
      </c>
      <c r="I164" s="180">
        <v>33332</v>
      </c>
      <c r="J164" s="363">
        <f t="shared" si="115"/>
        <v>33332</v>
      </c>
      <c r="K164" s="11">
        <v>33333.333333333336</v>
      </c>
      <c r="L164" s="264">
        <v>33333.333333333336</v>
      </c>
      <c r="M164" s="11">
        <v>33333.333333333336</v>
      </c>
      <c r="N164" s="264">
        <v>33333.333333333336</v>
      </c>
      <c r="O164" s="264">
        <v>33333.333333333336</v>
      </c>
      <c r="P164" s="363">
        <f t="shared" si="129"/>
        <v>166666.66666666669</v>
      </c>
      <c r="Q164" s="15"/>
      <c r="R164" s="196">
        <v>0</v>
      </c>
    </row>
    <row r="165" spans="1:18" ht="15.75" hidden="1" customHeight="1" outlineLevel="3">
      <c r="A165" s="427"/>
      <c r="B165" s="429"/>
      <c r="C165" s="93" t="s">
        <v>16</v>
      </c>
      <c r="D165" s="93"/>
      <c r="E165" s="44">
        <v>0</v>
      </c>
      <c r="F165" s="44">
        <v>0</v>
      </c>
      <c r="G165" s="44">
        <v>0</v>
      </c>
      <c r="H165" s="44">
        <v>0</v>
      </c>
      <c r="I165" s="200">
        <v>0</v>
      </c>
      <c r="J165" s="363">
        <f t="shared" si="115"/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363">
        <f t="shared" si="129"/>
        <v>0</v>
      </c>
      <c r="Q165" s="15"/>
      <c r="R165" s="196">
        <v>0</v>
      </c>
    </row>
    <row r="166" spans="1:18" ht="15.75" hidden="1" customHeight="1" outlineLevel="3">
      <c r="A166" s="427"/>
      <c r="B166" s="429"/>
      <c r="C166" s="93" t="s">
        <v>25</v>
      </c>
      <c r="D166" s="93"/>
      <c r="E166" s="44">
        <v>0</v>
      </c>
      <c r="F166" s="44">
        <v>0</v>
      </c>
      <c r="G166" s="44">
        <v>0</v>
      </c>
      <c r="H166" s="44">
        <v>0</v>
      </c>
      <c r="I166" s="200">
        <v>0</v>
      </c>
      <c r="J166" s="363">
        <f t="shared" si="115"/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363">
        <f t="shared" si="129"/>
        <v>0</v>
      </c>
      <c r="Q166" s="15"/>
      <c r="R166" s="196">
        <v>0</v>
      </c>
    </row>
    <row r="167" spans="1:18" ht="15.75" hidden="1" customHeight="1" outlineLevel="3">
      <c r="A167" s="427"/>
      <c r="B167" s="429"/>
      <c r="C167" s="91" t="s">
        <v>26</v>
      </c>
      <c r="D167" s="91"/>
      <c r="E167" s="44">
        <v>0</v>
      </c>
      <c r="F167" s="44">
        <v>0</v>
      </c>
      <c r="G167" s="44">
        <v>0</v>
      </c>
      <c r="H167" s="44">
        <v>0</v>
      </c>
      <c r="I167" s="180">
        <v>8334</v>
      </c>
      <c r="J167" s="363">
        <f t="shared" si="115"/>
        <v>8334</v>
      </c>
      <c r="K167" s="264">
        <v>8333.3333333333339</v>
      </c>
      <c r="L167" s="264">
        <v>8333.3333333333339</v>
      </c>
      <c r="M167" s="264">
        <v>8333.3333333333339</v>
      </c>
      <c r="N167" s="264">
        <v>8333.3333333333339</v>
      </c>
      <c r="O167" s="264">
        <v>8333.3333333333339</v>
      </c>
      <c r="P167" s="363">
        <f t="shared" si="129"/>
        <v>41666.666666666672</v>
      </c>
      <c r="Q167" s="15"/>
      <c r="R167" s="196">
        <v>0</v>
      </c>
    </row>
    <row r="168" spans="1:18" ht="15.75" hidden="1" customHeight="1" outlineLevel="3">
      <c r="A168" s="427"/>
      <c r="B168" s="429"/>
      <c r="C168" s="88" t="s">
        <v>27</v>
      </c>
      <c r="D168" s="88"/>
      <c r="E168" s="44">
        <v>0</v>
      </c>
      <c r="F168" s="44">
        <v>0</v>
      </c>
      <c r="G168" s="44">
        <v>0</v>
      </c>
      <c r="H168" s="44">
        <v>0</v>
      </c>
      <c r="I168" s="180">
        <v>8333</v>
      </c>
      <c r="J168" s="363">
        <f t="shared" si="115"/>
        <v>8333</v>
      </c>
      <c r="K168" s="264">
        <v>8333.3333333333339</v>
      </c>
      <c r="L168" s="264">
        <v>8333.3333333333339</v>
      </c>
      <c r="M168" s="264">
        <v>8333.3333333333339</v>
      </c>
      <c r="N168" s="264">
        <v>8333.3333333333339</v>
      </c>
      <c r="O168" s="264">
        <v>8333.3333333333339</v>
      </c>
      <c r="P168" s="363">
        <f t="shared" si="129"/>
        <v>41666.666666666672</v>
      </c>
      <c r="Q168" s="15"/>
      <c r="R168" s="196">
        <v>0</v>
      </c>
    </row>
    <row r="169" spans="1:18" ht="15.75" hidden="1" customHeight="1" outlineLevel="3">
      <c r="A169" s="427"/>
      <c r="B169" s="429"/>
      <c r="C169" s="88" t="s">
        <v>19</v>
      </c>
      <c r="D169" s="88"/>
      <c r="E169" s="44">
        <v>0</v>
      </c>
      <c r="F169" s="44">
        <v>0</v>
      </c>
      <c r="G169" s="44">
        <v>0</v>
      </c>
      <c r="H169" s="44">
        <v>0</v>
      </c>
      <c r="I169" s="180">
        <v>8333</v>
      </c>
      <c r="J169" s="363">
        <f t="shared" si="115"/>
        <v>8333</v>
      </c>
      <c r="K169" s="264">
        <v>8333.3333333333339</v>
      </c>
      <c r="L169" s="264">
        <v>8333.3333333333339</v>
      </c>
      <c r="M169" s="264">
        <v>8333.3333333333339</v>
      </c>
      <c r="N169" s="264">
        <v>8333.3333333333339</v>
      </c>
      <c r="O169" s="264">
        <v>8333.3333333333339</v>
      </c>
      <c r="P169" s="363">
        <f t="shared" si="129"/>
        <v>41666.666666666672</v>
      </c>
      <c r="Q169" s="15"/>
      <c r="R169" s="196">
        <v>0</v>
      </c>
    </row>
    <row r="170" spans="1:18" ht="15.75" hidden="1" customHeight="1" outlineLevel="3">
      <c r="A170" s="427"/>
      <c r="B170" s="430"/>
      <c r="C170" s="91" t="s">
        <v>28</v>
      </c>
      <c r="D170" s="91"/>
      <c r="E170" s="44">
        <v>0</v>
      </c>
      <c r="F170" s="44">
        <v>0</v>
      </c>
      <c r="G170" s="44">
        <v>0</v>
      </c>
      <c r="H170" s="44">
        <v>0</v>
      </c>
      <c r="I170" s="180">
        <v>8333</v>
      </c>
      <c r="J170" s="363">
        <f t="shared" si="115"/>
        <v>8333</v>
      </c>
      <c r="K170" s="264">
        <v>8333.3333333333339</v>
      </c>
      <c r="L170" s="264">
        <v>8333.3333333333339</v>
      </c>
      <c r="M170" s="264">
        <v>8333.3333333333339</v>
      </c>
      <c r="N170" s="264">
        <v>8333.3333333333339</v>
      </c>
      <c r="O170" s="264">
        <v>8333.3333333333339</v>
      </c>
      <c r="P170" s="363">
        <f t="shared" si="129"/>
        <v>41666.666666666672</v>
      </c>
      <c r="Q170" s="15"/>
      <c r="R170" s="196">
        <v>0</v>
      </c>
    </row>
    <row r="171" spans="1:18" ht="30" hidden="1" customHeight="1" outlineLevel="2">
      <c r="A171" s="447" t="s">
        <v>30</v>
      </c>
      <c r="B171" s="448"/>
      <c r="C171" s="448"/>
      <c r="D171" s="363">
        <f t="shared" ref="D171:I171" si="135">D178+D184+D190+D196</f>
        <v>0</v>
      </c>
      <c r="E171" s="363">
        <f t="shared" si="135"/>
        <v>1174938.94</v>
      </c>
      <c r="F171" s="363">
        <f>F178+F184+F190+F196+F172</f>
        <v>462000</v>
      </c>
      <c r="G171" s="363">
        <f t="shared" si="135"/>
        <v>4092000</v>
      </c>
      <c r="H171" s="363">
        <f t="shared" si="135"/>
        <v>4092000</v>
      </c>
      <c r="I171" s="363">
        <f t="shared" si="135"/>
        <v>301710</v>
      </c>
      <c r="J171" s="363">
        <f t="shared" si="115"/>
        <v>10122648.939999999</v>
      </c>
      <c r="K171" s="363">
        <f t="shared" ref="K171:O171" si="136">K178+K184+K190+K196+K172</f>
        <v>403535.9</v>
      </c>
      <c r="L171" s="363">
        <f t="shared" si="136"/>
        <v>727084.72</v>
      </c>
      <c r="M171" s="363">
        <f t="shared" si="136"/>
        <v>308790</v>
      </c>
      <c r="N171" s="363">
        <f t="shared" si="136"/>
        <v>301710</v>
      </c>
      <c r="O171" s="363">
        <f t="shared" si="136"/>
        <v>458790</v>
      </c>
      <c r="P171" s="363">
        <f t="shared" si="129"/>
        <v>2199910.62</v>
      </c>
      <c r="Q171" s="67">
        <f>J171+P171</f>
        <v>12322559.559999999</v>
      </c>
      <c r="R171" s="196">
        <v>-3933000</v>
      </c>
    </row>
    <row r="172" spans="1:18" ht="33" hidden="1" customHeight="1" outlineLevel="3">
      <c r="A172" s="427">
        <v>3</v>
      </c>
      <c r="B172" s="428" t="s">
        <v>14</v>
      </c>
      <c r="C172" s="75" t="s">
        <v>11</v>
      </c>
      <c r="D172" s="20">
        <f t="shared" ref="D172" si="137">SUM(D173:D179)</f>
        <v>0</v>
      </c>
      <c r="E172" s="20">
        <f>SUM(E173:E177)</f>
        <v>0</v>
      </c>
      <c r="F172" s="20">
        <f t="shared" ref="F172:L172" si="138">SUM(F173:F177)</f>
        <v>0</v>
      </c>
      <c r="G172" s="27">
        <f>SUM(G173:G177)</f>
        <v>0</v>
      </c>
      <c r="H172" s="27">
        <f>SUM(H173:H177)</f>
        <v>0</v>
      </c>
      <c r="I172" s="27">
        <f>SUM(I173:I177)</f>
        <v>0</v>
      </c>
      <c r="J172" s="363">
        <f t="shared" si="115"/>
        <v>0</v>
      </c>
      <c r="K172" s="20">
        <f t="shared" si="138"/>
        <v>94745.900000000009</v>
      </c>
      <c r="L172" s="368">
        <f t="shared" si="138"/>
        <v>275374.71999999997</v>
      </c>
      <c r="M172" s="27">
        <f>SUM(M173:M177)</f>
        <v>0</v>
      </c>
      <c r="N172" s="27">
        <f>SUM(N173:N177)</f>
        <v>0</v>
      </c>
      <c r="O172" s="27">
        <f>SUM(O173:O177)</f>
        <v>0</v>
      </c>
      <c r="P172" s="20">
        <f t="shared" si="129"/>
        <v>370120.62</v>
      </c>
      <c r="Q172" s="76">
        <f t="shared" ref="Q172:Q196" si="139">J172+P172</f>
        <v>370120.62</v>
      </c>
      <c r="R172" s="196">
        <v>0</v>
      </c>
    </row>
    <row r="173" spans="1:18" ht="16.5" hidden="1" customHeight="1" outlineLevel="4">
      <c r="A173" s="427"/>
      <c r="B173" s="429"/>
      <c r="C173" s="86" t="s">
        <v>24</v>
      </c>
      <c r="D173" s="25">
        <v>0</v>
      </c>
      <c r="E173" s="369"/>
      <c r="F173" s="25"/>
      <c r="G173" s="25">
        <v>0</v>
      </c>
      <c r="H173" s="25">
        <v>0</v>
      </c>
      <c r="I173" s="25">
        <v>0</v>
      </c>
      <c r="J173" s="363">
        <f t="shared" si="115"/>
        <v>0</v>
      </c>
      <c r="K173" s="369">
        <v>76816.070000000007</v>
      </c>
      <c r="L173" s="25">
        <v>0</v>
      </c>
      <c r="M173" s="25">
        <v>0</v>
      </c>
      <c r="N173" s="25">
        <v>0</v>
      </c>
      <c r="O173" s="25">
        <v>0</v>
      </c>
      <c r="P173" s="87">
        <f t="shared" si="129"/>
        <v>76816.070000000007</v>
      </c>
      <c r="Q173" s="66">
        <f t="shared" si="139"/>
        <v>76816.070000000007</v>
      </c>
      <c r="R173" s="196">
        <v>0</v>
      </c>
    </row>
    <row r="174" spans="1:18" ht="16.5" hidden="1" customHeight="1" outlineLevel="4">
      <c r="A174" s="427"/>
      <c r="B174" s="429"/>
      <c r="C174" s="94" t="s">
        <v>17</v>
      </c>
      <c r="D174" s="25">
        <v>0</v>
      </c>
      <c r="E174" s="369"/>
      <c r="F174" s="25"/>
      <c r="G174" s="25">
        <v>0</v>
      </c>
      <c r="H174" s="25">
        <v>0</v>
      </c>
      <c r="I174" s="25">
        <v>0</v>
      </c>
      <c r="J174" s="363">
        <f t="shared" si="115"/>
        <v>0</v>
      </c>
      <c r="K174" s="369">
        <v>17929.830000000002</v>
      </c>
      <c r="L174" s="25">
        <v>0</v>
      </c>
      <c r="M174" s="25">
        <v>0</v>
      </c>
      <c r="N174" s="25">
        <v>0</v>
      </c>
      <c r="O174" s="25">
        <v>0</v>
      </c>
      <c r="P174" s="87">
        <f t="shared" si="129"/>
        <v>17929.830000000002</v>
      </c>
      <c r="Q174" s="66">
        <f t="shared" si="139"/>
        <v>17929.830000000002</v>
      </c>
      <c r="R174" s="196">
        <v>0</v>
      </c>
    </row>
    <row r="175" spans="1:18" ht="16.5" hidden="1" customHeight="1" outlineLevel="4">
      <c r="A175" s="427"/>
      <c r="B175" s="429"/>
      <c r="C175" s="86" t="s">
        <v>34</v>
      </c>
      <c r="D175" s="25">
        <v>0</v>
      </c>
      <c r="E175" s="25"/>
      <c r="F175" s="370"/>
      <c r="G175" s="25">
        <v>0</v>
      </c>
      <c r="H175" s="25">
        <v>0</v>
      </c>
      <c r="I175" s="25">
        <v>0</v>
      </c>
      <c r="J175" s="363">
        <f t="shared" si="115"/>
        <v>0</v>
      </c>
      <c r="K175" s="25">
        <v>0</v>
      </c>
      <c r="L175" s="370">
        <v>59884.13</v>
      </c>
      <c r="M175" s="25">
        <v>0</v>
      </c>
      <c r="N175" s="25">
        <v>0</v>
      </c>
      <c r="O175" s="25">
        <v>0</v>
      </c>
      <c r="P175" s="87">
        <f t="shared" si="129"/>
        <v>59884.13</v>
      </c>
      <c r="Q175" s="66">
        <f t="shared" si="139"/>
        <v>59884.13</v>
      </c>
      <c r="R175" s="196">
        <v>0</v>
      </c>
    </row>
    <row r="176" spans="1:18" ht="16.5" hidden="1" customHeight="1" outlineLevel="4">
      <c r="A176" s="427"/>
      <c r="B176" s="429"/>
      <c r="C176" s="86" t="s">
        <v>35</v>
      </c>
      <c r="D176" s="25">
        <v>0</v>
      </c>
      <c r="E176" s="25"/>
      <c r="F176" s="370"/>
      <c r="G176" s="25">
        <v>0</v>
      </c>
      <c r="H176" s="25">
        <v>0</v>
      </c>
      <c r="I176" s="25">
        <v>0</v>
      </c>
      <c r="J176" s="363">
        <f t="shared" ref="J176:J239" si="140">I176+H176+G176+F176+E176+D176</f>
        <v>0</v>
      </c>
      <c r="K176" s="25">
        <v>0</v>
      </c>
      <c r="L176" s="370">
        <v>76451.25</v>
      </c>
      <c r="M176" s="25">
        <v>0</v>
      </c>
      <c r="N176" s="25">
        <v>0</v>
      </c>
      <c r="O176" s="25">
        <v>0</v>
      </c>
      <c r="P176" s="87">
        <f t="shared" si="129"/>
        <v>76451.25</v>
      </c>
      <c r="Q176" s="66">
        <f t="shared" si="139"/>
        <v>76451.25</v>
      </c>
      <c r="R176" s="196">
        <v>0</v>
      </c>
    </row>
    <row r="177" spans="1:18" ht="16.5" hidden="1" customHeight="1" outlineLevel="4">
      <c r="A177" s="427"/>
      <c r="B177" s="429"/>
      <c r="C177" s="86" t="s">
        <v>36</v>
      </c>
      <c r="D177" s="25">
        <v>0</v>
      </c>
      <c r="E177" s="25"/>
      <c r="F177" s="370"/>
      <c r="G177" s="25">
        <v>0</v>
      </c>
      <c r="H177" s="25">
        <v>0</v>
      </c>
      <c r="I177" s="25">
        <v>0</v>
      </c>
      <c r="J177" s="363">
        <f t="shared" si="140"/>
        <v>0</v>
      </c>
      <c r="K177" s="25">
        <v>0</v>
      </c>
      <c r="L177" s="370">
        <v>139039.34</v>
      </c>
      <c r="M177" s="25">
        <v>0</v>
      </c>
      <c r="N177" s="25">
        <v>0</v>
      </c>
      <c r="O177" s="25">
        <v>0</v>
      </c>
      <c r="P177" s="87">
        <f t="shared" si="129"/>
        <v>139039.34</v>
      </c>
      <c r="Q177" s="66">
        <f t="shared" si="139"/>
        <v>139039.34</v>
      </c>
      <c r="R177" s="196">
        <v>0</v>
      </c>
    </row>
    <row r="178" spans="1:18" ht="28.5" hidden="1" customHeight="1" outlineLevel="3">
      <c r="A178" s="427"/>
      <c r="B178" s="429"/>
      <c r="C178" s="75" t="s">
        <v>12</v>
      </c>
      <c r="D178" s="27">
        <v>0</v>
      </c>
      <c r="E178" s="20">
        <f t="shared" ref="E178:O178" si="141">SUM(E179:E183)</f>
        <v>16969</v>
      </c>
      <c r="F178" s="20">
        <f t="shared" si="141"/>
        <v>287000</v>
      </c>
      <c r="G178" s="20">
        <f t="shared" si="141"/>
        <v>392000</v>
      </c>
      <c r="H178" s="20">
        <f t="shared" si="141"/>
        <v>392000</v>
      </c>
      <c r="I178" s="20">
        <f t="shared" si="141"/>
        <v>1710</v>
      </c>
      <c r="J178" s="363">
        <f t="shared" si="140"/>
        <v>1089679</v>
      </c>
      <c r="K178" s="20">
        <f t="shared" si="141"/>
        <v>8790</v>
      </c>
      <c r="L178" s="368">
        <f t="shared" si="141"/>
        <v>1710</v>
      </c>
      <c r="M178" s="20">
        <f t="shared" si="141"/>
        <v>8790</v>
      </c>
      <c r="N178" s="20">
        <f t="shared" si="141"/>
        <v>1710</v>
      </c>
      <c r="O178" s="20">
        <f t="shared" si="141"/>
        <v>8790</v>
      </c>
      <c r="P178" s="20">
        <f t="shared" si="129"/>
        <v>29790</v>
      </c>
      <c r="Q178" s="76">
        <f t="shared" si="139"/>
        <v>1119469</v>
      </c>
      <c r="R178" s="196">
        <v>-383000</v>
      </c>
    </row>
    <row r="179" spans="1:18" ht="16.5" hidden="1" customHeight="1" outlineLevel="4">
      <c r="A179" s="427"/>
      <c r="B179" s="429"/>
      <c r="C179" s="86" t="s">
        <v>24</v>
      </c>
      <c r="D179" s="25">
        <v>0</v>
      </c>
      <c r="E179" s="369">
        <v>9000</v>
      </c>
      <c r="F179" s="25">
        <v>0</v>
      </c>
      <c r="G179" s="95">
        <f>900+198000</f>
        <v>198900</v>
      </c>
      <c r="H179" s="95">
        <f>900+198000</f>
        <v>198900</v>
      </c>
      <c r="I179" s="95">
        <v>900</v>
      </c>
      <c r="J179" s="363">
        <f t="shared" si="140"/>
        <v>407700</v>
      </c>
      <c r="K179" s="25">
        <v>0</v>
      </c>
      <c r="L179" s="95">
        <v>900</v>
      </c>
      <c r="M179" s="25">
        <v>0</v>
      </c>
      <c r="N179" s="95">
        <v>900</v>
      </c>
      <c r="O179" s="25">
        <v>0</v>
      </c>
      <c r="P179" s="87">
        <f t="shared" si="129"/>
        <v>1800</v>
      </c>
      <c r="Q179" s="66">
        <f t="shared" si="139"/>
        <v>409500</v>
      </c>
      <c r="R179" s="196">
        <v>-198900</v>
      </c>
    </row>
    <row r="180" spans="1:18" ht="16.5" hidden="1" customHeight="1" outlineLevel="4">
      <c r="A180" s="427"/>
      <c r="B180" s="429"/>
      <c r="C180" s="94" t="s">
        <v>17</v>
      </c>
      <c r="D180" s="368">
        <f t="shared" ref="D180" si="142">SUM(D181:D187)</f>
        <v>0</v>
      </c>
      <c r="E180" s="369">
        <f>8000-31</f>
        <v>7969</v>
      </c>
      <c r="F180" s="25">
        <v>0</v>
      </c>
      <c r="G180" s="95">
        <f>810+18000-310</f>
        <v>18500</v>
      </c>
      <c r="H180" s="95">
        <f>810+18000-310</f>
        <v>18500</v>
      </c>
      <c r="I180" s="95">
        <v>810</v>
      </c>
      <c r="J180" s="363">
        <f t="shared" si="140"/>
        <v>45779</v>
      </c>
      <c r="K180" s="25">
        <v>0</v>
      </c>
      <c r="L180" s="95">
        <v>810</v>
      </c>
      <c r="M180" s="25">
        <v>0</v>
      </c>
      <c r="N180" s="95">
        <v>810</v>
      </c>
      <c r="O180" s="25">
        <v>0</v>
      </c>
      <c r="P180" s="87">
        <f t="shared" si="129"/>
        <v>1620</v>
      </c>
      <c r="Q180" s="66">
        <f t="shared" si="139"/>
        <v>47399</v>
      </c>
      <c r="R180" s="196">
        <v>-18500</v>
      </c>
    </row>
    <row r="181" spans="1:18" ht="16.5" hidden="1" customHeight="1" outlineLevel="4">
      <c r="A181" s="427"/>
      <c r="B181" s="429"/>
      <c r="C181" s="86" t="s">
        <v>34</v>
      </c>
      <c r="D181" s="25">
        <v>0</v>
      </c>
      <c r="E181" s="25">
        <v>0</v>
      </c>
      <c r="F181" s="95">
        <v>195000</v>
      </c>
      <c r="G181" s="25">
        <v>0</v>
      </c>
      <c r="H181" s="25">
        <v>0</v>
      </c>
      <c r="I181" s="25">
        <v>0</v>
      </c>
      <c r="J181" s="363">
        <f t="shared" si="140"/>
        <v>195000</v>
      </c>
      <c r="K181" s="95">
        <v>8250</v>
      </c>
      <c r="L181" s="25">
        <v>0</v>
      </c>
      <c r="M181" s="95">
        <v>8250</v>
      </c>
      <c r="N181" s="25">
        <v>0</v>
      </c>
      <c r="O181" s="95">
        <v>8250</v>
      </c>
      <c r="P181" s="87">
        <f t="shared" si="129"/>
        <v>24750</v>
      </c>
      <c r="Q181" s="66">
        <f t="shared" si="139"/>
        <v>219750</v>
      </c>
      <c r="R181" s="196">
        <v>9000</v>
      </c>
    </row>
    <row r="182" spans="1:18" ht="16.5" hidden="1" customHeight="1" outlineLevel="4">
      <c r="A182" s="427"/>
      <c r="B182" s="429"/>
      <c r="C182" s="86" t="s">
        <v>35</v>
      </c>
      <c r="D182" s="25">
        <v>0</v>
      </c>
      <c r="E182" s="25">
        <v>0</v>
      </c>
      <c r="F182" s="95">
        <v>92000</v>
      </c>
      <c r="G182" s="25">
        <v>0</v>
      </c>
      <c r="H182" s="25">
        <v>0</v>
      </c>
      <c r="I182" s="25">
        <v>0</v>
      </c>
      <c r="J182" s="363">
        <f t="shared" si="140"/>
        <v>92000</v>
      </c>
      <c r="K182" s="95">
        <v>180</v>
      </c>
      <c r="L182" s="25">
        <v>0</v>
      </c>
      <c r="M182" s="95">
        <v>180</v>
      </c>
      <c r="N182" s="25">
        <v>0</v>
      </c>
      <c r="O182" s="95">
        <v>180</v>
      </c>
      <c r="P182" s="87">
        <f t="shared" si="129"/>
        <v>540</v>
      </c>
      <c r="Q182" s="66">
        <f t="shared" si="139"/>
        <v>92540</v>
      </c>
      <c r="R182" s="196">
        <v>0</v>
      </c>
    </row>
    <row r="183" spans="1:18" ht="16.5" hidden="1" customHeight="1" outlineLevel="4">
      <c r="A183" s="427"/>
      <c r="B183" s="429"/>
      <c r="C183" s="86" t="s">
        <v>36</v>
      </c>
      <c r="D183" s="25">
        <v>0</v>
      </c>
      <c r="E183" s="25">
        <v>0</v>
      </c>
      <c r="F183" s="25">
        <v>0</v>
      </c>
      <c r="G183" s="95">
        <v>174600</v>
      </c>
      <c r="H183" s="95">
        <v>174600</v>
      </c>
      <c r="I183" s="25">
        <v>0</v>
      </c>
      <c r="J183" s="363">
        <f t="shared" si="140"/>
        <v>349200</v>
      </c>
      <c r="K183" s="95">
        <v>360</v>
      </c>
      <c r="L183" s="25">
        <v>0</v>
      </c>
      <c r="M183" s="95">
        <v>360</v>
      </c>
      <c r="N183" s="25">
        <v>0</v>
      </c>
      <c r="O183" s="95">
        <v>360</v>
      </c>
      <c r="P183" s="87">
        <f t="shared" si="129"/>
        <v>1080</v>
      </c>
      <c r="Q183" s="66">
        <f t="shared" si="139"/>
        <v>350280</v>
      </c>
      <c r="R183" s="196">
        <v>-174600</v>
      </c>
    </row>
    <row r="184" spans="1:18" ht="28.5" hidden="1" customHeight="1" outlineLevel="3">
      <c r="A184" s="427"/>
      <c r="B184" s="429"/>
      <c r="C184" s="75" t="s">
        <v>13</v>
      </c>
      <c r="D184" s="27">
        <v>0</v>
      </c>
      <c r="E184" s="20">
        <f>SUM(E185:E189)</f>
        <v>17000</v>
      </c>
      <c r="F184" s="27">
        <f>SUM(F185:F189)</f>
        <v>0</v>
      </c>
      <c r="G184" s="27">
        <f>SUM(G185:G189)</f>
        <v>0</v>
      </c>
      <c r="H184" s="27">
        <f>SUM(H185:H189)</f>
        <v>0</v>
      </c>
      <c r="I184" s="27">
        <f t="shared" ref="I184:O184" si="143">SUM(I185:I189)</f>
        <v>0</v>
      </c>
      <c r="J184" s="363">
        <f t="shared" si="140"/>
        <v>17000</v>
      </c>
      <c r="K184" s="27">
        <f t="shared" si="143"/>
        <v>0</v>
      </c>
      <c r="L184" s="368">
        <f t="shared" si="143"/>
        <v>150000</v>
      </c>
      <c r="M184" s="27">
        <f t="shared" si="143"/>
        <v>0</v>
      </c>
      <c r="N184" s="27">
        <f t="shared" si="143"/>
        <v>0</v>
      </c>
      <c r="O184" s="20">
        <f t="shared" si="143"/>
        <v>150000</v>
      </c>
      <c r="P184" s="20">
        <f t="shared" si="129"/>
        <v>300000</v>
      </c>
      <c r="Q184" s="76">
        <f t="shared" si="139"/>
        <v>317000</v>
      </c>
      <c r="R184" s="196">
        <v>150000</v>
      </c>
    </row>
    <row r="185" spans="1:18" ht="16.5" hidden="1" customHeight="1" outlineLevel="4">
      <c r="A185" s="427"/>
      <c r="B185" s="429"/>
      <c r="C185" s="86" t="s">
        <v>24</v>
      </c>
      <c r="D185" s="25">
        <v>0</v>
      </c>
      <c r="E185" s="225">
        <v>17000</v>
      </c>
      <c r="F185" s="25">
        <v>0</v>
      </c>
      <c r="G185" s="25">
        <v>0</v>
      </c>
      <c r="H185" s="25">
        <v>0</v>
      </c>
      <c r="I185" s="25">
        <v>0</v>
      </c>
      <c r="J185" s="363">
        <f t="shared" si="140"/>
        <v>17000</v>
      </c>
      <c r="K185" s="25">
        <v>0</v>
      </c>
      <c r="L185" s="370">
        <v>150000</v>
      </c>
      <c r="M185" s="25">
        <v>0</v>
      </c>
      <c r="N185" s="25">
        <v>0</v>
      </c>
      <c r="O185" s="370">
        <v>150000</v>
      </c>
      <c r="P185" s="87">
        <f t="shared" si="129"/>
        <v>300000</v>
      </c>
      <c r="Q185" s="66">
        <f t="shared" si="139"/>
        <v>317000</v>
      </c>
      <c r="R185" s="196">
        <v>150000</v>
      </c>
    </row>
    <row r="186" spans="1:18" ht="16.5" hidden="1" customHeight="1" outlineLevel="4">
      <c r="A186" s="427"/>
      <c r="B186" s="429"/>
      <c r="C186" s="94" t="s">
        <v>17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363">
        <f t="shared" si="140"/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87">
        <f t="shared" si="129"/>
        <v>0</v>
      </c>
      <c r="Q186" s="66">
        <f t="shared" si="139"/>
        <v>0</v>
      </c>
      <c r="R186" s="196">
        <v>0</v>
      </c>
    </row>
    <row r="187" spans="1:18" ht="16.5" hidden="1" customHeight="1" outlineLevel="4">
      <c r="A187" s="427"/>
      <c r="B187" s="429"/>
      <c r="C187" s="86" t="s">
        <v>34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363">
        <f t="shared" si="140"/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87">
        <f t="shared" si="129"/>
        <v>0</v>
      </c>
      <c r="Q187" s="66">
        <f t="shared" si="139"/>
        <v>0</v>
      </c>
      <c r="R187" s="196">
        <v>0</v>
      </c>
    </row>
    <row r="188" spans="1:18" ht="16.5" hidden="1" customHeight="1" outlineLevel="4">
      <c r="A188" s="427"/>
      <c r="B188" s="429"/>
      <c r="C188" s="86" t="s">
        <v>35</v>
      </c>
      <c r="D188" s="368">
        <f t="shared" ref="D188" si="144">SUM(D189:D195)</f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363">
        <f t="shared" si="140"/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87">
        <f t="shared" si="129"/>
        <v>0</v>
      </c>
      <c r="Q188" s="66">
        <f t="shared" si="139"/>
        <v>0</v>
      </c>
      <c r="R188" s="196">
        <v>0</v>
      </c>
    </row>
    <row r="189" spans="1:18" ht="16.5" hidden="1" customHeight="1" outlineLevel="4">
      <c r="A189" s="427"/>
      <c r="B189" s="429"/>
      <c r="C189" s="86" t="s">
        <v>36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363">
        <f t="shared" si="140"/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87">
        <f t="shared" si="129"/>
        <v>0</v>
      </c>
      <c r="Q189" s="66">
        <f t="shared" si="139"/>
        <v>0</v>
      </c>
      <c r="R189" s="196">
        <v>0</v>
      </c>
    </row>
    <row r="190" spans="1:18" ht="28.5" hidden="1" customHeight="1" outlineLevel="3">
      <c r="A190" s="427"/>
      <c r="B190" s="429"/>
      <c r="C190" s="75" t="s">
        <v>277</v>
      </c>
      <c r="D190" s="27">
        <v>0</v>
      </c>
      <c r="E190" s="20">
        <f>SUM(E191:E195)</f>
        <v>1140969.94</v>
      </c>
      <c r="F190" s="20">
        <f>SUM(F191:F195)</f>
        <v>175000</v>
      </c>
      <c r="G190" s="20">
        <f>SUM(G191:G195)</f>
        <v>3700000</v>
      </c>
      <c r="H190" s="20">
        <f>SUM(H191:H195)</f>
        <v>3700000</v>
      </c>
      <c r="I190" s="27">
        <f t="shared" ref="I190:O190" si="145">SUM(I191:I195)</f>
        <v>0</v>
      </c>
      <c r="J190" s="363">
        <f t="shared" si="140"/>
        <v>8715969.9399999995</v>
      </c>
      <c r="K190" s="27">
        <f t="shared" si="145"/>
        <v>0</v>
      </c>
      <c r="L190" s="25">
        <f t="shared" si="145"/>
        <v>0</v>
      </c>
      <c r="M190" s="27">
        <f t="shared" si="145"/>
        <v>0</v>
      </c>
      <c r="N190" s="27">
        <f t="shared" si="145"/>
        <v>0</v>
      </c>
      <c r="O190" s="27">
        <f t="shared" si="145"/>
        <v>0</v>
      </c>
      <c r="P190" s="27">
        <f>O190+N190+M190+L190+K190</f>
        <v>0</v>
      </c>
      <c r="Q190" s="76">
        <f t="shared" si="139"/>
        <v>8715969.9399999995</v>
      </c>
      <c r="R190" s="196">
        <v>-3700000</v>
      </c>
    </row>
    <row r="191" spans="1:18" ht="16.5" hidden="1" customHeight="1" outlineLevel="4">
      <c r="A191" s="427"/>
      <c r="B191" s="429"/>
      <c r="C191" s="86" t="s">
        <v>24</v>
      </c>
      <c r="D191" s="25">
        <v>0</v>
      </c>
      <c r="E191" s="225">
        <v>1140969.94</v>
      </c>
      <c r="F191" s="25">
        <v>0</v>
      </c>
      <c r="G191" s="25">
        <v>0</v>
      </c>
      <c r="H191" s="25">
        <v>0</v>
      </c>
      <c r="I191" s="25">
        <v>0</v>
      </c>
      <c r="J191" s="363">
        <f t="shared" si="140"/>
        <v>1140969.94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87">
        <f t="shared" si="129"/>
        <v>0</v>
      </c>
      <c r="Q191" s="66">
        <f t="shared" si="139"/>
        <v>1140969.94</v>
      </c>
      <c r="R191" s="196">
        <v>0</v>
      </c>
    </row>
    <row r="192" spans="1:18" ht="16.5" hidden="1" customHeight="1" outlineLevel="4">
      <c r="A192" s="427"/>
      <c r="B192" s="429"/>
      <c r="C192" s="94" t="s">
        <v>17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363">
        <f t="shared" si="140"/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87">
        <f t="shared" si="129"/>
        <v>0</v>
      </c>
      <c r="Q192" s="66">
        <f t="shared" si="139"/>
        <v>0</v>
      </c>
      <c r="R192" s="196">
        <v>0</v>
      </c>
    </row>
    <row r="193" spans="1:18" ht="16.5" hidden="1" customHeight="1" outlineLevel="4">
      <c r="A193" s="427"/>
      <c r="B193" s="429"/>
      <c r="C193" s="86" t="s">
        <v>34</v>
      </c>
      <c r="D193" s="25">
        <v>0</v>
      </c>
      <c r="E193" s="25">
        <v>0</v>
      </c>
      <c r="F193" s="370">
        <v>175000</v>
      </c>
      <c r="G193" s="370">
        <v>1200000</v>
      </c>
      <c r="H193" s="370">
        <v>1200000</v>
      </c>
      <c r="I193" s="25">
        <v>0</v>
      </c>
      <c r="J193" s="363">
        <f t="shared" si="140"/>
        <v>2575000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87">
        <f t="shared" si="129"/>
        <v>0</v>
      </c>
      <c r="Q193" s="66">
        <f t="shared" si="139"/>
        <v>2575000</v>
      </c>
      <c r="R193" s="196">
        <v>-1200000</v>
      </c>
    </row>
    <row r="194" spans="1:18" ht="16.5" hidden="1" customHeight="1" outlineLevel="4">
      <c r="A194" s="427"/>
      <c r="B194" s="429"/>
      <c r="C194" s="86" t="s">
        <v>35</v>
      </c>
      <c r="D194" s="25">
        <v>0</v>
      </c>
      <c r="E194" s="25">
        <v>0</v>
      </c>
      <c r="F194" s="25">
        <v>0</v>
      </c>
      <c r="G194" s="370">
        <v>2500000</v>
      </c>
      <c r="H194" s="370">
        <v>2500000</v>
      </c>
      <c r="I194" s="25">
        <v>0</v>
      </c>
      <c r="J194" s="363">
        <f t="shared" si="140"/>
        <v>5000000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87">
        <f t="shared" si="129"/>
        <v>0</v>
      </c>
      <c r="Q194" s="66">
        <f t="shared" si="139"/>
        <v>5000000</v>
      </c>
      <c r="R194" s="196">
        <v>-2500000</v>
      </c>
    </row>
    <row r="195" spans="1:18" ht="16.5" hidden="1" customHeight="1" outlineLevel="4">
      <c r="A195" s="427"/>
      <c r="B195" s="429"/>
      <c r="C195" s="86" t="s">
        <v>36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363">
        <f t="shared" si="140"/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87">
        <f t="shared" si="129"/>
        <v>0</v>
      </c>
      <c r="Q195" s="66">
        <f t="shared" si="139"/>
        <v>0</v>
      </c>
      <c r="R195" s="196">
        <v>0</v>
      </c>
    </row>
    <row r="196" spans="1:18" ht="28.5" hidden="1" customHeight="1" outlineLevel="3">
      <c r="A196" s="427"/>
      <c r="B196" s="429"/>
      <c r="C196" s="75" t="s">
        <v>22</v>
      </c>
      <c r="D196" s="20">
        <f t="shared" ref="D196" si="146">SUM(D197:D203)</f>
        <v>0</v>
      </c>
      <c r="E196" s="20">
        <f>SUM(E197:E201)</f>
        <v>0</v>
      </c>
      <c r="F196" s="20">
        <f t="shared" ref="F196:H196" si="147">SUM(F197:F201)</f>
        <v>0</v>
      </c>
      <c r="G196" s="20">
        <f t="shared" si="147"/>
        <v>0</v>
      </c>
      <c r="H196" s="20">
        <f t="shared" si="147"/>
        <v>0</v>
      </c>
      <c r="I196" s="20">
        <f>SUM(I197:I201)</f>
        <v>300000</v>
      </c>
      <c r="J196" s="363">
        <f t="shared" si="140"/>
        <v>300000</v>
      </c>
      <c r="K196" s="20">
        <f t="shared" ref="K196:M196" si="148">SUM(K197:K201)</f>
        <v>300000</v>
      </c>
      <c r="L196" s="368">
        <f t="shared" si="148"/>
        <v>300000</v>
      </c>
      <c r="M196" s="20">
        <f t="shared" si="148"/>
        <v>300000</v>
      </c>
      <c r="N196" s="20">
        <f>SUM(N197:N201)</f>
        <v>300000</v>
      </c>
      <c r="O196" s="20">
        <f>SUM(O197:O201)</f>
        <v>300000</v>
      </c>
      <c r="P196" s="20">
        <f t="shared" si="129"/>
        <v>1500000</v>
      </c>
      <c r="Q196" s="76">
        <f t="shared" si="139"/>
        <v>1800000</v>
      </c>
      <c r="R196" s="196">
        <v>0</v>
      </c>
    </row>
    <row r="197" spans="1:18" ht="15.75" hidden="1" customHeight="1" outlineLevel="3">
      <c r="A197" s="427"/>
      <c r="B197" s="429"/>
      <c r="C197" s="91" t="s">
        <v>24</v>
      </c>
      <c r="D197" s="25">
        <v>0</v>
      </c>
      <c r="E197" s="44">
        <v>0</v>
      </c>
      <c r="F197" s="44">
        <v>0</v>
      </c>
      <c r="G197" s="44">
        <v>0</v>
      </c>
      <c r="H197" s="44">
        <v>0</v>
      </c>
      <c r="I197" s="89">
        <v>225000</v>
      </c>
      <c r="J197" s="363">
        <f t="shared" si="140"/>
        <v>225000</v>
      </c>
      <c r="K197" s="89">
        <v>225000</v>
      </c>
      <c r="L197" s="89">
        <v>225000</v>
      </c>
      <c r="M197" s="89">
        <v>225000</v>
      </c>
      <c r="N197" s="313">
        <f>225000</f>
        <v>225000</v>
      </c>
      <c r="O197" s="89">
        <v>225000</v>
      </c>
      <c r="P197" s="363">
        <f t="shared" si="129"/>
        <v>1125000</v>
      </c>
      <c r="Q197" s="15"/>
      <c r="R197" s="196">
        <v>0</v>
      </c>
    </row>
    <row r="198" spans="1:18" ht="15.75" hidden="1" customHeight="1" outlineLevel="3">
      <c r="A198" s="427"/>
      <c r="B198" s="429"/>
      <c r="C198" s="96" t="s">
        <v>17</v>
      </c>
      <c r="D198" s="25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363">
        <f t="shared" si="140"/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363">
        <f t="shared" si="129"/>
        <v>0</v>
      </c>
      <c r="Q198" s="15"/>
      <c r="R198" s="196">
        <v>0</v>
      </c>
    </row>
    <row r="199" spans="1:18" ht="15.75" hidden="1" customHeight="1" outlineLevel="3">
      <c r="A199" s="427"/>
      <c r="B199" s="429"/>
      <c r="C199" s="91" t="s">
        <v>34</v>
      </c>
      <c r="D199" s="25">
        <v>0</v>
      </c>
      <c r="E199" s="44">
        <v>0</v>
      </c>
      <c r="F199" s="44">
        <v>0</v>
      </c>
      <c r="G199" s="44">
        <v>0</v>
      </c>
      <c r="H199" s="44">
        <v>0</v>
      </c>
      <c r="I199" s="89">
        <v>25000</v>
      </c>
      <c r="J199" s="363">
        <f t="shared" si="140"/>
        <v>25000</v>
      </c>
      <c r="K199" s="89">
        <v>25000</v>
      </c>
      <c r="L199" s="89">
        <v>25000</v>
      </c>
      <c r="M199" s="89">
        <v>25000</v>
      </c>
      <c r="N199" s="89">
        <v>25000</v>
      </c>
      <c r="O199" s="89">
        <v>25000</v>
      </c>
      <c r="P199" s="363">
        <f t="shared" si="129"/>
        <v>125000</v>
      </c>
      <c r="Q199" s="15"/>
      <c r="R199" s="196">
        <v>0</v>
      </c>
    </row>
    <row r="200" spans="1:18" ht="15.75" hidden="1" customHeight="1" outlineLevel="3">
      <c r="A200" s="427"/>
      <c r="B200" s="429"/>
      <c r="C200" s="91" t="s">
        <v>35</v>
      </c>
      <c r="D200" s="91"/>
      <c r="E200" s="44">
        <v>0</v>
      </c>
      <c r="F200" s="44">
        <v>0</v>
      </c>
      <c r="G200" s="44">
        <v>0</v>
      </c>
      <c r="H200" s="44">
        <v>0</v>
      </c>
      <c r="I200" s="89">
        <v>50000</v>
      </c>
      <c r="J200" s="363">
        <f t="shared" si="140"/>
        <v>50000</v>
      </c>
      <c r="K200" s="89">
        <v>50000</v>
      </c>
      <c r="L200" s="89">
        <v>50000</v>
      </c>
      <c r="M200" s="89">
        <v>50000</v>
      </c>
      <c r="N200" s="89">
        <v>50000</v>
      </c>
      <c r="O200" s="89">
        <v>50000</v>
      </c>
      <c r="P200" s="363">
        <f t="shared" si="129"/>
        <v>250000</v>
      </c>
      <c r="Q200" s="15"/>
      <c r="R200" s="196">
        <v>0</v>
      </c>
    </row>
    <row r="201" spans="1:18" ht="15.75" hidden="1" customHeight="1" outlineLevel="3">
      <c r="A201" s="427"/>
      <c r="B201" s="430"/>
      <c r="C201" s="88" t="s">
        <v>36</v>
      </c>
      <c r="D201" s="88"/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363">
        <f t="shared" si="140"/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363">
        <f t="shared" si="129"/>
        <v>0</v>
      </c>
      <c r="Q201" s="15"/>
      <c r="R201" s="196">
        <v>0</v>
      </c>
    </row>
    <row r="202" spans="1:18" ht="30" hidden="1" customHeight="1" outlineLevel="2">
      <c r="A202" s="447" t="s">
        <v>278</v>
      </c>
      <c r="B202" s="448"/>
      <c r="C202" s="448"/>
      <c r="D202" s="363">
        <f t="shared" ref="D202:I202" si="149">D213+D241+D251+D261</f>
        <v>0</v>
      </c>
      <c r="E202" s="21">
        <f t="shared" si="149"/>
        <v>0</v>
      </c>
      <c r="F202" s="363">
        <f>F213+F241+F251+F261+F203</f>
        <v>5754000</v>
      </c>
      <c r="G202" s="363">
        <f t="shared" si="149"/>
        <v>3000000</v>
      </c>
      <c r="H202" s="363">
        <f t="shared" si="149"/>
        <v>3000000</v>
      </c>
      <c r="I202" s="363">
        <f t="shared" si="149"/>
        <v>85260.004000000015</v>
      </c>
      <c r="J202" s="363">
        <f t="shared" si="140"/>
        <v>11839260.004000001</v>
      </c>
      <c r="K202" s="363">
        <f t="shared" ref="K202" si="150">K213+K241+K251+K261+K203</f>
        <v>0</v>
      </c>
      <c r="L202" s="363">
        <f>L213+L241+L251+L261+L203</f>
        <v>687282</v>
      </c>
      <c r="M202" s="363">
        <f t="shared" ref="M202:O202" si="151">M213+M241+M251+M261+M203</f>
        <v>91739.664304000005</v>
      </c>
      <c r="N202" s="363">
        <f t="shared" si="151"/>
        <v>0</v>
      </c>
      <c r="O202" s="363">
        <f t="shared" si="151"/>
        <v>0</v>
      </c>
      <c r="P202" s="363">
        <f t="shared" si="129"/>
        <v>779021.66430399998</v>
      </c>
      <c r="Q202" s="67">
        <f>J202+P202</f>
        <v>12618281.668304</v>
      </c>
      <c r="R202" s="196">
        <v>1509000</v>
      </c>
    </row>
    <row r="203" spans="1:18" ht="33" hidden="1" customHeight="1" outlineLevel="3">
      <c r="A203" s="427">
        <v>4</v>
      </c>
      <c r="B203" s="428" t="s">
        <v>14</v>
      </c>
      <c r="C203" s="75" t="s">
        <v>11</v>
      </c>
      <c r="D203" s="20">
        <f t="shared" ref="D203" si="152">SUM(D204:D210)</f>
        <v>0</v>
      </c>
      <c r="E203" s="27">
        <f>SUM(E204:E212)</f>
        <v>0</v>
      </c>
      <c r="F203" s="20">
        <f>SUM(F204:F212)</f>
        <v>0</v>
      </c>
      <c r="G203" s="27">
        <f>SUM(G204:G212)</f>
        <v>0</v>
      </c>
      <c r="H203" s="27">
        <f>SUM(H204:H212)</f>
        <v>0</v>
      </c>
      <c r="I203" s="27">
        <f>SUM(I204:I212)</f>
        <v>0</v>
      </c>
      <c r="J203" s="363">
        <f t="shared" si="140"/>
        <v>0</v>
      </c>
      <c r="K203" s="27">
        <f t="shared" ref="K203" si="153">SUM(K204:K212)</f>
        <v>0</v>
      </c>
      <c r="L203" s="25">
        <v>687282</v>
      </c>
      <c r="M203" s="27">
        <f t="shared" ref="M203:O203" si="154">SUM(M204:M212)</f>
        <v>0</v>
      </c>
      <c r="N203" s="27">
        <f t="shared" si="154"/>
        <v>0</v>
      </c>
      <c r="O203" s="27">
        <f t="shared" si="154"/>
        <v>0</v>
      </c>
      <c r="P203" s="20">
        <f t="shared" si="129"/>
        <v>687282</v>
      </c>
      <c r="Q203" s="76">
        <f t="shared" ref="Q203:Q260" si="155">J203+P203</f>
        <v>687282</v>
      </c>
      <c r="R203" s="196">
        <v>0</v>
      </c>
    </row>
    <row r="204" spans="1:18" ht="16.5" hidden="1" customHeight="1" outlineLevel="4">
      <c r="A204" s="427"/>
      <c r="B204" s="429"/>
      <c r="C204" s="86" t="s">
        <v>24</v>
      </c>
      <c r="D204" s="25">
        <v>0</v>
      </c>
      <c r="E204" s="25">
        <v>0</v>
      </c>
      <c r="F204" s="368"/>
      <c r="G204" s="25">
        <v>0</v>
      </c>
      <c r="H204" s="25">
        <v>0</v>
      </c>
      <c r="I204" s="25">
        <v>0</v>
      </c>
      <c r="J204" s="363">
        <f t="shared" si="140"/>
        <v>0</v>
      </c>
      <c r="K204" s="25">
        <v>0</v>
      </c>
      <c r="L204" s="368">
        <f>F204*1.076</f>
        <v>0</v>
      </c>
      <c r="M204" s="25">
        <v>0</v>
      </c>
      <c r="N204" s="25">
        <v>0</v>
      </c>
      <c r="O204" s="25">
        <v>0</v>
      </c>
      <c r="P204" s="87">
        <f t="shared" si="129"/>
        <v>0</v>
      </c>
      <c r="Q204" s="66">
        <f t="shared" si="155"/>
        <v>0</v>
      </c>
      <c r="R204" s="196">
        <v>0</v>
      </c>
    </row>
    <row r="205" spans="1:18" ht="16.5" hidden="1" customHeight="1" outlineLevel="4">
      <c r="A205" s="427"/>
      <c r="B205" s="429"/>
      <c r="C205" s="86" t="s">
        <v>24</v>
      </c>
      <c r="D205" s="25">
        <v>0</v>
      </c>
      <c r="E205" s="25">
        <v>0</v>
      </c>
      <c r="F205" s="368"/>
      <c r="G205" s="25">
        <v>0</v>
      </c>
      <c r="H205" s="25">
        <v>0</v>
      </c>
      <c r="I205" s="25">
        <v>0</v>
      </c>
      <c r="J205" s="363">
        <f t="shared" si="140"/>
        <v>0</v>
      </c>
      <c r="K205" s="25">
        <v>0</v>
      </c>
      <c r="L205" s="368">
        <f>F205*1.076</f>
        <v>0</v>
      </c>
      <c r="M205" s="25">
        <v>0</v>
      </c>
      <c r="N205" s="25">
        <v>0</v>
      </c>
      <c r="O205" s="25">
        <v>0</v>
      </c>
      <c r="P205" s="87">
        <f t="shared" si="129"/>
        <v>0</v>
      </c>
      <c r="Q205" s="66">
        <f t="shared" si="155"/>
        <v>0</v>
      </c>
      <c r="R205" s="196">
        <v>0</v>
      </c>
    </row>
    <row r="206" spans="1:18" ht="16.5" hidden="1" customHeight="1" outlineLevel="4">
      <c r="A206" s="427"/>
      <c r="B206" s="429"/>
      <c r="C206" s="86" t="s">
        <v>287</v>
      </c>
      <c r="D206" s="25">
        <v>0</v>
      </c>
      <c r="E206" s="25">
        <v>0</v>
      </c>
      <c r="F206" s="368"/>
      <c r="G206" s="25">
        <v>0</v>
      </c>
      <c r="H206" s="25">
        <v>0</v>
      </c>
      <c r="I206" s="25">
        <v>0</v>
      </c>
      <c r="J206" s="363">
        <f t="shared" si="140"/>
        <v>0</v>
      </c>
      <c r="K206" s="25">
        <v>0</v>
      </c>
      <c r="L206" s="368">
        <f>F206*1.076</f>
        <v>0</v>
      </c>
      <c r="M206" s="25">
        <v>0</v>
      </c>
      <c r="N206" s="25">
        <v>0</v>
      </c>
      <c r="O206" s="25">
        <v>0</v>
      </c>
      <c r="P206" s="87">
        <f t="shared" si="129"/>
        <v>0</v>
      </c>
      <c r="Q206" s="66">
        <f t="shared" si="155"/>
        <v>0</v>
      </c>
      <c r="R206" s="196">
        <v>0</v>
      </c>
    </row>
    <row r="207" spans="1:18" ht="16.5" hidden="1" customHeight="1" outlineLevel="4">
      <c r="A207" s="427"/>
      <c r="B207" s="429"/>
      <c r="C207" s="86" t="s">
        <v>15</v>
      </c>
      <c r="D207" s="25">
        <v>0</v>
      </c>
      <c r="E207" s="25">
        <v>0</v>
      </c>
      <c r="F207" s="466"/>
      <c r="G207" s="25">
        <v>0</v>
      </c>
      <c r="H207" s="25">
        <v>0</v>
      </c>
      <c r="I207" s="25">
        <v>0</v>
      </c>
      <c r="J207" s="363">
        <f t="shared" si="140"/>
        <v>0</v>
      </c>
      <c r="K207" s="25">
        <v>0</v>
      </c>
      <c r="L207" s="466">
        <f>F207*1.076</f>
        <v>0</v>
      </c>
      <c r="M207" s="25">
        <v>0</v>
      </c>
      <c r="N207" s="25">
        <v>0</v>
      </c>
      <c r="O207" s="25">
        <v>0</v>
      </c>
      <c r="P207" s="87">
        <f t="shared" si="129"/>
        <v>0</v>
      </c>
      <c r="Q207" s="66">
        <f t="shared" si="155"/>
        <v>0</v>
      </c>
      <c r="R207" s="196">
        <v>0</v>
      </c>
    </row>
    <row r="208" spans="1:18" ht="16.5" hidden="1" customHeight="1" outlineLevel="4">
      <c r="A208" s="427"/>
      <c r="B208" s="429"/>
      <c r="C208" s="86" t="s">
        <v>33</v>
      </c>
      <c r="D208" s="25">
        <v>0</v>
      </c>
      <c r="E208" s="25">
        <v>0</v>
      </c>
      <c r="F208" s="467"/>
      <c r="G208" s="25">
        <v>0</v>
      </c>
      <c r="H208" s="25">
        <v>0</v>
      </c>
      <c r="I208" s="25">
        <v>0</v>
      </c>
      <c r="J208" s="363">
        <f t="shared" si="140"/>
        <v>0</v>
      </c>
      <c r="K208" s="25">
        <v>0</v>
      </c>
      <c r="L208" s="467"/>
      <c r="M208" s="25">
        <v>0</v>
      </c>
      <c r="N208" s="25">
        <v>0</v>
      </c>
      <c r="O208" s="25">
        <v>0</v>
      </c>
      <c r="P208" s="87">
        <f t="shared" si="129"/>
        <v>0</v>
      </c>
      <c r="Q208" s="66">
        <f t="shared" si="155"/>
        <v>0</v>
      </c>
      <c r="R208" s="196">
        <v>0</v>
      </c>
    </row>
    <row r="209" spans="1:18" ht="16.5" hidden="1" customHeight="1" outlineLevel="4">
      <c r="A209" s="427"/>
      <c r="B209" s="429"/>
      <c r="C209" s="97" t="s">
        <v>33</v>
      </c>
      <c r="D209" s="25">
        <v>0</v>
      </c>
      <c r="E209" s="25">
        <v>0</v>
      </c>
      <c r="F209" s="368"/>
      <c r="G209" s="25">
        <v>0</v>
      </c>
      <c r="H209" s="25">
        <v>0</v>
      </c>
      <c r="I209" s="25">
        <v>0</v>
      </c>
      <c r="J209" s="363">
        <f t="shared" si="140"/>
        <v>0</v>
      </c>
      <c r="K209" s="25">
        <v>0</v>
      </c>
      <c r="L209" s="368">
        <f>F209*1.076</f>
        <v>0</v>
      </c>
      <c r="M209" s="25">
        <v>0</v>
      </c>
      <c r="N209" s="25">
        <v>0</v>
      </c>
      <c r="O209" s="25">
        <v>0</v>
      </c>
      <c r="P209" s="87">
        <f t="shared" si="129"/>
        <v>0</v>
      </c>
      <c r="Q209" s="66">
        <f t="shared" si="155"/>
        <v>0</v>
      </c>
      <c r="R209" s="196">
        <v>0</v>
      </c>
    </row>
    <row r="210" spans="1:18" ht="16.5" hidden="1" customHeight="1" outlineLevel="4">
      <c r="A210" s="427"/>
      <c r="B210" s="429"/>
      <c r="C210" s="98" t="s">
        <v>288</v>
      </c>
      <c r="D210" s="25">
        <v>0</v>
      </c>
      <c r="E210" s="25">
        <v>0</v>
      </c>
      <c r="F210" s="368"/>
      <c r="G210" s="25">
        <v>0</v>
      </c>
      <c r="H210" s="25">
        <v>0</v>
      </c>
      <c r="I210" s="25">
        <v>0</v>
      </c>
      <c r="J210" s="363">
        <f t="shared" si="140"/>
        <v>0</v>
      </c>
      <c r="K210" s="25">
        <v>0</v>
      </c>
      <c r="L210" s="368">
        <f>F210*1.076</f>
        <v>0</v>
      </c>
      <c r="M210" s="25">
        <v>0</v>
      </c>
      <c r="N210" s="25">
        <v>0</v>
      </c>
      <c r="O210" s="25">
        <v>0</v>
      </c>
      <c r="P210" s="87">
        <f t="shared" si="129"/>
        <v>0</v>
      </c>
      <c r="Q210" s="66">
        <f t="shared" si="155"/>
        <v>0</v>
      </c>
      <c r="R210" s="196">
        <v>0</v>
      </c>
    </row>
    <row r="211" spans="1:18" ht="16.5" hidden="1" customHeight="1" outlineLevel="4">
      <c r="A211" s="427"/>
      <c r="B211" s="429"/>
      <c r="C211" s="98" t="s">
        <v>289</v>
      </c>
      <c r="D211" s="368">
        <f t="shared" ref="D211" si="156">SUM(D212:D218)</f>
        <v>0</v>
      </c>
      <c r="E211" s="25">
        <v>0</v>
      </c>
      <c r="F211" s="368"/>
      <c r="G211" s="25">
        <v>0</v>
      </c>
      <c r="H211" s="25">
        <v>0</v>
      </c>
      <c r="I211" s="25">
        <v>0</v>
      </c>
      <c r="J211" s="363">
        <f t="shared" si="140"/>
        <v>0</v>
      </c>
      <c r="K211" s="25">
        <v>0</v>
      </c>
      <c r="L211" s="368">
        <f>F211*1.076</f>
        <v>0</v>
      </c>
      <c r="M211" s="25">
        <v>0</v>
      </c>
      <c r="N211" s="25">
        <v>0</v>
      </c>
      <c r="O211" s="25">
        <v>0</v>
      </c>
      <c r="P211" s="87">
        <f t="shared" si="129"/>
        <v>0</v>
      </c>
      <c r="Q211" s="66">
        <f t="shared" si="155"/>
        <v>0</v>
      </c>
      <c r="R211" s="196">
        <v>0</v>
      </c>
    </row>
    <row r="212" spans="1:18" ht="16.5" hidden="1" customHeight="1" outlineLevel="4">
      <c r="A212" s="427"/>
      <c r="B212" s="429"/>
      <c r="C212" s="99" t="s">
        <v>290</v>
      </c>
      <c r="D212" s="25">
        <v>0</v>
      </c>
      <c r="E212" s="25">
        <v>0</v>
      </c>
      <c r="F212" s="368"/>
      <c r="G212" s="25">
        <v>0</v>
      </c>
      <c r="H212" s="25">
        <v>0</v>
      </c>
      <c r="I212" s="25">
        <v>0</v>
      </c>
      <c r="J212" s="363">
        <f t="shared" si="140"/>
        <v>0</v>
      </c>
      <c r="K212" s="25">
        <v>0</v>
      </c>
      <c r="L212" s="368">
        <f>F212*1.076</f>
        <v>0</v>
      </c>
      <c r="M212" s="25">
        <v>0</v>
      </c>
      <c r="N212" s="25">
        <v>0</v>
      </c>
      <c r="O212" s="25">
        <v>0</v>
      </c>
      <c r="P212" s="87">
        <f t="shared" si="129"/>
        <v>0</v>
      </c>
      <c r="Q212" s="66">
        <f t="shared" si="155"/>
        <v>0</v>
      </c>
      <c r="R212" s="196">
        <v>0</v>
      </c>
    </row>
    <row r="213" spans="1:18" ht="30" hidden="1" customHeight="1" outlineLevel="3">
      <c r="A213" s="427"/>
      <c r="B213" s="429"/>
      <c r="C213" s="75" t="s">
        <v>12</v>
      </c>
      <c r="D213" s="27">
        <v>0</v>
      </c>
      <c r="E213" s="27">
        <f>SUM(E215:E240)</f>
        <v>0</v>
      </c>
      <c r="F213" s="20">
        <v>74000</v>
      </c>
      <c r="G213" s="27">
        <f t="shared" ref="G213:H213" si="157">SUM(G215:G240)</f>
        <v>0</v>
      </c>
      <c r="H213" s="27">
        <f t="shared" si="157"/>
        <v>0</v>
      </c>
      <c r="I213" s="20">
        <f>I214+I217+I220+I223+I226+I229+I232+I235+I238</f>
        <v>31082.567999999999</v>
      </c>
      <c r="J213" s="363">
        <f t="shared" si="140"/>
        <v>105082.568</v>
      </c>
      <c r="K213" s="27">
        <f t="shared" ref="K213" si="158">SUM(K215:K240)</f>
        <v>0</v>
      </c>
      <c r="L213" s="25">
        <f t="shared" ref="L213" si="159">SUM(L215:L240)</f>
        <v>0</v>
      </c>
      <c r="M213" s="20">
        <f>M214+M217+M220+M223+M226+M229+M232+M235+M238</f>
        <v>33445.243168000001</v>
      </c>
      <c r="N213" s="27">
        <f t="shared" ref="N213:O213" si="160">SUM(N215:N240)</f>
        <v>0</v>
      </c>
      <c r="O213" s="27">
        <f t="shared" si="160"/>
        <v>0</v>
      </c>
      <c r="P213" s="20">
        <f t="shared" ref="P213:P276" si="161">K213+L213+M213+N213+O213</f>
        <v>33445.243168000001</v>
      </c>
      <c r="Q213" s="76">
        <f t="shared" si="155"/>
        <v>138527.81116799999</v>
      </c>
      <c r="R213" s="196">
        <v>0</v>
      </c>
    </row>
    <row r="214" spans="1:18" ht="16.5" hidden="1" customHeight="1" outlineLevel="4">
      <c r="A214" s="427"/>
      <c r="B214" s="429"/>
      <c r="C214" s="100" t="s">
        <v>15</v>
      </c>
      <c r="D214" s="25">
        <v>0</v>
      </c>
      <c r="E214" s="25">
        <v>0</v>
      </c>
      <c r="F214" s="59">
        <f>F215+F216</f>
        <v>8447</v>
      </c>
      <c r="G214" s="25">
        <v>0</v>
      </c>
      <c r="H214" s="25">
        <v>0</v>
      </c>
      <c r="I214" s="59">
        <f>I215+I216</f>
        <v>2644.848</v>
      </c>
      <c r="J214" s="363">
        <f t="shared" si="140"/>
        <v>11091.848</v>
      </c>
      <c r="K214" s="25">
        <v>0</v>
      </c>
      <c r="L214" s="25">
        <v>0</v>
      </c>
      <c r="M214" s="201">
        <f>M215+M216</f>
        <v>2846.0564480000003</v>
      </c>
      <c r="N214" s="25">
        <v>0</v>
      </c>
      <c r="O214" s="25">
        <v>0</v>
      </c>
      <c r="P214" s="87">
        <f t="shared" si="161"/>
        <v>2846.0564480000003</v>
      </c>
      <c r="Q214" s="66">
        <f t="shared" si="155"/>
        <v>13937.904448000001</v>
      </c>
      <c r="R214" s="196">
        <v>0</v>
      </c>
    </row>
    <row r="215" spans="1:18" ht="16.5" hidden="1" customHeight="1" outlineLevel="4">
      <c r="A215" s="427"/>
      <c r="B215" s="429"/>
      <c r="C215" s="86" t="s">
        <v>291</v>
      </c>
      <c r="D215" s="25">
        <v>0</v>
      </c>
      <c r="E215" s="25">
        <v>0</v>
      </c>
      <c r="F215" s="368">
        <v>2207</v>
      </c>
      <c r="G215" s="25">
        <v>0</v>
      </c>
      <c r="H215" s="25">
        <v>0</v>
      </c>
      <c r="I215" s="265">
        <f>10*129.8*1.076+0.2</f>
        <v>1396.8480000000002</v>
      </c>
      <c r="J215" s="363">
        <f t="shared" si="140"/>
        <v>3603.848</v>
      </c>
      <c r="K215" s="25">
        <v>0</v>
      </c>
      <c r="L215" s="25">
        <v>0</v>
      </c>
      <c r="M215" s="180">
        <f>I215*1.076+0.2</f>
        <v>1503.2084480000003</v>
      </c>
      <c r="N215" s="25">
        <v>0</v>
      </c>
      <c r="O215" s="25">
        <v>0</v>
      </c>
      <c r="P215" s="87">
        <f t="shared" si="161"/>
        <v>1503.2084480000003</v>
      </c>
      <c r="Q215" s="66">
        <f t="shared" si="155"/>
        <v>5107.0564480000003</v>
      </c>
      <c r="R215" s="196">
        <v>0</v>
      </c>
    </row>
    <row r="216" spans="1:18" ht="16.5" hidden="1" customHeight="1" outlineLevel="4">
      <c r="A216" s="427"/>
      <c r="B216" s="429"/>
      <c r="C216" s="86" t="s">
        <v>292</v>
      </c>
      <c r="D216" s="25">
        <v>0</v>
      </c>
      <c r="E216" s="25">
        <v>0</v>
      </c>
      <c r="F216" s="368">
        <f>2*3120</f>
        <v>6240</v>
      </c>
      <c r="G216" s="25">
        <v>0</v>
      </c>
      <c r="H216" s="25">
        <v>0</v>
      </c>
      <c r="I216" s="368">
        <f>F216*0.2</f>
        <v>1248</v>
      </c>
      <c r="J216" s="363">
        <f t="shared" si="140"/>
        <v>7488</v>
      </c>
      <c r="K216" s="25">
        <v>0</v>
      </c>
      <c r="L216" s="25">
        <v>0</v>
      </c>
      <c r="M216" s="180">
        <f>I216*1.076</f>
        <v>1342.8480000000002</v>
      </c>
      <c r="N216" s="25">
        <v>0</v>
      </c>
      <c r="O216" s="25">
        <v>0</v>
      </c>
      <c r="P216" s="87">
        <f t="shared" si="161"/>
        <v>1342.8480000000002</v>
      </c>
      <c r="Q216" s="66">
        <f t="shared" si="155"/>
        <v>8830.848</v>
      </c>
      <c r="R216" s="196">
        <v>0</v>
      </c>
    </row>
    <row r="217" spans="1:18" ht="16.5" hidden="1" customHeight="1" outlineLevel="4">
      <c r="A217" s="427"/>
      <c r="B217" s="429"/>
      <c r="C217" s="101" t="s">
        <v>15</v>
      </c>
      <c r="D217" s="25">
        <v>0</v>
      </c>
      <c r="E217" s="25">
        <v>0</v>
      </c>
      <c r="F217" s="59">
        <f>F218+F219</f>
        <v>7538</v>
      </c>
      <c r="G217" s="25">
        <v>0</v>
      </c>
      <c r="H217" s="25">
        <v>0</v>
      </c>
      <c r="I217" s="59">
        <f>I218+I219</f>
        <v>2644.6480000000001</v>
      </c>
      <c r="J217" s="363">
        <f t="shared" si="140"/>
        <v>10182.648000000001</v>
      </c>
      <c r="K217" s="25">
        <v>0</v>
      </c>
      <c r="L217" s="25">
        <v>0</v>
      </c>
      <c r="M217" s="201">
        <f>M218+M219</f>
        <v>2845.6412480000004</v>
      </c>
      <c r="N217" s="25">
        <v>0</v>
      </c>
      <c r="O217" s="25">
        <v>0</v>
      </c>
      <c r="P217" s="87">
        <f t="shared" si="161"/>
        <v>2845.6412480000004</v>
      </c>
      <c r="Q217" s="66">
        <f t="shared" si="155"/>
        <v>13028.289248000001</v>
      </c>
      <c r="R217" s="196">
        <v>0</v>
      </c>
    </row>
    <row r="218" spans="1:18" ht="16.5" hidden="1" customHeight="1" outlineLevel="4">
      <c r="A218" s="427"/>
      <c r="B218" s="429"/>
      <c r="C218" s="86" t="s">
        <v>291</v>
      </c>
      <c r="D218" s="25">
        <v>0</v>
      </c>
      <c r="E218" s="25">
        <v>0</v>
      </c>
      <c r="F218" s="368">
        <v>1298</v>
      </c>
      <c r="G218" s="25">
        <v>0</v>
      </c>
      <c r="H218" s="25">
        <v>0</v>
      </c>
      <c r="I218" s="368">
        <f>10*129.8*1.076</f>
        <v>1396.6480000000001</v>
      </c>
      <c r="J218" s="363">
        <f t="shared" si="140"/>
        <v>2694.6480000000001</v>
      </c>
      <c r="K218" s="25">
        <v>0</v>
      </c>
      <c r="L218" s="25">
        <v>0</v>
      </c>
      <c r="M218" s="180">
        <f t="shared" ref="M218:M240" si="162">I218*1.076</f>
        <v>1502.7932480000002</v>
      </c>
      <c r="N218" s="25">
        <v>0</v>
      </c>
      <c r="O218" s="25">
        <v>0</v>
      </c>
      <c r="P218" s="87">
        <f t="shared" si="161"/>
        <v>1502.7932480000002</v>
      </c>
      <c r="Q218" s="66">
        <f t="shared" si="155"/>
        <v>4197.4412480000001</v>
      </c>
      <c r="R218" s="196">
        <v>0</v>
      </c>
    </row>
    <row r="219" spans="1:18" ht="16.5" hidden="1" customHeight="1" outlineLevel="4">
      <c r="A219" s="427"/>
      <c r="B219" s="429"/>
      <c r="C219" s="86" t="s">
        <v>292</v>
      </c>
      <c r="D219" s="25">
        <v>0</v>
      </c>
      <c r="E219" s="25">
        <v>0</v>
      </c>
      <c r="F219" s="368">
        <f>2*3120</f>
        <v>6240</v>
      </c>
      <c r="G219" s="25">
        <v>0</v>
      </c>
      <c r="H219" s="25">
        <v>0</v>
      </c>
      <c r="I219" s="368">
        <f t="shared" ref="I219" si="163">F219*0.2</f>
        <v>1248</v>
      </c>
      <c r="J219" s="363">
        <f t="shared" si="140"/>
        <v>7488</v>
      </c>
      <c r="K219" s="25">
        <v>0</v>
      </c>
      <c r="L219" s="25">
        <v>0</v>
      </c>
      <c r="M219" s="180">
        <f t="shared" si="162"/>
        <v>1342.8480000000002</v>
      </c>
      <c r="N219" s="25">
        <v>0</v>
      </c>
      <c r="O219" s="25">
        <v>0</v>
      </c>
      <c r="P219" s="87">
        <f t="shared" si="161"/>
        <v>1342.8480000000002</v>
      </c>
      <c r="Q219" s="66">
        <f t="shared" si="155"/>
        <v>8830.848</v>
      </c>
      <c r="R219" s="196">
        <v>0</v>
      </c>
    </row>
    <row r="220" spans="1:18" ht="16.5" hidden="1" customHeight="1" outlineLevel="4">
      <c r="A220" s="427"/>
      <c r="B220" s="429"/>
      <c r="C220" s="101" t="s">
        <v>298</v>
      </c>
      <c r="D220" s="25">
        <v>0</v>
      </c>
      <c r="E220" s="25">
        <v>0</v>
      </c>
      <c r="F220" s="59">
        <f>F221+F222</f>
        <v>3120</v>
      </c>
      <c r="G220" s="25">
        <v>0</v>
      </c>
      <c r="H220" s="25">
        <v>0</v>
      </c>
      <c r="I220" s="59">
        <f>I221+I222</f>
        <v>1322.3240000000001</v>
      </c>
      <c r="J220" s="363">
        <f t="shared" si="140"/>
        <v>4442.3240000000005</v>
      </c>
      <c r="K220" s="25">
        <v>0</v>
      </c>
      <c r="L220" s="25">
        <v>0</v>
      </c>
      <c r="M220" s="201">
        <f>M221+M222</f>
        <v>1422.8206240000002</v>
      </c>
      <c r="N220" s="25">
        <v>0</v>
      </c>
      <c r="O220" s="25">
        <v>0</v>
      </c>
      <c r="P220" s="87">
        <f t="shared" si="161"/>
        <v>1422.8206240000002</v>
      </c>
      <c r="Q220" s="66">
        <f t="shared" si="155"/>
        <v>5865.1446240000005</v>
      </c>
      <c r="R220" s="196">
        <v>0</v>
      </c>
    </row>
    <row r="221" spans="1:18" ht="16.5" hidden="1" customHeight="1" outlineLevel="4">
      <c r="A221" s="427"/>
      <c r="B221" s="429"/>
      <c r="C221" s="86" t="s">
        <v>294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368">
        <f>5*129.8*1.076</f>
        <v>698.32400000000007</v>
      </c>
      <c r="J221" s="363">
        <f t="shared" si="140"/>
        <v>698.32400000000007</v>
      </c>
      <c r="K221" s="25">
        <v>0</v>
      </c>
      <c r="L221" s="25">
        <v>0</v>
      </c>
      <c r="M221" s="180">
        <f t="shared" si="162"/>
        <v>751.39662400000009</v>
      </c>
      <c r="N221" s="25">
        <v>0</v>
      </c>
      <c r="O221" s="25">
        <v>0</v>
      </c>
      <c r="P221" s="87">
        <f t="shared" si="161"/>
        <v>751.39662400000009</v>
      </c>
      <c r="Q221" s="66">
        <f t="shared" si="155"/>
        <v>1449.720624</v>
      </c>
      <c r="R221" s="196">
        <v>0</v>
      </c>
    </row>
    <row r="222" spans="1:18" ht="16.5" hidden="1" customHeight="1" outlineLevel="4">
      <c r="A222" s="427"/>
      <c r="B222" s="429"/>
      <c r="C222" s="86" t="s">
        <v>292</v>
      </c>
      <c r="D222" s="25">
        <v>0</v>
      </c>
      <c r="E222" s="25">
        <v>0</v>
      </c>
      <c r="F222" s="368">
        <f>1*3120</f>
        <v>3120</v>
      </c>
      <c r="G222" s="25">
        <v>0</v>
      </c>
      <c r="H222" s="25">
        <v>0</v>
      </c>
      <c r="I222" s="368">
        <f t="shared" ref="I222" si="164">F222*0.2</f>
        <v>624</v>
      </c>
      <c r="J222" s="363">
        <f t="shared" si="140"/>
        <v>3744</v>
      </c>
      <c r="K222" s="25">
        <v>0</v>
      </c>
      <c r="L222" s="25">
        <v>0</v>
      </c>
      <c r="M222" s="180">
        <f t="shared" si="162"/>
        <v>671.42400000000009</v>
      </c>
      <c r="N222" s="25">
        <v>0</v>
      </c>
      <c r="O222" s="25">
        <v>0</v>
      </c>
      <c r="P222" s="87">
        <f t="shared" si="161"/>
        <v>671.42400000000009</v>
      </c>
      <c r="Q222" s="66">
        <f t="shared" si="155"/>
        <v>4415.424</v>
      </c>
      <c r="R222" s="196">
        <v>0</v>
      </c>
    </row>
    <row r="223" spans="1:18" ht="16.5" hidden="1" customHeight="1" outlineLevel="4">
      <c r="A223" s="427"/>
      <c r="B223" s="429"/>
      <c r="C223" s="101" t="s">
        <v>15</v>
      </c>
      <c r="D223" s="25">
        <v>0</v>
      </c>
      <c r="E223" s="25">
        <v>0</v>
      </c>
      <c r="F223" s="59">
        <f>F224+F225</f>
        <v>8831</v>
      </c>
      <c r="G223" s="25">
        <v>0</v>
      </c>
      <c r="H223" s="25">
        <v>0</v>
      </c>
      <c r="I223" s="59">
        <f>I224+I225</f>
        <v>3417.2960000000003</v>
      </c>
      <c r="J223" s="363">
        <f t="shared" si="140"/>
        <v>12248.296</v>
      </c>
      <c r="K223" s="25">
        <v>0</v>
      </c>
      <c r="L223" s="25">
        <v>0</v>
      </c>
      <c r="M223" s="201">
        <f>M224+M225</f>
        <v>3677.2104960000001</v>
      </c>
      <c r="N223" s="25">
        <v>0</v>
      </c>
      <c r="O223" s="25">
        <v>0</v>
      </c>
      <c r="P223" s="87">
        <f t="shared" si="161"/>
        <v>3677.2104960000001</v>
      </c>
      <c r="Q223" s="66">
        <f t="shared" si="155"/>
        <v>15925.506496</v>
      </c>
      <c r="R223" s="196">
        <v>0</v>
      </c>
    </row>
    <row r="224" spans="1:18" ht="16.5" hidden="1" customHeight="1" outlineLevel="4">
      <c r="A224" s="427"/>
      <c r="B224" s="429"/>
      <c r="C224" s="86" t="s">
        <v>291</v>
      </c>
      <c r="D224" s="25">
        <v>0</v>
      </c>
      <c r="E224" s="25">
        <v>0</v>
      </c>
      <c r="F224" s="368">
        <v>5711</v>
      </c>
      <c r="G224" s="25">
        <v>0</v>
      </c>
      <c r="H224" s="25">
        <v>0</v>
      </c>
      <c r="I224" s="368">
        <f>20*129.8*1.076</f>
        <v>2793.2960000000003</v>
      </c>
      <c r="J224" s="363">
        <f t="shared" si="140"/>
        <v>8504.2960000000003</v>
      </c>
      <c r="K224" s="25">
        <v>0</v>
      </c>
      <c r="L224" s="25">
        <v>0</v>
      </c>
      <c r="M224" s="180">
        <f>I224*1.076+0.2</f>
        <v>3005.7864960000002</v>
      </c>
      <c r="N224" s="25">
        <v>0</v>
      </c>
      <c r="O224" s="25">
        <v>0</v>
      </c>
      <c r="P224" s="87">
        <f t="shared" si="161"/>
        <v>3005.7864960000002</v>
      </c>
      <c r="Q224" s="66">
        <f t="shared" si="155"/>
        <v>11510.082496000001</v>
      </c>
      <c r="R224" s="196">
        <v>0</v>
      </c>
    </row>
    <row r="225" spans="1:18" ht="16.5" hidden="1" customHeight="1" outlineLevel="4">
      <c r="A225" s="427"/>
      <c r="B225" s="429"/>
      <c r="C225" s="86" t="s">
        <v>292</v>
      </c>
      <c r="D225" s="25">
        <v>0</v>
      </c>
      <c r="E225" s="25">
        <v>0</v>
      </c>
      <c r="F225" s="368">
        <f>1*3120</f>
        <v>3120</v>
      </c>
      <c r="G225" s="25">
        <v>0</v>
      </c>
      <c r="H225" s="25">
        <v>0</v>
      </c>
      <c r="I225" s="368">
        <f t="shared" ref="I225" si="165">F225*0.2</f>
        <v>624</v>
      </c>
      <c r="J225" s="363">
        <f t="shared" si="140"/>
        <v>3744</v>
      </c>
      <c r="K225" s="25">
        <v>0</v>
      </c>
      <c r="L225" s="25">
        <v>0</v>
      </c>
      <c r="M225" s="180">
        <f t="shared" si="162"/>
        <v>671.42400000000009</v>
      </c>
      <c r="N225" s="25">
        <v>0</v>
      </c>
      <c r="O225" s="25">
        <v>0</v>
      </c>
      <c r="P225" s="87">
        <f t="shared" si="161"/>
        <v>671.42400000000009</v>
      </c>
      <c r="Q225" s="66">
        <f t="shared" si="155"/>
        <v>4415.424</v>
      </c>
      <c r="R225" s="196">
        <v>0</v>
      </c>
    </row>
    <row r="226" spans="1:18" ht="16.5" hidden="1" customHeight="1" outlineLevel="4">
      <c r="A226" s="427"/>
      <c r="B226" s="429"/>
      <c r="C226" s="101" t="s">
        <v>33</v>
      </c>
      <c r="D226" s="25">
        <v>0</v>
      </c>
      <c r="E226" s="25">
        <v>0</v>
      </c>
      <c r="F226" s="59">
        <f>F227+F228</f>
        <v>3120</v>
      </c>
      <c r="G226" s="25">
        <v>0</v>
      </c>
      <c r="H226" s="25">
        <v>0</v>
      </c>
      <c r="I226" s="59">
        <f>I227+I228</f>
        <v>1322.3240000000001</v>
      </c>
      <c r="J226" s="363">
        <f t="shared" si="140"/>
        <v>4442.3240000000005</v>
      </c>
      <c r="K226" s="25">
        <v>0</v>
      </c>
      <c r="L226" s="25">
        <v>0</v>
      </c>
      <c r="M226" s="201">
        <f>M227+M228</f>
        <v>1422.8206240000002</v>
      </c>
      <c r="N226" s="25">
        <v>0</v>
      </c>
      <c r="O226" s="25">
        <v>0</v>
      </c>
      <c r="P226" s="87">
        <f t="shared" si="161"/>
        <v>1422.8206240000002</v>
      </c>
      <c r="Q226" s="66">
        <f t="shared" si="155"/>
        <v>5865.1446240000005</v>
      </c>
      <c r="R226" s="196">
        <v>0</v>
      </c>
    </row>
    <row r="227" spans="1:18" ht="16.5" hidden="1" customHeight="1" outlineLevel="4">
      <c r="A227" s="427"/>
      <c r="B227" s="429"/>
      <c r="C227" s="86" t="s">
        <v>293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368">
        <f>5*129.8*1.076</f>
        <v>698.32400000000007</v>
      </c>
      <c r="J227" s="363">
        <f t="shared" si="140"/>
        <v>698.32400000000007</v>
      </c>
      <c r="K227" s="25">
        <v>0</v>
      </c>
      <c r="L227" s="25">
        <v>0</v>
      </c>
      <c r="M227" s="180">
        <f t="shared" si="162"/>
        <v>751.39662400000009</v>
      </c>
      <c r="N227" s="25">
        <v>0</v>
      </c>
      <c r="O227" s="25">
        <v>0</v>
      </c>
      <c r="P227" s="87">
        <f t="shared" si="161"/>
        <v>751.39662400000009</v>
      </c>
      <c r="Q227" s="66">
        <f t="shared" si="155"/>
        <v>1449.720624</v>
      </c>
      <c r="R227" s="196">
        <v>0</v>
      </c>
    </row>
    <row r="228" spans="1:18" ht="16.5" hidden="1" customHeight="1" outlineLevel="4">
      <c r="A228" s="427"/>
      <c r="B228" s="429"/>
      <c r="C228" s="86" t="s">
        <v>292</v>
      </c>
      <c r="D228" s="25">
        <v>0</v>
      </c>
      <c r="E228" s="25">
        <v>0</v>
      </c>
      <c r="F228" s="368">
        <f>1*3120</f>
        <v>3120</v>
      </c>
      <c r="G228" s="25">
        <v>0</v>
      </c>
      <c r="H228" s="25">
        <v>0</v>
      </c>
      <c r="I228" s="368">
        <f t="shared" ref="I228" si="166">F228*0.2</f>
        <v>624</v>
      </c>
      <c r="J228" s="363">
        <f t="shared" si="140"/>
        <v>3744</v>
      </c>
      <c r="K228" s="25">
        <v>0</v>
      </c>
      <c r="L228" s="25">
        <v>0</v>
      </c>
      <c r="M228" s="180">
        <f t="shared" si="162"/>
        <v>671.42400000000009</v>
      </c>
      <c r="N228" s="25">
        <v>0</v>
      </c>
      <c r="O228" s="25">
        <v>0</v>
      </c>
      <c r="P228" s="87">
        <f t="shared" si="161"/>
        <v>671.42400000000009</v>
      </c>
      <c r="Q228" s="66">
        <f t="shared" si="155"/>
        <v>4415.424</v>
      </c>
      <c r="R228" s="196">
        <v>0</v>
      </c>
    </row>
    <row r="229" spans="1:18" ht="16.5" hidden="1" customHeight="1" outlineLevel="4">
      <c r="A229" s="427"/>
      <c r="B229" s="429"/>
      <c r="C229" s="101" t="s">
        <v>33</v>
      </c>
      <c r="D229" s="25">
        <v>0</v>
      </c>
      <c r="E229" s="25">
        <v>0</v>
      </c>
      <c r="F229" s="59">
        <f>F230+F231</f>
        <v>3120</v>
      </c>
      <c r="G229" s="25">
        <v>0</v>
      </c>
      <c r="H229" s="25">
        <v>0</v>
      </c>
      <c r="I229" s="59">
        <f>I230+I231</f>
        <v>2020.6480000000001</v>
      </c>
      <c r="J229" s="363">
        <f t="shared" si="140"/>
        <v>5140.6480000000001</v>
      </c>
      <c r="K229" s="25">
        <v>0</v>
      </c>
      <c r="L229" s="25">
        <v>0</v>
      </c>
      <c r="M229" s="201">
        <f>M230+M231</f>
        <v>2174.2172480000004</v>
      </c>
      <c r="N229" s="25">
        <v>0</v>
      </c>
      <c r="O229" s="25">
        <v>0</v>
      </c>
      <c r="P229" s="87">
        <f t="shared" si="161"/>
        <v>2174.2172480000004</v>
      </c>
      <c r="Q229" s="66">
        <f t="shared" si="155"/>
        <v>7314.8652480000001</v>
      </c>
      <c r="R229" s="196">
        <v>0</v>
      </c>
    </row>
    <row r="230" spans="1:18" ht="16.5" hidden="1" customHeight="1" outlineLevel="4">
      <c r="A230" s="427"/>
      <c r="B230" s="429"/>
      <c r="C230" s="97" t="s">
        <v>293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368">
        <f>10*129.8*1.076</f>
        <v>1396.6480000000001</v>
      </c>
      <c r="J230" s="363">
        <f t="shared" si="140"/>
        <v>1396.6480000000001</v>
      </c>
      <c r="K230" s="25">
        <v>0</v>
      </c>
      <c r="L230" s="25">
        <v>0</v>
      </c>
      <c r="M230" s="180">
        <f t="shared" si="162"/>
        <v>1502.7932480000002</v>
      </c>
      <c r="N230" s="25">
        <v>0</v>
      </c>
      <c r="O230" s="25">
        <v>0</v>
      </c>
      <c r="P230" s="87">
        <f t="shared" si="161"/>
        <v>1502.7932480000002</v>
      </c>
      <c r="Q230" s="66">
        <f t="shared" si="155"/>
        <v>2899.4412480000001</v>
      </c>
      <c r="R230" s="196">
        <v>0</v>
      </c>
    </row>
    <row r="231" spans="1:18" ht="16.5" hidden="1" customHeight="1" outlineLevel="4">
      <c r="A231" s="427"/>
      <c r="B231" s="429"/>
      <c r="C231" s="86" t="s">
        <v>292</v>
      </c>
      <c r="D231" s="25">
        <v>0</v>
      </c>
      <c r="E231" s="25">
        <v>0</v>
      </c>
      <c r="F231" s="368">
        <f>1*3120</f>
        <v>3120</v>
      </c>
      <c r="G231" s="25">
        <v>0</v>
      </c>
      <c r="H231" s="25">
        <v>0</v>
      </c>
      <c r="I231" s="368">
        <f t="shared" ref="I231" si="167">F231*0.2</f>
        <v>624</v>
      </c>
      <c r="J231" s="363">
        <f t="shared" si="140"/>
        <v>3744</v>
      </c>
      <c r="K231" s="25">
        <v>0</v>
      </c>
      <c r="L231" s="25">
        <v>0</v>
      </c>
      <c r="M231" s="180">
        <f t="shared" si="162"/>
        <v>671.42400000000009</v>
      </c>
      <c r="N231" s="25">
        <v>0</v>
      </c>
      <c r="O231" s="25">
        <v>0</v>
      </c>
      <c r="P231" s="87">
        <f t="shared" si="161"/>
        <v>671.42400000000009</v>
      </c>
      <c r="Q231" s="66">
        <f t="shared" si="155"/>
        <v>4415.424</v>
      </c>
      <c r="R231" s="196">
        <v>0</v>
      </c>
    </row>
    <row r="232" spans="1:18" ht="16.5" hidden="1" customHeight="1" outlineLevel="4">
      <c r="A232" s="427"/>
      <c r="B232" s="429"/>
      <c r="C232" s="101" t="s">
        <v>288</v>
      </c>
      <c r="D232" s="25">
        <v>0</v>
      </c>
      <c r="E232" s="25">
        <v>0</v>
      </c>
      <c r="F232" s="59">
        <f>F233+F234</f>
        <v>14028</v>
      </c>
      <c r="G232" s="25">
        <v>0</v>
      </c>
      <c r="H232" s="25">
        <v>0</v>
      </c>
      <c r="I232" s="59">
        <f>I233+I234</f>
        <v>6834.5920000000006</v>
      </c>
      <c r="J232" s="363">
        <f t="shared" si="140"/>
        <v>20862.592000000001</v>
      </c>
      <c r="K232" s="25">
        <v>0</v>
      </c>
      <c r="L232" s="25">
        <v>0</v>
      </c>
      <c r="M232" s="201">
        <f>M233+M234</f>
        <v>7354.0209920000007</v>
      </c>
      <c r="N232" s="25">
        <v>0</v>
      </c>
      <c r="O232" s="25">
        <v>0</v>
      </c>
      <c r="P232" s="87">
        <f t="shared" si="161"/>
        <v>7354.0209920000007</v>
      </c>
      <c r="Q232" s="66">
        <f t="shared" si="155"/>
        <v>28216.612992000002</v>
      </c>
      <c r="R232" s="196">
        <v>0</v>
      </c>
    </row>
    <row r="233" spans="1:18" ht="16.5" hidden="1" customHeight="1" outlineLevel="4">
      <c r="A233" s="427"/>
      <c r="B233" s="429"/>
      <c r="C233" s="98" t="s">
        <v>295</v>
      </c>
      <c r="D233" s="25">
        <v>0</v>
      </c>
      <c r="E233" s="25">
        <v>0</v>
      </c>
      <c r="F233" s="368">
        <v>7788</v>
      </c>
      <c r="G233" s="25">
        <v>0</v>
      </c>
      <c r="H233" s="25">
        <v>0</v>
      </c>
      <c r="I233" s="368">
        <f>40*129.8*1.076</f>
        <v>5586.5920000000006</v>
      </c>
      <c r="J233" s="363">
        <f t="shared" si="140"/>
        <v>13374.592000000001</v>
      </c>
      <c r="K233" s="25">
        <v>0</v>
      </c>
      <c r="L233" s="25">
        <v>0</v>
      </c>
      <c r="M233" s="180">
        <f t="shared" si="162"/>
        <v>6011.1729920000007</v>
      </c>
      <c r="N233" s="25">
        <v>0</v>
      </c>
      <c r="O233" s="25">
        <v>0</v>
      </c>
      <c r="P233" s="87">
        <f t="shared" si="161"/>
        <v>6011.1729920000007</v>
      </c>
      <c r="Q233" s="66">
        <f t="shared" si="155"/>
        <v>19385.764992</v>
      </c>
      <c r="R233" s="196">
        <v>0</v>
      </c>
    </row>
    <row r="234" spans="1:18" ht="16.5" hidden="1" customHeight="1" outlineLevel="4">
      <c r="A234" s="427"/>
      <c r="B234" s="429"/>
      <c r="C234" s="86" t="s">
        <v>292</v>
      </c>
      <c r="D234" s="25">
        <v>0</v>
      </c>
      <c r="E234" s="25">
        <v>0</v>
      </c>
      <c r="F234" s="368">
        <f>2*3120</f>
        <v>6240</v>
      </c>
      <c r="G234" s="25">
        <v>0</v>
      </c>
      <c r="H234" s="25">
        <v>0</v>
      </c>
      <c r="I234" s="368">
        <f t="shared" ref="I234:I237" si="168">F234*0.2</f>
        <v>1248</v>
      </c>
      <c r="J234" s="363">
        <f t="shared" si="140"/>
        <v>7488</v>
      </c>
      <c r="K234" s="25">
        <v>0</v>
      </c>
      <c r="L234" s="25">
        <v>0</v>
      </c>
      <c r="M234" s="180">
        <f t="shared" si="162"/>
        <v>1342.8480000000002</v>
      </c>
      <c r="N234" s="25">
        <v>0</v>
      </c>
      <c r="O234" s="25">
        <v>0</v>
      </c>
      <c r="P234" s="87">
        <f t="shared" si="161"/>
        <v>1342.8480000000002</v>
      </c>
      <c r="Q234" s="66">
        <f t="shared" si="155"/>
        <v>8830.848</v>
      </c>
      <c r="R234" s="196">
        <v>0</v>
      </c>
    </row>
    <row r="235" spans="1:18" ht="16.5" hidden="1" customHeight="1" outlineLevel="4">
      <c r="A235" s="427"/>
      <c r="B235" s="429"/>
      <c r="C235" s="101" t="s">
        <v>299</v>
      </c>
      <c r="D235" s="25">
        <v>0</v>
      </c>
      <c r="E235" s="25">
        <v>0</v>
      </c>
      <c r="F235" s="59">
        <f>F236+F237</f>
        <v>6240</v>
      </c>
      <c r="G235" s="25">
        <v>0</v>
      </c>
      <c r="H235" s="25">
        <v>0</v>
      </c>
      <c r="I235" s="59">
        <f>I236+I237</f>
        <v>5437.9440000000004</v>
      </c>
      <c r="J235" s="363">
        <f t="shared" si="140"/>
        <v>11677.944</v>
      </c>
      <c r="K235" s="25">
        <v>0</v>
      </c>
      <c r="L235" s="25">
        <v>0</v>
      </c>
      <c r="M235" s="201">
        <f>M236+M237</f>
        <v>5851.2277440000007</v>
      </c>
      <c r="N235" s="25">
        <v>0</v>
      </c>
      <c r="O235" s="25">
        <v>0</v>
      </c>
      <c r="P235" s="87">
        <f t="shared" si="161"/>
        <v>5851.2277440000007</v>
      </c>
      <c r="Q235" s="66">
        <f t="shared" si="155"/>
        <v>17529.171743999999</v>
      </c>
      <c r="R235" s="196">
        <v>0</v>
      </c>
    </row>
    <row r="236" spans="1:18" ht="16.5" hidden="1" customHeight="1" outlineLevel="4">
      <c r="A236" s="427"/>
      <c r="B236" s="429"/>
      <c r="C236" s="98" t="s">
        <v>296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368">
        <f>30*129.8*1.076</f>
        <v>4189.9440000000004</v>
      </c>
      <c r="J236" s="363">
        <f t="shared" si="140"/>
        <v>4189.9440000000004</v>
      </c>
      <c r="K236" s="25">
        <v>0</v>
      </c>
      <c r="L236" s="25">
        <v>0</v>
      </c>
      <c r="M236" s="180">
        <f t="shared" si="162"/>
        <v>4508.3797440000008</v>
      </c>
      <c r="N236" s="25">
        <v>0</v>
      </c>
      <c r="O236" s="25">
        <v>0</v>
      </c>
      <c r="P236" s="87">
        <f t="shared" si="161"/>
        <v>4508.3797440000008</v>
      </c>
      <c r="Q236" s="66">
        <f t="shared" si="155"/>
        <v>8698.3237440000012</v>
      </c>
      <c r="R236" s="196">
        <v>0</v>
      </c>
    </row>
    <row r="237" spans="1:18" ht="16.5" hidden="1" customHeight="1" outlineLevel="4">
      <c r="A237" s="427"/>
      <c r="B237" s="429"/>
      <c r="C237" s="86" t="s">
        <v>292</v>
      </c>
      <c r="D237" s="25">
        <v>0</v>
      </c>
      <c r="E237" s="25">
        <v>0</v>
      </c>
      <c r="F237" s="368">
        <f>2*3120</f>
        <v>6240</v>
      </c>
      <c r="G237" s="25">
        <v>0</v>
      </c>
      <c r="H237" s="25">
        <v>0</v>
      </c>
      <c r="I237" s="368">
        <f t="shared" si="168"/>
        <v>1248</v>
      </c>
      <c r="J237" s="363">
        <f t="shared" si="140"/>
        <v>7488</v>
      </c>
      <c r="K237" s="25">
        <v>0</v>
      </c>
      <c r="L237" s="25">
        <v>0</v>
      </c>
      <c r="M237" s="180">
        <f t="shared" si="162"/>
        <v>1342.8480000000002</v>
      </c>
      <c r="N237" s="25">
        <v>0</v>
      </c>
      <c r="O237" s="25">
        <v>0</v>
      </c>
      <c r="P237" s="87">
        <f t="shared" si="161"/>
        <v>1342.8480000000002</v>
      </c>
      <c r="Q237" s="66">
        <f t="shared" si="155"/>
        <v>8830.848</v>
      </c>
      <c r="R237" s="196">
        <v>0</v>
      </c>
    </row>
    <row r="238" spans="1:18" ht="16.5" hidden="1" customHeight="1" outlineLevel="4">
      <c r="A238" s="427"/>
      <c r="B238" s="429"/>
      <c r="C238" s="101" t="s">
        <v>290</v>
      </c>
      <c r="D238" s="25">
        <v>0</v>
      </c>
      <c r="E238" s="25">
        <v>0</v>
      </c>
      <c r="F238" s="59">
        <f>F239+F240</f>
        <v>19609</v>
      </c>
      <c r="G238" s="25">
        <v>0</v>
      </c>
      <c r="H238" s="25">
        <v>0</v>
      </c>
      <c r="I238" s="59">
        <f>I239+I240</f>
        <v>5437.9440000000004</v>
      </c>
      <c r="J238" s="363">
        <f t="shared" si="140"/>
        <v>25046.944</v>
      </c>
      <c r="K238" s="25">
        <v>0</v>
      </c>
      <c r="L238" s="25">
        <v>0</v>
      </c>
      <c r="M238" s="201">
        <f>M239+M240</f>
        <v>5851.2277440000007</v>
      </c>
      <c r="N238" s="25">
        <v>0</v>
      </c>
      <c r="O238" s="25">
        <v>0</v>
      </c>
      <c r="P238" s="87">
        <f t="shared" si="161"/>
        <v>5851.2277440000007</v>
      </c>
      <c r="Q238" s="66">
        <f t="shared" si="155"/>
        <v>30898.171743999999</v>
      </c>
      <c r="R238" s="196">
        <v>0</v>
      </c>
    </row>
    <row r="239" spans="1:18" ht="16.5" hidden="1" customHeight="1" outlineLevel="4">
      <c r="A239" s="427"/>
      <c r="B239" s="429"/>
      <c r="C239" s="99" t="s">
        <v>297</v>
      </c>
      <c r="D239" s="25">
        <v>0</v>
      </c>
      <c r="E239" s="25">
        <v>0</v>
      </c>
      <c r="F239" s="368">
        <v>13369</v>
      </c>
      <c r="G239" s="25">
        <v>0</v>
      </c>
      <c r="H239" s="25">
        <v>0</v>
      </c>
      <c r="I239" s="368">
        <f>30*129.8*1.076</f>
        <v>4189.9440000000004</v>
      </c>
      <c r="J239" s="363">
        <f t="shared" si="140"/>
        <v>17558.944</v>
      </c>
      <c r="K239" s="25">
        <v>0</v>
      </c>
      <c r="L239" s="25">
        <v>0</v>
      </c>
      <c r="M239" s="180">
        <f t="shared" si="162"/>
        <v>4508.3797440000008</v>
      </c>
      <c r="N239" s="25">
        <v>0</v>
      </c>
      <c r="O239" s="25">
        <v>0</v>
      </c>
      <c r="P239" s="87">
        <f t="shared" si="161"/>
        <v>4508.3797440000008</v>
      </c>
      <c r="Q239" s="66">
        <f t="shared" si="155"/>
        <v>22067.323744000001</v>
      </c>
      <c r="R239" s="196">
        <v>0</v>
      </c>
    </row>
    <row r="240" spans="1:18" ht="16.5" hidden="1" customHeight="1" outlineLevel="4">
      <c r="A240" s="427"/>
      <c r="B240" s="429"/>
      <c r="C240" s="86" t="s">
        <v>292</v>
      </c>
      <c r="D240" s="25">
        <v>0</v>
      </c>
      <c r="E240" s="25">
        <v>0</v>
      </c>
      <c r="F240" s="368">
        <f>2*3120</f>
        <v>6240</v>
      </c>
      <c r="G240" s="25">
        <v>0</v>
      </c>
      <c r="H240" s="25">
        <v>0</v>
      </c>
      <c r="I240" s="368">
        <f t="shared" ref="I240" si="169">F240*0.2</f>
        <v>1248</v>
      </c>
      <c r="J240" s="363">
        <f t="shared" ref="J240:J303" si="170">I240+H240+G240+F240+E240+D240</f>
        <v>7488</v>
      </c>
      <c r="K240" s="25">
        <v>0</v>
      </c>
      <c r="L240" s="25">
        <v>0</v>
      </c>
      <c r="M240" s="180">
        <f t="shared" si="162"/>
        <v>1342.8480000000002</v>
      </c>
      <c r="N240" s="25">
        <v>0</v>
      </c>
      <c r="O240" s="25">
        <v>0</v>
      </c>
      <c r="P240" s="87">
        <f t="shared" si="161"/>
        <v>1342.8480000000002</v>
      </c>
      <c r="Q240" s="66">
        <f t="shared" si="155"/>
        <v>8830.848</v>
      </c>
      <c r="R240" s="196">
        <v>0</v>
      </c>
    </row>
    <row r="241" spans="1:18" ht="28.5" hidden="1" customHeight="1" outlineLevel="3">
      <c r="A241" s="427"/>
      <c r="B241" s="429"/>
      <c r="C241" s="75" t="s">
        <v>13</v>
      </c>
      <c r="D241" s="27">
        <v>0</v>
      </c>
      <c r="E241" s="27">
        <f>SUM(E242:E250)</f>
        <v>0</v>
      </c>
      <c r="F241" s="20">
        <v>50000</v>
      </c>
      <c r="G241" s="27">
        <f t="shared" ref="G241:H241" si="171">SUM(G242:G250)</f>
        <v>0</v>
      </c>
      <c r="H241" s="27">
        <f t="shared" si="171"/>
        <v>0</v>
      </c>
      <c r="I241" s="20">
        <f>SUM(I242:I250)</f>
        <v>54177.436000000009</v>
      </c>
      <c r="J241" s="363">
        <f t="shared" si="170"/>
        <v>104177.43600000002</v>
      </c>
      <c r="K241" s="27">
        <f t="shared" ref="K241:L241" si="172">SUM(K242:K250)</f>
        <v>0</v>
      </c>
      <c r="L241" s="25">
        <f t="shared" si="172"/>
        <v>0</v>
      </c>
      <c r="M241" s="20">
        <f>SUM(M242:M250)</f>
        <v>58294.421136000012</v>
      </c>
      <c r="N241" s="27">
        <f t="shared" ref="N241:O241" si="173">SUM(N242:N250)</f>
        <v>0</v>
      </c>
      <c r="O241" s="27">
        <f t="shared" si="173"/>
        <v>0</v>
      </c>
      <c r="P241" s="20">
        <f t="shared" si="161"/>
        <v>58294.421136000012</v>
      </c>
      <c r="Q241" s="76">
        <f t="shared" si="155"/>
        <v>162471.85713600004</v>
      </c>
      <c r="R241" s="196">
        <v>0</v>
      </c>
    </row>
    <row r="242" spans="1:18" ht="16.5" hidden="1" customHeight="1" outlineLevel="4">
      <c r="A242" s="427"/>
      <c r="B242" s="429"/>
      <c r="C242" s="86" t="s">
        <v>24</v>
      </c>
      <c r="D242" s="25">
        <v>0</v>
      </c>
      <c r="E242" s="25">
        <v>0</v>
      </c>
      <c r="F242" s="368">
        <v>50351</v>
      </c>
      <c r="G242" s="25">
        <v>0</v>
      </c>
      <c r="H242" s="25">
        <v>0</v>
      </c>
      <c r="I242" s="368">
        <f>F242*1.076-0.24</f>
        <v>54177.436000000009</v>
      </c>
      <c r="J242" s="363">
        <f t="shared" si="170"/>
        <v>104528.43600000002</v>
      </c>
      <c r="K242" s="25">
        <v>0</v>
      </c>
      <c r="L242" s="25">
        <v>0</v>
      </c>
      <c r="M242" s="368">
        <f>I242*1.076-0.2-0.3</f>
        <v>58294.421136000012</v>
      </c>
      <c r="N242" s="25">
        <v>0</v>
      </c>
      <c r="O242" s="25">
        <v>0</v>
      </c>
      <c r="P242" s="87">
        <f t="shared" si="161"/>
        <v>58294.421136000012</v>
      </c>
      <c r="Q242" s="66">
        <f t="shared" si="155"/>
        <v>162822.85713600004</v>
      </c>
      <c r="R242" s="196">
        <v>0</v>
      </c>
    </row>
    <row r="243" spans="1:18" ht="16.5" hidden="1" customHeight="1" outlineLevel="4">
      <c r="A243" s="427"/>
      <c r="B243" s="429"/>
      <c r="C243" s="86" t="s">
        <v>24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363">
        <f t="shared" si="170"/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87">
        <f t="shared" si="161"/>
        <v>0</v>
      </c>
      <c r="Q243" s="66">
        <f t="shared" si="155"/>
        <v>0</v>
      </c>
      <c r="R243" s="196">
        <v>0</v>
      </c>
    </row>
    <row r="244" spans="1:18" ht="16.5" hidden="1" customHeight="1" outlineLevel="4">
      <c r="A244" s="427"/>
      <c r="B244" s="429"/>
      <c r="C244" s="86" t="s">
        <v>287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363">
        <f t="shared" si="170"/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87">
        <f t="shared" si="161"/>
        <v>0</v>
      </c>
      <c r="Q244" s="66">
        <f t="shared" si="155"/>
        <v>0</v>
      </c>
      <c r="R244" s="196">
        <v>0</v>
      </c>
    </row>
    <row r="245" spans="1:18" ht="16.5" hidden="1" customHeight="1" outlineLevel="4">
      <c r="A245" s="427"/>
      <c r="B245" s="429"/>
      <c r="C245" s="86" t="s">
        <v>15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363">
        <f t="shared" si="170"/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87">
        <f t="shared" si="161"/>
        <v>0</v>
      </c>
      <c r="Q245" s="66">
        <f t="shared" si="155"/>
        <v>0</v>
      </c>
      <c r="R245" s="196">
        <v>0</v>
      </c>
    </row>
    <row r="246" spans="1:18" ht="16.5" hidden="1" customHeight="1" outlineLevel="4">
      <c r="A246" s="427"/>
      <c r="B246" s="429"/>
      <c r="C246" s="86" t="s">
        <v>33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363">
        <f t="shared" si="170"/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87">
        <f t="shared" si="161"/>
        <v>0</v>
      </c>
      <c r="Q246" s="66">
        <f t="shared" si="155"/>
        <v>0</v>
      </c>
      <c r="R246" s="196">
        <v>0</v>
      </c>
    </row>
    <row r="247" spans="1:18" ht="16.5" hidden="1" customHeight="1" outlineLevel="4">
      <c r="A247" s="427"/>
      <c r="B247" s="429"/>
      <c r="C247" s="97" t="s">
        <v>33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363">
        <f t="shared" si="170"/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87">
        <f t="shared" si="161"/>
        <v>0</v>
      </c>
      <c r="Q247" s="66">
        <f t="shared" si="155"/>
        <v>0</v>
      </c>
      <c r="R247" s="196">
        <v>0</v>
      </c>
    </row>
    <row r="248" spans="1:18" ht="16.5" hidden="1" customHeight="1" outlineLevel="4">
      <c r="A248" s="427"/>
      <c r="B248" s="429"/>
      <c r="C248" s="98" t="s">
        <v>288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363">
        <f t="shared" si="170"/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87">
        <f t="shared" si="161"/>
        <v>0</v>
      </c>
      <c r="Q248" s="66">
        <f t="shared" si="155"/>
        <v>0</v>
      </c>
      <c r="R248" s="196">
        <v>0</v>
      </c>
    </row>
    <row r="249" spans="1:18" ht="16.5" hidden="1" customHeight="1" outlineLevel="4">
      <c r="A249" s="427"/>
      <c r="B249" s="429"/>
      <c r="C249" s="98" t="s">
        <v>289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363">
        <f t="shared" si="170"/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87">
        <f t="shared" si="161"/>
        <v>0</v>
      </c>
      <c r="Q249" s="66">
        <f t="shared" si="155"/>
        <v>0</v>
      </c>
      <c r="R249" s="196">
        <v>0</v>
      </c>
    </row>
    <row r="250" spans="1:18" ht="16.5" hidden="1" customHeight="1" outlineLevel="4">
      <c r="A250" s="427"/>
      <c r="B250" s="429"/>
      <c r="C250" s="99" t="s">
        <v>290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363">
        <f t="shared" si="170"/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87">
        <f t="shared" si="161"/>
        <v>0</v>
      </c>
      <c r="Q250" s="66">
        <f t="shared" si="155"/>
        <v>0</v>
      </c>
      <c r="R250" s="196">
        <v>0</v>
      </c>
    </row>
    <row r="251" spans="1:18" ht="28.5" hidden="1" customHeight="1" outlineLevel="3">
      <c r="A251" s="427"/>
      <c r="B251" s="429"/>
      <c r="C251" s="75" t="s">
        <v>277</v>
      </c>
      <c r="D251" s="27">
        <v>0</v>
      </c>
      <c r="E251" s="27">
        <f>SUM(E252:E260)</f>
        <v>0</v>
      </c>
      <c r="F251" s="20">
        <f>SUM(F252:F260)</f>
        <v>5630000</v>
      </c>
      <c r="G251" s="20">
        <f>SUM(G252:G260)</f>
        <v>3000000</v>
      </c>
      <c r="H251" s="20">
        <f>SUM(H252:H260)</f>
        <v>3000000</v>
      </c>
      <c r="I251" s="27">
        <f t="shared" ref="I251:O251" si="174">SUM(I252:I260)</f>
        <v>0</v>
      </c>
      <c r="J251" s="363">
        <f t="shared" si="170"/>
        <v>11630000</v>
      </c>
      <c r="K251" s="27">
        <f t="shared" si="174"/>
        <v>0</v>
      </c>
      <c r="L251" s="25">
        <f t="shared" si="174"/>
        <v>0</v>
      </c>
      <c r="M251" s="27">
        <f t="shared" si="174"/>
        <v>0</v>
      </c>
      <c r="N251" s="27">
        <f t="shared" si="174"/>
        <v>0</v>
      </c>
      <c r="O251" s="27">
        <f t="shared" si="174"/>
        <v>0</v>
      </c>
      <c r="P251" s="27">
        <f>O251+N251+M251+L251+K251</f>
        <v>0</v>
      </c>
      <c r="Q251" s="76">
        <f t="shared" si="155"/>
        <v>11630000</v>
      </c>
      <c r="R251" s="196">
        <v>1509000</v>
      </c>
    </row>
    <row r="252" spans="1:18" ht="16.5" hidden="1" customHeight="1" outlineLevel="4">
      <c r="A252" s="427"/>
      <c r="B252" s="429"/>
      <c r="C252" s="86" t="s">
        <v>24</v>
      </c>
      <c r="D252" s="25">
        <v>0</v>
      </c>
      <c r="E252" s="25">
        <v>0</v>
      </c>
      <c r="F252" s="368">
        <f>925917+1574000-482</f>
        <v>2499435</v>
      </c>
      <c r="G252" s="368">
        <v>2000000</v>
      </c>
      <c r="H252" s="368">
        <v>2000000</v>
      </c>
      <c r="I252" s="25">
        <v>0</v>
      </c>
      <c r="J252" s="363">
        <f t="shared" si="170"/>
        <v>6499435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102">
        <f t="shared" ref="P252:P261" si="175">O252+N252+M252+L252+K252</f>
        <v>0</v>
      </c>
      <c r="Q252" s="66">
        <f t="shared" si="155"/>
        <v>6499435</v>
      </c>
      <c r="R252" s="196">
        <v>-2000000</v>
      </c>
    </row>
    <row r="253" spans="1:18" ht="16.5" hidden="1" customHeight="1" outlineLevel="4">
      <c r="A253" s="427"/>
      <c r="B253" s="429"/>
      <c r="C253" s="86" t="s">
        <v>24</v>
      </c>
      <c r="D253" s="25">
        <v>0</v>
      </c>
      <c r="E253" s="25">
        <v>0</v>
      </c>
      <c r="F253" s="368">
        <v>1000000</v>
      </c>
      <c r="G253" s="25">
        <v>0</v>
      </c>
      <c r="H253" s="25">
        <v>0</v>
      </c>
      <c r="I253" s="25">
        <v>0</v>
      </c>
      <c r="J253" s="363">
        <f t="shared" si="170"/>
        <v>1000000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102">
        <f t="shared" si="175"/>
        <v>0</v>
      </c>
      <c r="Q253" s="66">
        <f t="shared" si="155"/>
        <v>1000000</v>
      </c>
      <c r="R253" s="196">
        <v>0</v>
      </c>
    </row>
    <row r="254" spans="1:18" ht="16.5" hidden="1" customHeight="1" outlineLevel="4">
      <c r="A254" s="427"/>
      <c r="B254" s="429"/>
      <c r="C254" s="86" t="s">
        <v>287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363">
        <f t="shared" si="170"/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102">
        <f t="shared" si="175"/>
        <v>0</v>
      </c>
      <c r="Q254" s="66">
        <f t="shared" si="155"/>
        <v>0</v>
      </c>
      <c r="R254" s="196">
        <v>0</v>
      </c>
    </row>
    <row r="255" spans="1:18" ht="16.5" hidden="1" customHeight="1" outlineLevel="4">
      <c r="A255" s="427"/>
      <c r="B255" s="429"/>
      <c r="C255" s="86" t="s">
        <v>15</v>
      </c>
      <c r="D255" s="25">
        <v>0</v>
      </c>
      <c r="E255" s="25">
        <v>0</v>
      </c>
      <c r="F255" s="460">
        <v>0</v>
      </c>
      <c r="G255" s="477">
        <v>0</v>
      </c>
      <c r="H255" s="477">
        <v>0</v>
      </c>
      <c r="I255" s="25">
        <v>0</v>
      </c>
      <c r="J255" s="363">
        <f t="shared" si="170"/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102">
        <f t="shared" si="175"/>
        <v>0</v>
      </c>
      <c r="Q255" s="66">
        <f t="shared" si="155"/>
        <v>0</v>
      </c>
      <c r="R255" s="196">
        <v>4509000</v>
      </c>
    </row>
    <row r="256" spans="1:18" ht="16.5" hidden="1" customHeight="1" outlineLevel="4">
      <c r="A256" s="427"/>
      <c r="B256" s="429"/>
      <c r="C256" s="86" t="s">
        <v>33</v>
      </c>
      <c r="D256" s="25">
        <v>0</v>
      </c>
      <c r="E256" s="25">
        <v>0</v>
      </c>
      <c r="F256" s="461"/>
      <c r="G256" s="477"/>
      <c r="H256" s="477"/>
      <c r="I256" s="25">
        <v>0</v>
      </c>
      <c r="J256" s="363">
        <f t="shared" si="170"/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102">
        <f t="shared" si="175"/>
        <v>0</v>
      </c>
      <c r="Q256" s="66">
        <f t="shared" si="155"/>
        <v>0</v>
      </c>
      <c r="R256" s="196">
        <v>0</v>
      </c>
    </row>
    <row r="257" spans="1:18" ht="16.5" hidden="1" customHeight="1" outlineLevel="4">
      <c r="A257" s="427"/>
      <c r="B257" s="429"/>
      <c r="C257" s="97" t="s">
        <v>33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363">
        <f t="shared" si="170"/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102">
        <f t="shared" si="175"/>
        <v>0</v>
      </c>
      <c r="Q257" s="66">
        <f t="shared" si="155"/>
        <v>0</v>
      </c>
      <c r="R257" s="196">
        <v>0</v>
      </c>
    </row>
    <row r="258" spans="1:18" ht="16.5" hidden="1" customHeight="1" outlineLevel="4">
      <c r="A258" s="427"/>
      <c r="B258" s="429"/>
      <c r="C258" s="98" t="s">
        <v>288</v>
      </c>
      <c r="D258" s="25">
        <v>0</v>
      </c>
      <c r="E258" s="25">
        <v>0</v>
      </c>
      <c r="F258" s="368">
        <v>2130565</v>
      </c>
      <c r="G258" s="368">
        <v>1000000</v>
      </c>
      <c r="H258" s="368">
        <v>1000000</v>
      </c>
      <c r="I258" s="25">
        <v>0</v>
      </c>
      <c r="J258" s="363">
        <f t="shared" si="170"/>
        <v>4130565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102">
        <f t="shared" si="175"/>
        <v>0</v>
      </c>
      <c r="Q258" s="66">
        <f t="shared" si="155"/>
        <v>4130565</v>
      </c>
      <c r="R258" s="196">
        <v>-1000000</v>
      </c>
    </row>
    <row r="259" spans="1:18" ht="16.5" hidden="1" customHeight="1" outlineLevel="4">
      <c r="A259" s="427"/>
      <c r="B259" s="429"/>
      <c r="C259" s="98" t="s">
        <v>289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363">
        <f t="shared" si="170"/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102">
        <f t="shared" si="175"/>
        <v>0</v>
      </c>
      <c r="Q259" s="66">
        <f t="shared" si="155"/>
        <v>0</v>
      </c>
      <c r="R259" s="196">
        <v>0</v>
      </c>
    </row>
    <row r="260" spans="1:18" ht="16.5" hidden="1" customHeight="1" outlineLevel="4">
      <c r="A260" s="427"/>
      <c r="B260" s="429"/>
      <c r="C260" s="99" t="s">
        <v>290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363">
        <f t="shared" si="170"/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102">
        <f t="shared" si="175"/>
        <v>0</v>
      </c>
      <c r="Q260" s="66">
        <f t="shared" si="155"/>
        <v>0</v>
      </c>
      <c r="R260" s="196">
        <v>0</v>
      </c>
    </row>
    <row r="261" spans="1:18" ht="28.5" hidden="1" customHeight="1" outlineLevel="3">
      <c r="A261" s="427"/>
      <c r="B261" s="429"/>
      <c r="C261" s="75" t="s">
        <v>22</v>
      </c>
      <c r="D261" s="27">
        <v>0</v>
      </c>
      <c r="E261" s="27">
        <f>SUM(E262:E270)</f>
        <v>0</v>
      </c>
      <c r="F261" s="27">
        <f t="shared" ref="F261:O261" si="176">SUM(F262:F270)</f>
        <v>0</v>
      </c>
      <c r="G261" s="27">
        <f t="shared" si="176"/>
        <v>0</v>
      </c>
      <c r="H261" s="27">
        <f t="shared" si="176"/>
        <v>0</v>
      </c>
      <c r="I261" s="27">
        <f t="shared" si="176"/>
        <v>0</v>
      </c>
      <c r="J261" s="363">
        <f t="shared" si="170"/>
        <v>0</v>
      </c>
      <c r="K261" s="27">
        <f t="shared" si="176"/>
        <v>0</v>
      </c>
      <c r="L261" s="25">
        <f t="shared" si="176"/>
        <v>0</v>
      </c>
      <c r="M261" s="27">
        <f t="shared" si="176"/>
        <v>0</v>
      </c>
      <c r="N261" s="27">
        <f t="shared" si="176"/>
        <v>0</v>
      </c>
      <c r="O261" s="27">
        <f t="shared" si="176"/>
        <v>0</v>
      </c>
      <c r="P261" s="27">
        <f t="shared" si="175"/>
        <v>0</v>
      </c>
      <c r="Q261" s="103">
        <f>J261+P261</f>
        <v>0</v>
      </c>
      <c r="R261" s="196">
        <v>0</v>
      </c>
    </row>
    <row r="262" spans="1:18" ht="15.75" hidden="1" customHeight="1" outlineLevel="3">
      <c r="A262" s="427"/>
      <c r="B262" s="429"/>
      <c r="C262" s="91" t="s">
        <v>24</v>
      </c>
      <c r="D262" s="91"/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363">
        <f t="shared" si="170"/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363">
        <f t="shared" si="161"/>
        <v>0</v>
      </c>
      <c r="Q262" s="15"/>
      <c r="R262" s="196">
        <v>0</v>
      </c>
    </row>
    <row r="263" spans="1:18" ht="15.75" hidden="1" customHeight="1" outlineLevel="3">
      <c r="A263" s="427"/>
      <c r="B263" s="429"/>
      <c r="C263" s="91" t="s">
        <v>24</v>
      </c>
      <c r="D263" s="91"/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363">
        <f t="shared" si="170"/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363">
        <f t="shared" si="161"/>
        <v>0</v>
      </c>
      <c r="Q263" s="15"/>
      <c r="R263" s="196">
        <v>0</v>
      </c>
    </row>
    <row r="264" spans="1:18" ht="15.75" hidden="1" customHeight="1" outlineLevel="3">
      <c r="A264" s="427"/>
      <c r="B264" s="429"/>
      <c r="C264" s="91" t="s">
        <v>287</v>
      </c>
      <c r="D264" s="91"/>
      <c r="E264" s="44">
        <v>0</v>
      </c>
      <c r="F264" s="44">
        <v>0</v>
      </c>
      <c r="G264" s="44">
        <v>0</v>
      </c>
      <c r="H264" s="44">
        <v>0</v>
      </c>
      <c r="I264" s="44">
        <v>0</v>
      </c>
      <c r="J264" s="363">
        <f t="shared" si="170"/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363">
        <f t="shared" si="161"/>
        <v>0</v>
      </c>
      <c r="Q264" s="15"/>
      <c r="R264" s="196">
        <v>0</v>
      </c>
    </row>
    <row r="265" spans="1:18" ht="15.75" hidden="1" customHeight="1" outlineLevel="3">
      <c r="A265" s="427"/>
      <c r="B265" s="429"/>
      <c r="C265" s="91" t="s">
        <v>15</v>
      </c>
      <c r="D265" s="91"/>
      <c r="E265" s="44">
        <v>0</v>
      </c>
      <c r="F265" s="44">
        <v>0</v>
      </c>
      <c r="G265" s="44">
        <v>0</v>
      </c>
      <c r="H265" s="44">
        <v>0</v>
      </c>
      <c r="I265" s="44">
        <v>0</v>
      </c>
      <c r="J265" s="363">
        <f t="shared" si="170"/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363">
        <f t="shared" si="161"/>
        <v>0</v>
      </c>
      <c r="Q265" s="15"/>
      <c r="R265" s="196">
        <v>0</v>
      </c>
    </row>
    <row r="266" spans="1:18" ht="15.75" hidden="1" customHeight="1" outlineLevel="3">
      <c r="A266" s="427"/>
      <c r="B266" s="429"/>
      <c r="C266" s="91" t="s">
        <v>33</v>
      </c>
      <c r="D266" s="91"/>
      <c r="E266" s="44">
        <v>0</v>
      </c>
      <c r="F266" s="44">
        <v>0</v>
      </c>
      <c r="G266" s="44">
        <v>0</v>
      </c>
      <c r="H266" s="44">
        <v>0</v>
      </c>
      <c r="I266" s="44">
        <v>0</v>
      </c>
      <c r="J266" s="363">
        <f t="shared" si="170"/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363">
        <f t="shared" si="161"/>
        <v>0</v>
      </c>
      <c r="Q266" s="15"/>
      <c r="R266" s="196">
        <v>0</v>
      </c>
    </row>
    <row r="267" spans="1:18" ht="15.75" hidden="1" customHeight="1" outlineLevel="3">
      <c r="A267" s="427"/>
      <c r="B267" s="429"/>
      <c r="C267" s="104" t="s">
        <v>33</v>
      </c>
      <c r="D267" s="104"/>
      <c r="E267" s="44">
        <v>0</v>
      </c>
      <c r="F267" s="44">
        <v>0</v>
      </c>
      <c r="G267" s="44">
        <v>0</v>
      </c>
      <c r="H267" s="44">
        <v>0</v>
      </c>
      <c r="I267" s="44">
        <v>0</v>
      </c>
      <c r="J267" s="363">
        <f t="shared" si="170"/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363">
        <f t="shared" si="161"/>
        <v>0</v>
      </c>
      <c r="Q267" s="15"/>
      <c r="R267" s="196">
        <v>0</v>
      </c>
    </row>
    <row r="268" spans="1:18" ht="15.75" hidden="1" customHeight="1" outlineLevel="3">
      <c r="A268" s="427"/>
      <c r="B268" s="429"/>
      <c r="C268" s="105" t="s">
        <v>288</v>
      </c>
      <c r="D268" s="105"/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363">
        <f t="shared" si="170"/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363">
        <f t="shared" si="161"/>
        <v>0</v>
      </c>
      <c r="Q268" s="15"/>
      <c r="R268" s="196">
        <v>0</v>
      </c>
    </row>
    <row r="269" spans="1:18" ht="15.75" hidden="1" customHeight="1" outlineLevel="3">
      <c r="A269" s="427"/>
      <c r="B269" s="429"/>
      <c r="C269" s="105" t="s">
        <v>289</v>
      </c>
      <c r="D269" s="105"/>
      <c r="E269" s="44">
        <v>0</v>
      </c>
      <c r="F269" s="44">
        <v>0</v>
      </c>
      <c r="G269" s="44">
        <v>0</v>
      </c>
      <c r="H269" s="44">
        <v>0</v>
      </c>
      <c r="I269" s="44">
        <v>0</v>
      </c>
      <c r="J269" s="363">
        <f t="shared" si="170"/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363">
        <f t="shared" si="161"/>
        <v>0</v>
      </c>
      <c r="Q269" s="15"/>
      <c r="R269" s="196">
        <v>0</v>
      </c>
    </row>
    <row r="270" spans="1:18" ht="15.75" hidden="1" customHeight="1" outlineLevel="3">
      <c r="A270" s="427"/>
      <c r="B270" s="430"/>
      <c r="C270" s="44" t="s">
        <v>290</v>
      </c>
      <c r="D270" s="44"/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363">
        <f t="shared" si="170"/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363">
        <f t="shared" si="161"/>
        <v>0</v>
      </c>
      <c r="Q270" s="15"/>
      <c r="R270" s="196">
        <v>0</v>
      </c>
    </row>
    <row r="271" spans="1:18" ht="30" hidden="1" customHeight="1" outlineLevel="2">
      <c r="A271" s="447" t="s">
        <v>31</v>
      </c>
      <c r="B271" s="448"/>
      <c r="C271" s="448"/>
      <c r="D271" s="363">
        <f t="shared" ref="D271:I271" si="177">D276+D280+D284+D288</f>
        <v>0</v>
      </c>
      <c r="E271" s="363">
        <f t="shared" si="177"/>
        <v>437550</v>
      </c>
      <c r="F271" s="363">
        <f>F276+F280+F284+F288+F272</f>
        <v>1471000</v>
      </c>
      <c r="G271" s="363">
        <f t="shared" si="177"/>
        <v>576000</v>
      </c>
      <c r="H271" s="363">
        <f t="shared" si="177"/>
        <v>576000</v>
      </c>
      <c r="I271" s="363">
        <f t="shared" si="177"/>
        <v>2883472</v>
      </c>
      <c r="J271" s="363">
        <f t="shared" si="170"/>
        <v>5944022</v>
      </c>
      <c r="K271" s="363">
        <f t="shared" ref="K271" si="178">K276+K280+K284+K288+K272</f>
        <v>1611611</v>
      </c>
      <c r="L271" s="363">
        <f>L276+L280+L284+L288+L272</f>
        <v>213906</v>
      </c>
      <c r="M271" s="363">
        <f t="shared" ref="M271:O271" si="179">M276+M280+M284+M288+M272</f>
        <v>42966.400000000001</v>
      </c>
      <c r="N271" s="363">
        <f t="shared" si="179"/>
        <v>42967</v>
      </c>
      <c r="O271" s="363">
        <f t="shared" si="179"/>
        <v>101166</v>
      </c>
      <c r="P271" s="363">
        <f t="shared" si="161"/>
        <v>2012616.4</v>
      </c>
      <c r="Q271" s="67">
        <f>J271+P271</f>
        <v>7956638.4000000004</v>
      </c>
      <c r="R271" s="196">
        <v>-322000</v>
      </c>
    </row>
    <row r="272" spans="1:18" ht="33" hidden="1" customHeight="1" outlineLevel="3">
      <c r="A272" s="427">
        <v>5</v>
      </c>
      <c r="B272" s="428" t="s">
        <v>14</v>
      </c>
      <c r="C272" s="75" t="s">
        <v>11</v>
      </c>
      <c r="D272" s="75"/>
      <c r="E272" s="20">
        <f>SUM(E273:E275)</f>
        <v>0</v>
      </c>
      <c r="F272" s="20">
        <f t="shared" ref="F272:O272" si="180">SUM(F273:F275)</f>
        <v>0</v>
      </c>
      <c r="G272" s="27">
        <f>SUM(G273:G275)</f>
        <v>0</v>
      </c>
      <c r="H272" s="27">
        <f>SUM(H273:H275)</f>
        <v>0</v>
      </c>
      <c r="I272" s="27">
        <f t="shared" ref="I272" si="181">SUM(I273:I275)</f>
        <v>0</v>
      </c>
      <c r="J272" s="363">
        <f t="shared" si="170"/>
        <v>0</v>
      </c>
      <c r="K272" s="20">
        <f>SUM(K273:K275)</f>
        <v>84541</v>
      </c>
      <c r="L272" s="368">
        <f t="shared" ref="L272" si="182">SUM(L273:L275)</f>
        <v>112739</v>
      </c>
      <c r="M272" s="27">
        <f t="shared" si="180"/>
        <v>0</v>
      </c>
      <c r="N272" s="27">
        <f t="shared" si="180"/>
        <v>0</v>
      </c>
      <c r="O272" s="27">
        <f t="shared" si="180"/>
        <v>0</v>
      </c>
      <c r="P272" s="20">
        <f t="shared" si="161"/>
        <v>197280</v>
      </c>
      <c r="Q272" s="76">
        <f t="shared" ref="Q272:Q288" si="183">J272+P272</f>
        <v>197280</v>
      </c>
      <c r="R272" s="196">
        <v>0</v>
      </c>
    </row>
    <row r="273" spans="1:18" ht="16.5" hidden="1" customHeight="1" outlineLevel="4">
      <c r="A273" s="427"/>
      <c r="B273" s="429"/>
      <c r="C273" s="98" t="s">
        <v>24</v>
      </c>
      <c r="D273" s="98"/>
      <c r="E273" s="25"/>
      <c r="F273" s="95"/>
      <c r="G273" s="25">
        <v>0</v>
      </c>
      <c r="H273" s="25">
        <v>0</v>
      </c>
      <c r="I273" s="25">
        <v>0</v>
      </c>
      <c r="J273" s="363">
        <f t="shared" si="170"/>
        <v>0</v>
      </c>
      <c r="K273" s="25">
        <v>0</v>
      </c>
      <c r="L273" s="95">
        <v>62491</v>
      </c>
      <c r="M273" s="25">
        <v>0</v>
      </c>
      <c r="N273" s="25">
        <v>0</v>
      </c>
      <c r="O273" s="25">
        <v>0</v>
      </c>
      <c r="P273" s="87">
        <f t="shared" si="161"/>
        <v>62491</v>
      </c>
      <c r="Q273" s="66">
        <f t="shared" si="183"/>
        <v>62491</v>
      </c>
      <c r="R273" s="196">
        <v>0</v>
      </c>
    </row>
    <row r="274" spans="1:18" ht="16.5" hidden="1" customHeight="1" outlineLevel="4">
      <c r="A274" s="427"/>
      <c r="B274" s="429"/>
      <c r="C274" s="86" t="s">
        <v>32</v>
      </c>
      <c r="D274" s="86"/>
      <c r="E274" s="369"/>
      <c r="F274" s="25"/>
      <c r="G274" s="25">
        <v>0</v>
      </c>
      <c r="H274" s="25">
        <v>0</v>
      </c>
      <c r="I274" s="25">
        <v>0</v>
      </c>
      <c r="J274" s="363">
        <f t="shared" si="170"/>
        <v>0</v>
      </c>
      <c r="K274" s="369">
        <v>84541</v>
      </c>
      <c r="L274" s="25">
        <v>0</v>
      </c>
      <c r="M274" s="25">
        <v>0</v>
      </c>
      <c r="N274" s="25">
        <v>0</v>
      </c>
      <c r="O274" s="25">
        <v>0</v>
      </c>
      <c r="P274" s="87">
        <f t="shared" si="161"/>
        <v>84541</v>
      </c>
      <c r="Q274" s="66">
        <f t="shared" si="183"/>
        <v>84541</v>
      </c>
      <c r="R274" s="196">
        <v>0</v>
      </c>
    </row>
    <row r="275" spans="1:18" ht="16.5" hidden="1" customHeight="1" outlineLevel="4">
      <c r="A275" s="427"/>
      <c r="B275" s="429"/>
      <c r="C275" s="86" t="s">
        <v>33</v>
      </c>
      <c r="D275" s="86"/>
      <c r="E275" s="25"/>
      <c r="F275" s="95"/>
      <c r="G275" s="25">
        <v>0</v>
      </c>
      <c r="H275" s="25">
        <v>0</v>
      </c>
      <c r="I275" s="25">
        <v>0</v>
      </c>
      <c r="J275" s="363">
        <f t="shared" si="170"/>
        <v>0</v>
      </c>
      <c r="K275" s="25">
        <v>0</v>
      </c>
      <c r="L275" s="95">
        <v>50248</v>
      </c>
      <c r="M275" s="25">
        <v>0</v>
      </c>
      <c r="N275" s="25">
        <v>0</v>
      </c>
      <c r="O275" s="25">
        <v>0</v>
      </c>
      <c r="P275" s="87">
        <f t="shared" si="161"/>
        <v>50248</v>
      </c>
      <c r="Q275" s="66">
        <f t="shared" si="183"/>
        <v>50248</v>
      </c>
      <c r="R275" s="196">
        <v>0</v>
      </c>
    </row>
    <row r="276" spans="1:18" ht="28.5" hidden="1" customHeight="1" outlineLevel="3">
      <c r="A276" s="427"/>
      <c r="B276" s="429"/>
      <c r="C276" s="75" t="s">
        <v>12</v>
      </c>
      <c r="D276" s="27">
        <v>0</v>
      </c>
      <c r="E276" s="20">
        <f>SUM(E277:E279)</f>
        <v>133000</v>
      </c>
      <c r="F276" s="27">
        <f>SUM(F277:F279)</f>
        <v>0</v>
      </c>
      <c r="G276" s="27">
        <f t="shared" ref="G276:I276" si="184">SUM(G277:G279)</f>
        <v>0</v>
      </c>
      <c r="H276" s="27">
        <f t="shared" si="184"/>
        <v>0</v>
      </c>
      <c r="I276" s="27">
        <f t="shared" si="184"/>
        <v>0</v>
      </c>
      <c r="J276" s="363">
        <f t="shared" si="170"/>
        <v>133000</v>
      </c>
      <c r="K276" s="27">
        <f t="shared" ref="K276" si="185">SUM(K277:K279)</f>
        <v>0</v>
      </c>
      <c r="L276" s="368">
        <f>SUM(L277:L279)</f>
        <v>13200</v>
      </c>
      <c r="M276" s="27">
        <f t="shared" ref="M276:O276" si="186">SUM(M277:M279)</f>
        <v>0</v>
      </c>
      <c r="N276" s="27">
        <f t="shared" si="186"/>
        <v>0</v>
      </c>
      <c r="O276" s="20">
        <f t="shared" si="186"/>
        <v>13200</v>
      </c>
      <c r="P276" s="20">
        <f t="shared" si="161"/>
        <v>26400</v>
      </c>
      <c r="Q276" s="76">
        <f t="shared" si="183"/>
        <v>159400</v>
      </c>
      <c r="R276" s="196">
        <v>13000</v>
      </c>
    </row>
    <row r="277" spans="1:18" ht="16.5" hidden="1" customHeight="1" outlineLevel="4">
      <c r="A277" s="427"/>
      <c r="B277" s="429"/>
      <c r="C277" s="98" t="s">
        <v>24</v>
      </c>
      <c r="D277" s="25">
        <v>0</v>
      </c>
      <c r="E277" s="369">
        <f>11100+395</f>
        <v>11495</v>
      </c>
      <c r="F277" s="25">
        <v>0</v>
      </c>
      <c r="G277" s="25">
        <v>0</v>
      </c>
      <c r="H277" s="25">
        <v>0</v>
      </c>
      <c r="I277" s="25">
        <v>0</v>
      </c>
      <c r="J277" s="363">
        <f t="shared" si="170"/>
        <v>11495</v>
      </c>
      <c r="K277" s="25">
        <v>0</v>
      </c>
      <c r="L277" s="368">
        <v>1100</v>
      </c>
      <c r="M277" s="25">
        <v>0</v>
      </c>
      <c r="N277" s="25">
        <v>0</v>
      </c>
      <c r="O277" s="368">
        <v>1100</v>
      </c>
      <c r="P277" s="87">
        <f t="shared" ref="P277:P340" si="187">K277+L277+M277+N277+O277</f>
        <v>2200</v>
      </c>
      <c r="Q277" s="66">
        <f t="shared" si="183"/>
        <v>13695</v>
      </c>
      <c r="R277" s="196">
        <v>1000</v>
      </c>
    </row>
    <row r="278" spans="1:18" ht="16.5" hidden="1" customHeight="1" outlineLevel="4">
      <c r="A278" s="427"/>
      <c r="B278" s="429"/>
      <c r="C278" s="86" t="s">
        <v>32</v>
      </c>
      <c r="D278" s="25">
        <v>0</v>
      </c>
      <c r="E278" s="369">
        <v>119105</v>
      </c>
      <c r="F278" s="25">
        <v>0</v>
      </c>
      <c r="G278" s="25">
        <v>0</v>
      </c>
      <c r="H278" s="25">
        <v>0</v>
      </c>
      <c r="I278" s="25">
        <v>0</v>
      </c>
      <c r="J278" s="363">
        <f t="shared" si="170"/>
        <v>119105</v>
      </c>
      <c r="K278" s="25">
        <v>0</v>
      </c>
      <c r="L278" s="368">
        <v>11900</v>
      </c>
      <c r="M278" s="25">
        <v>0</v>
      </c>
      <c r="N278" s="25">
        <v>0</v>
      </c>
      <c r="O278" s="368">
        <v>11900</v>
      </c>
      <c r="P278" s="87">
        <f t="shared" si="187"/>
        <v>23800</v>
      </c>
      <c r="Q278" s="66">
        <f t="shared" si="183"/>
        <v>142905</v>
      </c>
      <c r="R278" s="196">
        <v>12000</v>
      </c>
    </row>
    <row r="279" spans="1:18" ht="16.5" hidden="1" customHeight="1" outlineLevel="4">
      <c r="A279" s="427"/>
      <c r="B279" s="429"/>
      <c r="C279" s="86" t="s">
        <v>33</v>
      </c>
      <c r="D279" s="25">
        <v>0</v>
      </c>
      <c r="E279" s="369">
        <v>2400</v>
      </c>
      <c r="F279" s="25">
        <v>0</v>
      </c>
      <c r="G279" s="25">
        <v>0</v>
      </c>
      <c r="H279" s="25">
        <v>0</v>
      </c>
      <c r="I279" s="25">
        <v>0</v>
      </c>
      <c r="J279" s="363">
        <f t="shared" si="170"/>
        <v>2400</v>
      </c>
      <c r="K279" s="25">
        <v>0</v>
      </c>
      <c r="L279" s="368">
        <v>200</v>
      </c>
      <c r="M279" s="25">
        <v>0</v>
      </c>
      <c r="N279" s="25">
        <v>0</v>
      </c>
      <c r="O279" s="368">
        <v>200</v>
      </c>
      <c r="P279" s="87">
        <f t="shared" si="187"/>
        <v>400</v>
      </c>
      <c r="Q279" s="66">
        <f t="shared" si="183"/>
        <v>2800</v>
      </c>
      <c r="R279" s="196">
        <v>0</v>
      </c>
    </row>
    <row r="280" spans="1:18" ht="28.5" hidden="1" customHeight="1" outlineLevel="3">
      <c r="A280" s="427"/>
      <c r="B280" s="429"/>
      <c r="C280" s="75" t="s">
        <v>13</v>
      </c>
      <c r="D280" s="27">
        <v>0</v>
      </c>
      <c r="E280" s="20">
        <f>SUM(E281:E283)</f>
        <v>25550</v>
      </c>
      <c r="F280" s="27">
        <f>SUM(F281:F283)</f>
        <v>0</v>
      </c>
      <c r="G280" s="27">
        <f t="shared" ref="G280:O280" si="188">SUM(G281:G283)</f>
        <v>0</v>
      </c>
      <c r="H280" s="27">
        <f t="shared" si="188"/>
        <v>0</v>
      </c>
      <c r="I280" s="27">
        <f>SUM(I281:I283)</f>
        <v>0</v>
      </c>
      <c r="J280" s="363">
        <f t="shared" si="170"/>
        <v>25550</v>
      </c>
      <c r="K280" s="27">
        <f t="shared" ref="K280:L280" si="189">SUM(K281:K283)</f>
        <v>0</v>
      </c>
      <c r="L280" s="368">
        <f t="shared" si="189"/>
        <v>45000</v>
      </c>
      <c r="M280" s="27">
        <f>SUM(M281:M283)</f>
        <v>0</v>
      </c>
      <c r="N280" s="27">
        <f t="shared" ref="N280" si="190">SUM(N281:N283)</f>
        <v>0</v>
      </c>
      <c r="O280" s="20">
        <f t="shared" si="188"/>
        <v>45000</v>
      </c>
      <c r="P280" s="20">
        <f t="shared" si="187"/>
        <v>90000</v>
      </c>
      <c r="Q280" s="76">
        <f t="shared" si="183"/>
        <v>115550</v>
      </c>
      <c r="R280" s="196">
        <v>45000</v>
      </c>
    </row>
    <row r="281" spans="1:18" ht="16.5" hidden="1" customHeight="1" outlineLevel="4">
      <c r="A281" s="427"/>
      <c r="B281" s="429"/>
      <c r="C281" s="98" t="s">
        <v>24</v>
      </c>
      <c r="D281" s="25">
        <v>0</v>
      </c>
      <c r="E281" s="369">
        <f>15000-19450</f>
        <v>-4450</v>
      </c>
      <c r="F281" s="25">
        <v>0</v>
      </c>
      <c r="G281" s="25">
        <v>0</v>
      </c>
      <c r="H281" s="25">
        <v>0</v>
      </c>
      <c r="I281" s="25">
        <v>0</v>
      </c>
      <c r="J281" s="363">
        <f t="shared" si="170"/>
        <v>-4450</v>
      </c>
      <c r="K281" s="25">
        <v>0</v>
      </c>
      <c r="L281" s="368">
        <v>15000</v>
      </c>
      <c r="M281" s="25">
        <v>0</v>
      </c>
      <c r="N281" s="25">
        <v>0</v>
      </c>
      <c r="O281" s="368">
        <v>15000</v>
      </c>
      <c r="P281" s="87">
        <f t="shared" si="187"/>
        <v>30000</v>
      </c>
      <c r="Q281" s="66">
        <f t="shared" si="183"/>
        <v>25550</v>
      </c>
      <c r="R281" s="196">
        <v>15000</v>
      </c>
    </row>
    <row r="282" spans="1:18" ht="16.5" hidden="1" customHeight="1" outlineLevel="4">
      <c r="A282" s="427"/>
      <c r="B282" s="429"/>
      <c r="C282" s="86" t="s">
        <v>32</v>
      </c>
      <c r="D282" s="25">
        <v>0</v>
      </c>
      <c r="E282" s="369">
        <v>15000</v>
      </c>
      <c r="F282" s="25">
        <v>0</v>
      </c>
      <c r="G282" s="25">
        <v>0</v>
      </c>
      <c r="H282" s="25">
        <v>0</v>
      </c>
      <c r="I282" s="25">
        <v>0</v>
      </c>
      <c r="J282" s="363">
        <f t="shared" si="170"/>
        <v>15000</v>
      </c>
      <c r="K282" s="25">
        <v>0</v>
      </c>
      <c r="L282" s="368">
        <v>15000</v>
      </c>
      <c r="M282" s="25">
        <v>0</v>
      </c>
      <c r="N282" s="25">
        <v>0</v>
      </c>
      <c r="O282" s="368">
        <v>15000</v>
      </c>
      <c r="P282" s="87">
        <f t="shared" si="187"/>
        <v>30000</v>
      </c>
      <c r="Q282" s="66">
        <f t="shared" si="183"/>
        <v>45000</v>
      </c>
      <c r="R282" s="196">
        <v>15000</v>
      </c>
    </row>
    <row r="283" spans="1:18" ht="16.5" hidden="1" customHeight="1" outlineLevel="4">
      <c r="A283" s="427"/>
      <c r="B283" s="429"/>
      <c r="C283" s="86" t="s">
        <v>33</v>
      </c>
      <c r="D283" s="25">
        <v>0</v>
      </c>
      <c r="E283" s="369">
        <v>15000</v>
      </c>
      <c r="F283" s="25">
        <v>0</v>
      </c>
      <c r="G283" s="25">
        <v>0</v>
      </c>
      <c r="H283" s="25">
        <v>0</v>
      </c>
      <c r="I283" s="25">
        <v>0</v>
      </c>
      <c r="J283" s="363">
        <f t="shared" si="170"/>
        <v>15000</v>
      </c>
      <c r="K283" s="25">
        <v>0</v>
      </c>
      <c r="L283" s="368">
        <v>15000</v>
      </c>
      <c r="M283" s="25">
        <v>0</v>
      </c>
      <c r="N283" s="25">
        <v>0</v>
      </c>
      <c r="O283" s="368">
        <v>15000</v>
      </c>
      <c r="P283" s="87">
        <f t="shared" si="187"/>
        <v>30000</v>
      </c>
      <c r="Q283" s="66">
        <f t="shared" si="183"/>
        <v>45000</v>
      </c>
      <c r="R283" s="196">
        <v>15000</v>
      </c>
    </row>
    <row r="284" spans="1:18" ht="28.5" hidden="1" customHeight="1" outlineLevel="3">
      <c r="A284" s="427"/>
      <c r="B284" s="429"/>
      <c r="C284" s="75" t="s">
        <v>277</v>
      </c>
      <c r="D284" s="27">
        <v>0</v>
      </c>
      <c r="E284" s="20">
        <f>SUM(E285:E287)</f>
        <v>279000</v>
      </c>
      <c r="F284" s="20">
        <f t="shared" ref="F284:M284" si="191">SUM(F285:F287)</f>
        <v>1471000</v>
      </c>
      <c r="G284" s="20">
        <f t="shared" si="191"/>
        <v>576000</v>
      </c>
      <c r="H284" s="20">
        <f t="shared" si="191"/>
        <v>576000</v>
      </c>
      <c r="I284" s="20">
        <f t="shared" si="191"/>
        <v>2840500</v>
      </c>
      <c r="J284" s="363">
        <f t="shared" si="170"/>
        <v>5742500</v>
      </c>
      <c r="K284" s="20">
        <f t="shared" si="191"/>
        <v>1484100</v>
      </c>
      <c r="L284" s="25">
        <f t="shared" si="191"/>
        <v>0</v>
      </c>
      <c r="M284" s="27">
        <f t="shared" si="191"/>
        <v>0</v>
      </c>
      <c r="N284" s="27">
        <f>SUM(N285:N287)</f>
        <v>0</v>
      </c>
      <c r="O284" s="27">
        <f t="shared" ref="O284" si="192">SUM(O285:O287)</f>
        <v>0</v>
      </c>
      <c r="P284" s="20">
        <f t="shared" si="187"/>
        <v>1484100</v>
      </c>
      <c r="Q284" s="76">
        <f t="shared" si="183"/>
        <v>7226600</v>
      </c>
      <c r="R284" s="196">
        <v>-380000</v>
      </c>
    </row>
    <row r="285" spans="1:18" ht="16.5" hidden="1" customHeight="1" outlineLevel="4">
      <c r="A285" s="427"/>
      <c r="B285" s="429"/>
      <c r="C285" s="98" t="s">
        <v>24</v>
      </c>
      <c r="D285" s="25">
        <v>0</v>
      </c>
      <c r="E285" s="25">
        <v>0</v>
      </c>
      <c r="F285" s="95">
        <f>1471137-137</f>
        <v>1471000</v>
      </c>
      <c r="G285" s="95">
        <v>576000</v>
      </c>
      <c r="H285" s="95">
        <v>576000</v>
      </c>
      <c r="I285" s="95">
        <v>2840500</v>
      </c>
      <c r="J285" s="363">
        <f t="shared" si="170"/>
        <v>5463500</v>
      </c>
      <c r="K285" s="95">
        <v>1484100</v>
      </c>
      <c r="L285" s="25">
        <v>0</v>
      </c>
      <c r="M285" s="25">
        <v>0</v>
      </c>
      <c r="N285" s="25">
        <v>0</v>
      </c>
      <c r="O285" s="25">
        <v>0</v>
      </c>
      <c r="P285" s="87">
        <f t="shared" si="187"/>
        <v>1484100</v>
      </c>
      <c r="Q285" s="66">
        <f t="shared" si="183"/>
        <v>6947600</v>
      </c>
      <c r="R285" s="196">
        <v>-380000</v>
      </c>
    </row>
    <row r="286" spans="1:18" ht="16.5" hidden="1" customHeight="1" outlineLevel="4">
      <c r="A286" s="427"/>
      <c r="B286" s="429"/>
      <c r="C286" s="86" t="s">
        <v>32</v>
      </c>
      <c r="D286" s="25">
        <v>0</v>
      </c>
      <c r="E286" s="369">
        <v>178900</v>
      </c>
      <c r="F286" s="25">
        <v>0</v>
      </c>
      <c r="G286" s="25">
        <v>0</v>
      </c>
      <c r="H286" s="25">
        <v>0</v>
      </c>
      <c r="I286" s="25">
        <v>0</v>
      </c>
      <c r="J286" s="363">
        <f t="shared" si="170"/>
        <v>178900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87">
        <f t="shared" si="187"/>
        <v>0</v>
      </c>
      <c r="Q286" s="66">
        <f t="shared" si="183"/>
        <v>178900</v>
      </c>
      <c r="R286" s="196">
        <v>0</v>
      </c>
    </row>
    <row r="287" spans="1:18" ht="16.5" hidden="1" customHeight="1" outlineLevel="4">
      <c r="A287" s="427"/>
      <c r="B287" s="429"/>
      <c r="C287" s="86" t="s">
        <v>33</v>
      </c>
      <c r="D287" s="25">
        <v>0</v>
      </c>
      <c r="E287" s="369">
        <v>100100</v>
      </c>
      <c r="F287" s="25">
        <v>0</v>
      </c>
      <c r="G287" s="25">
        <v>0</v>
      </c>
      <c r="H287" s="25">
        <v>0</v>
      </c>
      <c r="I287" s="25">
        <v>0</v>
      </c>
      <c r="J287" s="363">
        <f t="shared" si="170"/>
        <v>100100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87">
        <f t="shared" si="187"/>
        <v>0</v>
      </c>
      <c r="Q287" s="66">
        <f t="shared" si="183"/>
        <v>100100</v>
      </c>
      <c r="R287" s="196">
        <v>0</v>
      </c>
    </row>
    <row r="288" spans="1:18" ht="28.5" hidden="1" customHeight="1" outlineLevel="3">
      <c r="A288" s="427"/>
      <c r="B288" s="429"/>
      <c r="C288" s="75" t="s">
        <v>22</v>
      </c>
      <c r="D288" s="27">
        <v>0</v>
      </c>
      <c r="E288" s="20">
        <f>SUM(E289:E291)</f>
        <v>0</v>
      </c>
      <c r="F288" s="27">
        <f>SUM(F289:F291)</f>
        <v>0</v>
      </c>
      <c r="G288" s="27">
        <f t="shared" ref="G288:H288" si="193">SUM(G289:G291)</f>
        <v>0</v>
      </c>
      <c r="H288" s="27">
        <f t="shared" si="193"/>
        <v>0</v>
      </c>
      <c r="I288" s="20">
        <f>SUM(I289:I291)</f>
        <v>42972</v>
      </c>
      <c r="J288" s="363">
        <f t="shared" si="170"/>
        <v>42972</v>
      </c>
      <c r="K288" s="20">
        <f>SUM(K289:K291)</f>
        <v>42970</v>
      </c>
      <c r="L288" s="368">
        <f>SUM(L289:L291)</f>
        <v>42967</v>
      </c>
      <c r="M288" s="20">
        <f>SUM(M289:M291)</f>
        <v>42966.400000000001</v>
      </c>
      <c r="N288" s="20">
        <f t="shared" ref="N288:O288" si="194">SUM(N289:N291)</f>
        <v>42967</v>
      </c>
      <c r="O288" s="20">
        <f t="shared" si="194"/>
        <v>42966</v>
      </c>
      <c r="P288" s="20">
        <f t="shared" si="187"/>
        <v>214836.4</v>
      </c>
      <c r="Q288" s="76">
        <f t="shared" si="183"/>
        <v>257808.4</v>
      </c>
      <c r="R288" s="196">
        <v>0</v>
      </c>
    </row>
    <row r="289" spans="1:18" ht="15.75" hidden="1" customHeight="1" outlineLevel="3">
      <c r="A289" s="427"/>
      <c r="B289" s="429"/>
      <c r="C289" s="105" t="s">
        <v>24</v>
      </c>
      <c r="D289" s="105"/>
      <c r="E289" s="44">
        <v>0</v>
      </c>
      <c r="F289" s="44">
        <v>0</v>
      </c>
      <c r="G289" s="44">
        <v>0</v>
      </c>
      <c r="H289" s="44">
        <v>0</v>
      </c>
      <c r="I289" s="218">
        <f>27977</f>
        <v>27977</v>
      </c>
      <c r="J289" s="363">
        <f t="shared" si="170"/>
        <v>27977</v>
      </c>
      <c r="K289" s="264">
        <v>27975</v>
      </c>
      <c r="L289" s="133">
        <v>27972</v>
      </c>
      <c r="M289" s="218">
        <f>27971.5-0.1</f>
        <v>27971.4</v>
      </c>
      <c r="N289" s="224">
        <v>27972</v>
      </c>
      <c r="O289" s="180">
        <v>27971</v>
      </c>
      <c r="P289" s="363">
        <f t="shared" si="187"/>
        <v>139861.4</v>
      </c>
      <c r="Q289" s="15"/>
      <c r="R289" s="196">
        <v>0</v>
      </c>
    </row>
    <row r="290" spans="1:18" ht="15.75" hidden="1" customHeight="1" outlineLevel="3">
      <c r="A290" s="427"/>
      <c r="B290" s="429"/>
      <c r="C290" s="91" t="s">
        <v>32</v>
      </c>
      <c r="D290" s="91"/>
      <c r="E290" s="44">
        <v>0</v>
      </c>
      <c r="F290" s="44">
        <v>0</v>
      </c>
      <c r="G290" s="44">
        <v>0</v>
      </c>
      <c r="H290" s="44">
        <v>0</v>
      </c>
      <c r="I290" s="264">
        <v>12750</v>
      </c>
      <c r="J290" s="363">
        <f t="shared" si="170"/>
        <v>12750</v>
      </c>
      <c r="K290" s="264">
        <v>12750</v>
      </c>
      <c r="L290" s="264">
        <v>12750</v>
      </c>
      <c r="M290" s="219">
        <v>12750</v>
      </c>
      <c r="N290" s="216">
        <v>12750</v>
      </c>
      <c r="O290" s="180">
        <v>12750</v>
      </c>
      <c r="P290" s="363">
        <f t="shared" si="187"/>
        <v>63750</v>
      </c>
      <c r="Q290" s="15"/>
      <c r="R290" s="196">
        <v>0</v>
      </c>
    </row>
    <row r="291" spans="1:18" ht="15.75" hidden="1" customHeight="1" outlineLevel="3">
      <c r="A291" s="427"/>
      <c r="B291" s="430"/>
      <c r="C291" s="91" t="s">
        <v>33</v>
      </c>
      <c r="D291" s="91"/>
      <c r="E291" s="44">
        <v>0</v>
      </c>
      <c r="F291" s="44">
        <v>0</v>
      </c>
      <c r="G291" s="106"/>
      <c r="H291" s="106"/>
      <c r="I291" s="264">
        <v>2245</v>
      </c>
      <c r="J291" s="363">
        <f t="shared" si="170"/>
        <v>2245</v>
      </c>
      <c r="K291" s="264">
        <v>2245</v>
      </c>
      <c r="L291" s="89">
        <v>2245</v>
      </c>
      <c r="M291" s="218">
        <v>2245</v>
      </c>
      <c r="N291" s="216">
        <v>2245</v>
      </c>
      <c r="O291" s="180">
        <v>2245</v>
      </c>
      <c r="P291" s="363">
        <f t="shared" si="187"/>
        <v>11225</v>
      </c>
      <c r="Q291" s="15"/>
      <c r="R291" s="196">
        <v>0</v>
      </c>
    </row>
    <row r="292" spans="1:18" ht="28.5" hidden="1" customHeight="1" outlineLevel="2">
      <c r="A292" s="447" t="s">
        <v>89</v>
      </c>
      <c r="B292" s="448"/>
      <c r="C292" s="448"/>
      <c r="D292" s="363">
        <f>D297+D301+D305+D309</f>
        <v>0</v>
      </c>
      <c r="E292" s="363">
        <f>E296+E301+E304+E307</f>
        <v>44000</v>
      </c>
      <c r="F292" s="363">
        <f>F296+F301+F304+F307+F293</f>
        <v>100000</v>
      </c>
      <c r="G292" s="363">
        <f>G296+G301+G304+G307</f>
        <v>2500000</v>
      </c>
      <c r="H292" s="363">
        <f>H296+H301+H304+H307</f>
        <v>2500000</v>
      </c>
      <c r="I292" s="363">
        <f>I296+I301+I304+I307</f>
        <v>343333</v>
      </c>
      <c r="J292" s="363">
        <f t="shared" si="170"/>
        <v>5487333</v>
      </c>
      <c r="K292" s="363">
        <f t="shared" ref="K292" si="195">K296+K301+K304+K307+K293</f>
        <v>484433</v>
      </c>
      <c r="L292" s="363">
        <f>L296+L301+L304+L307+L293</f>
        <v>383333</v>
      </c>
      <c r="M292" s="363">
        <f t="shared" ref="M292:O292" si="196">M296+M301+M304+M307+M293</f>
        <v>343333</v>
      </c>
      <c r="N292" s="363">
        <f t="shared" si="196"/>
        <v>333333</v>
      </c>
      <c r="O292" s="363">
        <f t="shared" si="196"/>
        <v>383335</v>
      </c>
      <c r="P292" s="363">
        <f t="shared" si="187"/>
        <v>1927767</v>
      </c>
      <c r="Q292" s="67">
        <f>J292+P292</f>
        <v>7415100</v>
      </c>
      <c r="R292" s="196">
        <v>3057000</v>
      </c>
    </row>
    <row r="293" spans="1:18" ht="33" hidden="1" customHeight="1" outlineLevel="3">
      <c r="A293" s="427">
        <v>6</v>
      </c>
      <c r="B293" s="428" t="s">
        <v>14</v>
      </c>
      <c r="C293" s="75" t="s">
        <v>11</v>
      </c>
      <c r="D293" s="75"/>
      <c r="E293" s="20">
        <f>SUM(E294:E295)</f>
        <v>0</v>
      </c>
      <c r="F293" s="20">
        <f>SUM(F294:F295)</f>
        <v>0</v>
      </c>
      <c r="G293" s="20">
        <f t="shared" ref="G293:I293" si="197">SUM(G294:G295)</f>
        <v>0</v>
      </c>
      <c r="H293" s="20">
        <f t="shared" si="197"/>
        <v>0</v>
      </c>
      <c r="I293" s="20">
        <f t="shared" si="197"/>
        <v>0</v>
      </c>
      <c r="J293" s="363">
        <f t="shared" si="170"/>
        <v>0</v>
      </c>
      <c r="K293" s="20">
        <f t="shared" ref="K293:O293" si="198">SUM(K294:K295)</f>
        <v>151100</v>
      </c>
      <c r="L293" s="368">
        <f t="shared" si="198"/>
        <v>0</v>
      </c>
      <c r="M293" s="20">
        <f t="shared" si="198"/>
        <v>0</v>
      </c>
      <c r="N293" s="20">
        <f t="shared" si="198"/>
        <v>0</v>
      </c>
      <c r="O293" s="20">
        <f t="shared" si="198"/>
        <v>0</v>
      </c>
      <c r="P293" s="20">
        <f t="shared" si="187"/>
        <v>151100</v>
      </c>
      <c r="Q293" s="76">
        <f t="shared" ref="Q293:Q307" si="199">J293+P293</f>
        <v>151100</v>
      </c>
      <c r="R293" s="196">
        <v>0</v>
      </c>
    </row>
    <row r="294" spans="1:18" ht="16.5" hidden="1" customHeight="1" outlineLevel="4">
      <c r="A294" s="427"/>
      <c r="B294" s="429"/>
      <c r="C294" s="86" t="s">
        <v>85</v>
      </c>
      <c r="D294" s="86"/>
      <c r="E294" s="369"/>
      <c r="F294" s="25"/>
      <c r="G294" s="25">
        <v>0</v>
      </c>
      <c r="H294" s="25">
        <v>0</v>
      </c>
      <c r="I294" s="25">
        <v>0</v>
      </c>
      <c r="J294" s="363">
        <f t="shared" si="170"/>
        <v>0</v>
      </c>
      <c r="K294" s="369">
        <v>85000</v>
      </c>
      <c r="L294" s="25">
        <v>0</v>
      </c>
      <c r="M294" s="25">
        <v>0</v>
      </c>
      <c r="N294" s="25">
        <v>0</v>
      </c>
      <c r="O294" s="25">
        <v>0</v>
      </c>
      <c r="P294" s="87">
        <f t="shared" si="187"/>
        <v>85000</v>
      </c>
      <c r="Q294" s="66">
        <f t="shared" si="199"/>
        <v>85000</v>
      </c>
      <c r="R294" s="196">
        <v>0</v>
      </c>
    </row>
    <row r="295" spans="1:18" ht="16.5" hidden="1" customHeight="1" outlineLevel="4">
      <c r="A295" s="427"/>
      <c r="B295" s="429"/>
      <c r="C295" s="86" t="s">
        <v>15</v>
      </c>
      <c r="D295" s="86"/>
      <c r="E295" s="369"/>
      <c r="F295" s="25"/>
      <c r="G295" s="25">
        <v>0</v>
      </c>
      <c r="H295" s="25">
        <v>0</v>
      </c>
      <c r="I295" s="25">
        <v>0</v>
      </c>
      <c r="J295" s="363">
        <f t="shared" si="170"/>
        <v>0</v>
      </c>
      <c r="K295" s="369">
        <v>66100</v>
      </c>
      <c r="L295" s="25">
        <v>0</v>
      </c>
      <c r="M295" s="25">
        <v>0</v>
      </c>
      <c r="N295" s="25">
        <v>0</v>
      </c>
      <c r="O295" s="25">
        <v>0</v>
      </c>
      <c r="P295" s="87">
        <f t="shared" si="187"/>
        <v>66100</v>
      </c>
      <c r="Q295" s="66">
        <f t="shared" si="199"/>
        <v>66100</v>
      </c>
      <c r="R295" s="196">
        <v>0</v>
      </c>
    </row>
    <row r="296" spans="1:18" ht="28.5" hidden="1" customHeight="1" outlineLevel="3">
      <c r="A296" s="427"/>
      <c r="B296" s="429"/>
      <c r="C296" s="75" t="s">
        <v>12</v>
      </c>
      <c r="D296" s="27">
        <v>0</v>
      </c>
      <c r="E296" s="20">
        <f>SUM(E297:E299)</f>
        <v>0</v>
      </c>
      <c r="F296" s="20">
        <f>SUM(F297:F300)</f>
        <v>100000</v>
      </c>
      <c r="G296" s="20">
        <f t="shared" ref="G296:H296" si="200">SUM(G297:G299)</f>
        <v>0</v>
      </c>
      <c r="H296" s="20">
        <f t="shared" si="200"/>
        <v>0</v>
      </c>
      <c r="I296" s="20">
        <f>SUM(I297:I300)</f>
        <v>10000</v>
      </c>
      <c r="J296" s="363">
        <f t="shared" si="170"/>
        <v>110000</v>
      </c>
      <c r="K296" s="20">
        <f t="shared" ref="K296:L296" si="201">SUM(K297:K299)</f>
        <v>0</v>
      </c>
      <c r="L296" s="368">
        <f t="shared" si="201"/>
        <v>0</v>
      </c>
      <c r="M296" s="20">
        <f>SUM(M297:M300)</f>
        <v>10000</v>
      </c>
      <c r="N296" s="20">
        <f t="shared" ref="N296:O296" si="202">SUM(N297:N299)</f>
        <v>0</v>
      </c>
      <c r="O296" s="20">
        <f t="shared" si="202"/>
        <v>0</v>
      </c>
      <c r="P296" s="20">
        <f t="shared" si="187"/>
        <v>10000</v>
      </c>
      <c r="Q296" s="76">
        <f t="shared" si="199"/>
        <v>120000</v>
      </c>
      <c r="R296" s="196">
        <v>0</v>
      </c>
    </row>
    <row r="297" spans="1:18" ht="16.5" hidden="1" customHeight="1" outlineLevel="4">
      <c r="A297" s="427"/>
      <c r="B297" s="429"/>
      <c r="C297" s="86" t="s">
        <v>280</v>
      </c>
      <c r="D297" s="86"/>
      <c r="E297" s="25">
        <v>0</v>
      </c>
      <c r="F297" s="368">
        <v>40000</v>
      </c>
      <c r="G297" s="25">
        <v>0</v>
      </c>
      <c r="H297" s="25">
        <v>0</v>
      </c>
      <c r="I297" s="368">
        <f>F297*10%</f>
        <v>4000</v>
      </c>
      <c r="J297" s="363">
        <f t="shared" si="170"/>
        <v>44000</v>
      </c>
      <c r="K297" s="25">
        <v>0</v>
      </c>
      <c r="L297" s="25">
        <v>0</v>
      </c>
      <c r="M297" s="368">
        <v>4000</v>
      </c>
      <c r="N297" s="25">
        <v>0</v>
      </c>
      <c r="O297" s="25">
        <v>0</v>
      </c>
      <c r="P297" s="87">
        <f t="shared" si="187"/>
        <v>4000</v>
      </c>
      <c r="Q297" s="66">
        <f t="shared" si="199"/>
        <v>48000</v>
      </c>
      <c r="R297" s="196">
        <v>0</v>
      </c>
    </row>
    <row r="298" spans="1:18" ht="16.5" hidden="1" customHeight="1" outlineLevel="4">
      <c r="A298" s="427"/>
      <c r="B298" s="429"/>
      <c r="C298" s="99" t="s">
        <v>279</v>
      </c>
      <c r="D298" s="99"/>
      <c r="E298" s="25"/>
      <c r="F298" s="368">
        <v>10000</v>
      </c>
      <c r="G298" s="25"/>
      <c r="H298" s="25"/>
      <c r="I298" s="368">
        <f>F298*10%</f>
        <v>1000</v>
      </c>
      <c r="J298" s="363">
        <f t="shared" si="170"/>
        <v>11000</v>
      </c>
      <c r="K298" s="25"/>
      <c r="L298" s="25"/>
      <c r="M298" s="368">
        <v>1000</v>
      </c>
      <c r="N298" s="25"/>
      <c r="O298" s="25"/>
      <c r="P298" s="87">
        <f t="shared" si="187"/>
        <v>1000</v>
      </c>
      <c r="Q298" s="66">
        <f t="shared" si="199"/>
        <v>12000</v>
      </c>
      <c r="R298" s="196">
        <v>0</v>
      </c>
    </row>
    <row r="299" spans="1:18" ht="16.5" hidden="1" customHeight="1" outlineLevel="4">
      <c r="A299" s="427"/>
      <c r="B299" s="429"/>
      <c r="C299" s="86" t="s">
        <v>282</v>
      </c>
      <c r="D299" s="86"/>
      <c r="E299" s="25">
        <v>0</v>
      </c>
      <c r="F299" s="368">
        <v>40000</v>
      </c>
      <c r="G299" s="25">
        <v>0</v>
      </c>
      <c r="H299" s="25">
        <v>0</v>
      </c>
      <c r="I299" s="368">
        <f>F299*10%</f>
        <v>4000</v>
      </c>
      <c r="J299" s="363">
        <f t="shared" si="170"/>
        <v>44000</v>
      </c>
      <c r="K299" s="25">
        <v>0</v>
      </c>
      <c r="L299" s="25">
        <v>0</v>
      </c>
      <c r="M299" s="368">
        <v>4000</v>
      </c>
      <c r="N299" s="25">
        <v>0</v>
      </c>
      <c r="O299" s="25">
        <v>0</v>
      </c>
      <c r="P299" s="87">
        <f t="shared" si="187"/>
        <v>4000</v>
      </c>
      <c r="Q299" s="66">
        <f t="shared" si="199"/>
        <v>48000</v>
      </c>
      <c r="R299" s="196">
        <v>0</v>
      </c>
    </row>
    <row r="300" spans="1:18" ht="16.5" hidden="1" customHeight="1" outlineLevel="4">
      <c r="A300" s="427"/>
      <c r="B300" s="429"/>
      <c r="C300" s="99" t="s">
        <v>281</v>
      </c>
      <c r="D300" s="99"/>
      <c r="E300" s="25"/>
      <c r="F300" s="368">
        <v>10000</v>
      </c>
      <c r="G300" s="25"/>
      <c r="H300" s="25"/>
      <c r="I300" s="368">
        <f>F300*10%</f>
        <v>1000</v>
      </c>
      <c r="J300" s="363">
        <f t="shared" si="170"/>
        <v>11000</v>
      </c>
      <c r="K300" s="25"/>
      <c r="L300" s="25"/>
      <c r="M300" s="368">
        <v>1000</v>
      </c>
      <c r="N300" s="25"/>
      <c r="O300" s="25"/>
      <c r="P300" s="87">
        <f t="shared" si="187"/>
        <v>1000</v>
      </c>
      <c r="Q300" s="66">
        <f t="shared" si="199"/>
        <v>12000</v>
      </c>
      <c r="R300" s="196">
        <v>0</v>
      </c>
    </row>
    <row r="301" spans="1:18" ht="28.5" hidden="1" customHeight="1" outlineLevel="3">
      <c r="A301" s="427"/>
      <c r="B301" s="429"/>
      <c r="C301" s="75" t="s">
        <v>13</v>
      </c>
      <c r="D301" s="27">
        <v>0</v>
      </c>
      <c r="E301" s="20">
        <f>SUM(E302:E303)</f>
        <v>44000</v>
      </c>
      <c r="F301" s="20">
        <f>SUM(F302:F303)</f>
        <v>0</v>
      </c>
      <c r="G301" s="20">
        <f>SUM(G302:G303)</f>
        <v>0</v>
      </c>
      <c r="H301" s="20">
        <f>SUM(H302:H303)</f>
        <v>0</v>
      </c>
      <c r="I301" s="20">
        <f t="shared" ref="I301:O301" si="203">SUM(I302:I303)</f>
        <v>0</v>
      </c>
      <c r="J301" s="363">
        <f t="shared" si="170"/>
        <v>44000</v>
      </c>
      <c r="K301" s="20">
        <f t="shared" si="203"/>
        <v>0</v>
      </c>
      <c r="L301" s="368">
        <f t="shared" si="203"/>
        <v>50000</v>
      </c>
      <c r="M301" s="20">
        <f t="shared" si="203"/>
        <v>0</v>
      </c>
      <c r="N301" s="20">
        <f t="shared" si="203"/>
        <v>0</v>
      </c>
      <c r="O301" s="20">
        <f t="shared" si="203"/>
        <v>50000</v>
      </c>
      <c r="P301" s="20">
        <f t="shared" si="187"/>
        <v>100000</v>
      </c>
      <c r="Q301" s="76">
        <f t="shared" si="199"/>
        <v>144000</v>
      </c>
      <c r="R301" s="196">
        <v>50000</v>
      </c>
    </row>
    <row r="302" spans="1:18" ht="16.5" hidden="1" customHeight="1" outlineLevel="4">
      <c r="A302" s="427"/>
      <c r="B302" s="429"/>
      <c r="C302" s="86" t="s">
        <v>85</v>
      </c>
      <c r="D302" s="86"/>
      <c r="E302" s="369">
        <v>22000</v>
      </c>
      <c r="F302" s="25">
        <v>0</v>
      </c>
      <c r="G302" s="25">
        <v>0</v>
      </c>
      <c r="H302" s="25">
        <v>0</v>
      </c>
      <c r="I302" s="25">
        <v>0</v>
      </c>
      <c r="J302" s="363">
        <f t="shared" si="170"/>
        <v>22000</v>
      </c>
      <c r="K302" s="25">
        <v>0</v>
      </c>
      <c r="L302" s="368">
        <v>25000</v>
      </c>
      <c r="M302" s="25">
        <v>0</v>
      </c>
      <c r="N302" s="25">
        <v>0</v>
      </c>
      <c r="O302" s="368">
        <v>25000</v>
      </c>
      <c r="P302" s="87">
        <f t="shared" si="187"/>
        <v>50000</v>
      </c>
      <c r="Q302" s="66">
        <f t="shared" si="199"/>
        <v>72000</v>
      </c>
      <c r="R302" s="196">
        <v>25000</v>
      </c>
    </row>
    <row r="303" spans="1:18" ht="16.5" hidden="1" customHeight="1" outlineLevel="4">
      <c r="A303" s="427"/>
      <c r="B303" s="429"/>
      <c r="C303" s="86" t="s">
        <v>15</v>
      </c>
      <c r="D303" s="86"/>
      <c r="E303" s="369">
        <v>22000</v>
      </c>
      <c r="F303" s="25">
        <v>0</v>
      </c>
      <c r="G303" s="25">
        <v>0</v>
      </c>
      <c r="H303" s="25">
        <v>0</v>
      </c>
      <c r="I303" s="25">
        <v>0</v>
      </c>
      <c r="J303" s="363">
        <f t="shared" si="170"/>
        <v>22000</v>
      </c>
      <c r="K303" s="25">
        <v>0</v>
      </c>
      <c r="L303" s="368">
        <v>25000</v>
      </c>
      <c r="M303" s="25">
        <v>0</v>
      </c>
      <c r="N303" s="25">
        <v>0</v>
      </c>
      <c r="O303" s="368">
        <v>25000</v>
      </c>
      <c r="P303" s="87">
        <f t="shared" si="187"/>
        <v>50000</v>
      </c>
      <c r="Q303" s="66">
        <f t="shared" si="199"/>
        <v>72000</v>
      </c>
      <c r="R303" s="196">
        <v>25000</v>
      </c>
    </row>
    <row r="304" spans="1:18" ht="28.5" hidden="1" customHeight="1" outlineLevel="3">
      <c r="A304" s="427"/>
      <c r="B304" s="429"/>
      <c r="C304" s="75" t="s">
        <v>277</v>
      </c>
      <c r="D304" s="27">
        <v>0</v>
      </c>
      <c r="E304" s="20">
        <f>SUM(E305:E306)</f>
        <v>0</v>
      </c>
      <c r="F304" s="20">
        <f>SUM(F305:F306)</f>
        <v>0</v>
      </c>
      <c r="G304" s="20">
        <f t="shared" ref="G304:O304" si="204">SUM(G305:G306)</f>
        <v>2500000</v>
      </c>
      <c r="H304" s="20">
        <f t="shared" si="204"/>
        <v>2500000</v>
      </c>
      <c r="I304" s="20">
        <f t="shared" si="204"/>
        <v>0</v>
      </c>
      <c r="J304" s="363">
        <f t="shared" ref="J304:J367" si="205">I304+H304+G304+F304+E304+D304</f>
        <v>5000000</v>
      </c>
      <c r="K304" s="20">
        <f t="shared" si="204"/>
        <v>0</v>
      </c>
      <c r="L304" s="368">
        <f t="shared" si="204"/>
        <v>0</v>
      </c>
      <c r="M304" s="20">
        <f t="shared" si="204"/>
        <v>0</v>
      </c>
      <c r="N304" s="20">
        <f t="shared" si="204"/>
        <v>0</v>
      </c>
      <c r="O304" s="20">
        <f t="shared" si="204"/>
        <v>0</v>
      </c>
      <c r="P304" s="27">
        <f t="shared" ref="P304:P306" si="206">O304+N304+M304+L304+K304</f>
        <v>0</v>
      </c>
      <c r="Q304" s="76">
        <f t="shared" si="199"/>
        <v>5000000</v>
      </c>
      <c r="R304" s="196">
        <v>3007000</v>
      </c>
    </row>
    <row r="305" spans="1:18" ht="16.5" hidden="1" customHeight="1" outlineLevel="4">
      <c r="A305" s="427"/>
      <c r="B305" s="429"/>
      <c r="C305" s="86" t="s">
        <v>85</v>
      </c>
      <c r="D305" s="86"/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363">
        <f t="shared" si="205"/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102">
        <f t="shared" si="206"/>
        <v>0</v>
      </c>
      <c r="Q305" s="66">
        <f t="shared" si="199"/>
        <v>0</v>
      </c>
      <c r="R305" s="196">
        <v>5507000</v>
      </c>
    </row>
    <row r="306" spans="1:18" ht="16.5" hidden="1" customHeight="1" outlineLevel="4">
      <c r="A306" s="427"/>
      <c r="B306" s="429"/>
      <c r="C306" s="86" t="s">
        <v>15</v>
      </c>
      <c r="D306" s="86"/>
      <c r="E306" s="25">
        <v>0</v>
      </c>
      <c r="F306" s="25">
        <v>0</v>
      </c>
      <c r="G306" s="368">
        <v>2500000</v>
      </c>
      <c r="H306" s="368">
        <v>2500000</v>
      </c>
      <c r="I306" s="25">
        <v>0</v>
      </c>
      <c r="J306" s="363">
        <f t="shared" si="205"/>
        <v>5000000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102">
        <f t="shared" si="206"/>
        <v>0</v>
      </c>
      <c r="Q306" s="66">
        <f t="shared" si="199"/>
        <v>5000000</v>
      </c>
      <c r="R306" s="196">
        <v>-2500000</v>
      </c>
    </row>
    <row r="307" spans="1:18" ht="28.5" hidden="1" customHeight="1" outlineLevel="3">
      <c r="A307" s="427"/>
      <c r="B307" s="429"/>
      <c r="C307" s="75" t="s">
        <v>22</v>
      </c>
      <c r="D307" s="27">
        <v>0</v>
      </c>
      <c r="E307" s="20">
        <f>SUM(E308:E309)</f>
        <v>0</v>
      </c>
      <c r="F307" s="20">
        <f>SUM(F308:F309)</f>
        <v>0</v>
      </c>
      <c r="G307" s="20">
        <f t="shared" ref="G307:H307" si="207">SUM(G308:G309)</f>
        <v>0</v>
      </c>
      <c r="H307" s="20">
        <f t="shared" si="207"/>
        <v>0</v>
      </c>
      <c r="I307" s="20">
        <f>SUM(I308:I309)</f>
        <v>333333</v>
      </c>
      <c r="J307" s="363">
        <f t="shared" si="205"/>
        <v>333333</v>
      </c>
      <c r="K307" s="20">
        <f t="shared" ref="K307:O307" si="208">SUM(K308:K309)</f>
        <v>333333</v>
      </c>
      <c r="L307" s="368">
        <f t="shared" si="208"/>
        <v>333333</v>
      </c>
      <c r="M307" s="20">
        <f t="shared" si="208"/>
        <v>333333</v>
      </c>
      <c r="N307" s="20">
        <f t="shared" si="208"/>
        <v>333333</v>
      </c>
      <c r="O307" s="20">
        <f t="shared" si="208"/>
        <v>333335</v>
      </c>
      <c r="P307" s="20">
        <f t="shared" si="187"/>
        <v>1666667</v>
      </c>
      <c r="Q307" s="76">
        <f t="shared" si="199"/>
        <v>2000000</v>
      </c>
      <c r="R307" s="196">
        <v>0</v>
      </c>
    </row>
    <row r="308" spans="1:18" ht="15.75" hidden="1" customHeight="1" outlineLevel="3">
      <c r="A308" s="427"/>
      <c r="B308" s="429"/>
      <c r="C308" s="91" t="s">
        <v>85</v>
      </c>
      <c r="D308" s="91"/>
      <c r="E308" s="44">
        <v>0</v>
      </c>
      <c r="F308" s="44">
        <v>0</v>
      </c>
      <c r="G308" s="44">
        <v>0</v>
      </c>
      <c r="H308" s="44">
        <v>0</v>
      </c>
      <c r="I308" s="107">
        <v>166666</v>
      </c>
      <c r="J308" s="363">
        <f t="shared" si="205"/>
        <v>166666</v>
      </c>
      <c r="K308" s="200">
        <v>166666</v>
      </c>
      <c r="L308" s="200">
        <v>166666</v>
      </c>
      <c r="M308" s="200">
        <v>166666</v>
      </c>
      <c r="N308" s="200">
        <v>166666</v>
      </c>
      <c r="O308" s="200">
        <v>166669</v>
      </c>
      <c r="P308" s="363">
        <f t="shared" si="187"/>
        <v>833333</v>
      </c>
      <c r="Q308" s="15"/>
      <c r="R308" s="196">
        <v>0</v>
      </c>
    </row>
    <row r="309" spans="1:18" ht="15.75" hidden="1" customHeight="1" outlineLevel="3" thickBot="1">
      <c r="A309" s="427"/>
      <c r="B309" s="430"/>
      <c r="C309" s="91" t="s">
        <v>15</v>
      </c>
      <c r="D309" s="91"/>
      <c r="E309" s="44">
        <v>0</v>
      </c>
      <c r="F309" s="44">
        <v>0</v>
      </c>
      <c r="G309" s="44">
        <v>0</v>
      </c>
      <c r="H309" s="44">
        <v>0</v>
      </c>
      <c r="I309" s="107">
        <v>166667</v>
      </c>
      <c r="J309" s="363">
        <f t="shared" si="205"/>
        <v>166667</v>
      </c>
      <c r="K309" s="200">
        <v>166667</v>
      </c>
      <c r="L309" s="200">
        <v>166667</v>
      </c>
      <c r="M309" s="200">
        <v>166667</v>
      </c>
      <c r="N309" s="200">
        <v>166667</v>
      </c>
      <c r="O309" s="200">
        <v>166666</v>
      </c>
      <c r="P309" s="363">
        <f t="shared" si="187"/>
        <v>833334</v>
      </c>
      <c r="Q309" s="15"/>
      <c r="R309" s="196">
        <v>0</v>
      </c>
    </row>
    <row r="310" spans="1:18" ht="30" hidden="1" customHeight="1" outlineLevel="2" thickTop="1">
      <c r="A310" s="447" t="s">
        <v>91</v>
      </c>
      <c r="B310" s="448"/>
      <c r="C310" s="448"/>
      <c r="D310" s="363">
        <f t="shared" ref="D310:I310" si="209">D314+D317+D320+D323</f>
        <v>0</v>
      </c>
      <c r="E310" s="363">
        <f t="shared" si="209"/>
        <v>60601</v>
      </c>
      <c r="F310" s="363">
        <f>F314+F317+F320+F323+F311</f>
        <v>35000</v>
      </c>
      <c r="G310" s="363">
        <f t="shared" si="209"/>
        <v>29000</v>
      </c>
      <c r="H310" s="363">
        <f t="shared" si="209"/>
        <v>29000</v>
      </c>
      <c r="I310" s="363">
        <f t="shared" si="209"/>
        <v>47333</v>
      </c>
      <c r="J310" s="363">
        <f t="shared" si="205"/>
        <v>200934</v>
      </c>
      <c r="K310" s="363">
        <f t="shared" ref="K310:O310" si="210">K314+K317+K320+K323+K311</f>
        <v>47333</v>
      </c>
      <c r="L310" s="84">
        <f t="shared" si="210"/>
        <v>191467.11</v>
      </c>
      <c r="M310" s="363">
        <f t="shared" si="210"/>
        <v>47333</v>
      </c>
      <c r="N310" s="363">
        <f t="shared" si="210"/>
        <v>47333</v>
      </c>
      <c r="O310" s="363">
        <f t="shared" si="210"/>
        <v>102333</v>
      </c>
      <c r="P310" s="363">
        <f t="shared" si="187"/>
        <v>435799.11</v>
      </c>
      <c r="Q310" s="67">
        <f>J310+P310</f>
        <v>636733.11</v>
      </c>
      <c r="R310" s="196">
        <v>26000</v>
      </c>
    </row>
    <row r="311" spans="1:18" ht="33" hidden="1" customHeight="1" outlineLevel="3">
      <c r="A311" s="427">
        <v>7</v>
      </c>
      <c r="B311" s="428" t="s">
        <v>14</v>
      </c>
      <c r="C311" s="75" t="s">
        <v>11</v>
      </c>
      <c r="D311" s="75"/>
      <c r="E311" s="20">
        <f>SUM(E312:E313)</f>
        <v>0</v>
      </c>
      <c r="F311" s="20">
        <f t="shared" ref="F311:O311" si="211">SUM(F312:F313)</f>
        <v>0</v>
      </c>
      <c r="G311" s="20">
        <f t="shared" si="211"/>
        <v>0</v>
      </c>
      <c r="H311" s="20">
        <f t="shared" si="211"/>
        <v>0</v>
      </c>
      <c r="I311" s="20">
        <f t="shared" si="211"/>
        <v>0</v>
      </c>
      <c r="J311" s="363">
        <f t="shared" si="205"/>
        <v>0</v>
      </c>
      <c r="K311" s="20">
        <f t="shared" si="211"/>
        <v>0</v>
      </c>
      <c r="L311" s="368">
        <f t="shared" si="211"/>
        <v>89134.109999999986</v>
      </c>
      <c r="M311" s="20">
        <f t="shared" si="211"/>
        <v>0</v>
      </c>
      <c r="N311" s="20">
        <f t="shared" si="211"/>
        <v>0</v>
      </c>
      <c r="O311" s="20">
        <f t="shared" si="211"/>
        <v>0</v>
      </c>
      <c r="P311" s="20">
        <f t="shared" si="187"/>
        <v>89134.109999999986</v>
      </c>
      <c r="Q311" s="76">
        <f t="shared" ref="Q311:Q323" si="212">J311+P311</f>
        <v>89134.109999999986</v>
      </c>
      <c r="R311" s="196">
        <v>0</v>
      </c>
    </row>
    <row r="312" spans="1:18" ht="16.5" hidden="1" customHeight="1" outlineLevel="4">
      <c r="A312" s="427"/>
      <c r="B312" s="429"/>
      <c r="C312" s="86" t="s">
        <v>24</v>
      </c>
      <c r="D312" s="86"/>
      <c r="E312" s="25"/>
      <c r="F312" s="370"/>
      <c r="G312" s="25">
        <v>0</v>
      </c>
      <c r="H312" s="25">
        <v>0</v>
      </c>
      <c r="I312" s="25">
        <v>0</v>
      </c>
      <c r="J312" s="363">
        <f t="shared" si="205"/>
        <v>0</v>
      </c>
      <c r="K312" s="25">
        <v>0</v>
      </c>
      <c r="L312" s="370">
        <v>16116.46</v>
      </c>
      <c r="M312" s="25">
        <v>0</v>
      </c>
      <c r="N312" s="25">
        <v>0</v>
      </c>
      <c r="O312" s="25">
        <v>0</v>
      </c>
      <c r="P312" s="87">
        <f t="shared" si="187"/>
        <v>16116.46</v>
      </c>
      <c r="Q312" s="66">
        <f t="shared" si="212"/>
        <v>16116.46</v>
      </c>
      <c r="R312" s="196">
        <v>0</v>
      </c>
    </row>
    <row r="313" spans="1:18" ht="16.5" hidden="1" customHeight="1" outlineLevel="4">
      <c r="A313" s="427"/>
      <c r="B313" s="429"/>
      <c r="C313" s="86" t="s">
        <v>90</v>
      </c>
      <c r="D313" s="86"/>
      <c r="E313" s="25"/>
      <c r="F313" s="370"/>
      <c r="G313" s="25">
        <v>0</v>
      </c>
      <c r="H313" s="25">
        <v>0</v>
      </c>
      <c r="I313" s="25">
        <v>0</v>
      </c>
      <c r="J313" s="363">
        <f t="shared" si="205"/>
        <v>0</v>
      </c>
      <c r="K313" s="25">
        <v>0</v>
      </c>
      <c r="L313" s="370">
        <v>73017.649999999994</v>
      </c>
      <c r="M313" s="25">
        <v>0</v>
      </c>
      <c r="N313" s="25">
        <v>0</v>
      </c>
      <c r="O313" s="25">
        <v>0</v>
      </c>
      <c r="P313" s="87">
        <f t="shared" si="187"/>
        <v>73017.649999999994</v>
      </c>
      <c r="Q313" s="66">
        <f t="shared" si="212"/>
        <v>73017.649999999994</v>
      </c>
      <c r="R313" s="196">
        <v>0</v>
      </c>
    </row>
    <row r="314" spans="1:18" ht="28.5" hidden="1" customHeight="1" outlineLevel="3">
      <c r="A314" s="427"/>
      <c r="B314" s="429"/>
      <c r="C314" s="75" t="s">
        <v>12</v>
      </c>
      <c r="D314" s="27">
        <v>0</v>
      </c>
      <c r="E314" s="20">
        <f>SUM(E315:E316)</f>
        <v>12000</v>
      </c>
      <c r="F314" s="20">
        <f>SUM(F315:F316)</f>
        <v>12000</v>
      </c>
      <c r="G314" s="20">
        <f>SUM(G315:G316)</f>
        <v>6000</v>
      </c>
      <c r="H314" s="20">
        <f>SUM(H315:H316)</f>
        <v>6000</v>
      </c>
      <c r="I314" s="20">
        <f t="shared" ref="I314:O314" si="213">SUM(I315:I316)</f>
        <v>0</v>
      </c>
      <c r="J314" s="363">
        <f t="shared" si="205"/>
        <v>36000</v>
      </c>
      <c r="K314" s="20">
        <f>SUM(K315:K316)</f>
        <v>0</v>
      </c>
      <c r="L314" s="368">
        <f t="shared" ref="L314" si="214">SUM(L315:L316)</f>
        <v>0</v>
      </c>
      <c r="M314" s="20">
        <f t="shared" si="213"/>
        <v>0</v>
      </c>
      <c r="N314" s="20">
        <f>SUM(N315:N316)</f>
        <v>0</v>
      </c>
      <c r="O314" s="20">
        <f t="shared" si="213"/>
        <v>0</v>
      </c>
      <c r="P314" s="27">
        <f>O314+N314+M314+L314+K314</f>
        <v>0</v>
      </c>
      <c r="Q314" s="76">
        <f t="shared" si="212"/>
        <v>36000</v>
      </c>
      <c r="R314" s="196">
        <v>-6000</v>
      </c>
    </row>
    <row r="315" spans="1:18" ht="16.5" hidden="1" customHeight="1" outlineLevel="4">
      <c r="A315" s="427"/>
      <c r="B315" s="429"/>
      <c r="C315" s="86" t="s">
        <v>15</v>
      </c>
      <c r="D315" s="25">
        <v>0</v>
      </c>
      <c r="E315" s="369">
        <v>3600</v>
      </c>
      <c r="F315" s="368">
        <v>3600</v>
      </c>
      <c r="G315" s="368">
        <v>6000</v>
      </c>
      <c r="H315" s="368">
        <v>6000</v>
      </c>
      <c r="I315" s="25">
        <v>0</v>
      </c>
      <c r="J315" s="363">
        <f t="shared" si="205"/>
        <v>19200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87">
        <f t="shared" si="187"/>
        <v>0</v>
      </c>
      <c r="Q315" s="66">
        <f t="shared" si="212"/>
        <v>19200</v>
      </c>
      <c r="R315" s="196">
        <v>-6000</v>
      </c>
    </row>
    <row r="316" spans="1:18" ht="16.5" hidden="1" customHeight="1" outlineLevel="4">
      <c r="A316" s="427"/>
      <c r="B316" s="429"/>
      <c r="C316" s="86" t="s">
        <v>85</v>
      </c>
      <c r="D316" s="25">
        <v>0</v>
      </c>
      <c r="E316" s="369">
        <v>8400</v>
      </c>
      <c r="F316" s="370">
        <v>8400</v>
      </c>
      <c r="G316" s="25">
        <v>0</v>
      </c>
      <c r="H316" s="25">
        <v>0</v>
      </c>
      <c r="I316" s="25">
        <v>0</v>
      </c>
      <c r="J316" s="363">
        <f t="shared" si="205"/>
        <v>16800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87">
        <f t="shared" si="187"/>
        <v>0</v>
      </c>
      <c r="Q316" s="66">
        <f t="shared" si="212"/>
        <v>16800</v>
      </c>
      <c r="R316" s="196">
        <v>0</v>
      </c>
    </row>
    <row r="317" spans="1:18" ht="28.5" hidden="1" customHeight="1" outlineLevel="3">
      <c r="A317" s="427"/>
      <c r="B317" s="429"/>
      <c r="C317" s="75" t="s">
        <v>13</v>
      </c>
      <c r="D317" s="27">
        <v>0</v>
      </c>
      <c r="E317" s="386">
        <f>SUM(E318:E319)</f>
        <v>48601</v>
      </c>
      <c r="F317" s="20">
        <f>SUM(F318:F319)</f>
        <v>0</v>
      </c>
      <c r="G317" s="20">
        <f>SUM(G318:G319)</f>
        <v>0</v>
      </c>
      <c r="H317" s="20">
        <f>SUM(H318:H319)</f>
        <v>0</v>
      </c>
      <c r="I317" s="20">
        <f>SUM(I318:I319)</f>
        <v>0</v>
      </c>
      <c r="J317" s="363">
        <f t="shared" si="205"/>
        <v>48601</v>
      </c>
      <c r="K317" s="20">
        <f>SUM(K318:K319)</f>
        <v>0</v>
      </c>
      <c r="L317" s="368">
        <f t="shared" ref="L317" si="215">SUM(L318:L319)</f>
        <v>55000</v>
      </c>
      <c r="M317" s="20">
        <f>SUM(M318:M319)</f>
        <v>0</v>
      </c>
      <c r="N317" s="20">
        <f>SUM(N318:N319)</f>
        <v>0</v>
      </c>
      <c r="O317" s="20">
        <f t="shared" ref="O317" si="216">SUM(O318:O319)</f>
        <v>55000</v>
      </c>
      <c r="P317" s="20">
        <f t="shared" si="187"/>
        <v>110000</v>
      </c>
      <c r="Q317" s="76">
        <f t="shared" si="212"/>
        <v>158601</v>
      </c>
      <c r="R317" s="196">
        <v>55000</v>
      </c>
    </row>
    <row r="318" spans="1:18" ht="16.5" hidden="1" customHeight="1" outlineLevel="4">
      <c r="A318" s="427"/>
      <c r="B318" s="429"/>
      <c r="C318" s="86" t="s">
        <v>15</v>
      </c>
      <c r="D318" s="25">
        <v>0</v>
      </c>
      <c r="E318" s="369">
        <f>27500-6319-80</f>
        <v>21101</v>
      </c>
      <c r="F318" s="25">
        <v>0</v>
      </c>
      <c r="G318" s="25">
        <v>0</v>
      </c>
      <c r="H318" s="25">
        <v>0</v>
      </c>
      <c r="I318" s="25">
        <v>0</v>
      </c>
      <c r="J318" s="363">
        <f t="shared" si="205"/>
        <v>21101</v>
      </c>
      <c r="K318" s="25">
        <v>0</v>
      </c>
      <c r="L318" s="369">
        <v>27500</v>
      </c>
      <c r="M318" s="25">
        <v>0</v>
      </c>
      <c r="N318" s="25">
        <v>0</v>
      </c>
      <c r="O318" s="369">
        <v>27500</v>
      </c>
      <c r="P318" s="87">
        <f t="shared" si="187"/>
        <v>55000</v>
      </c>
      <c r="Q318" s="66">
        <f t="shared" si="212"/>
        <v>76101</v>
      </c>
      <c r="R318" s="196">
        <v>27500</v>
      </c>
    </row>
    <row r="319" spans="1:18" ht="16.5" hidden="1" customHeight="1" outlineLevel="4">
      <c r="A319" s="427"/>
      <c r="B319" s="429"/>
      <c r="C319" s="86" t="s">
        <v>85</v>
      </c>
      <c r="D319" s="25">
        <v>0</v>
      </c>
      <c r="E319" s="369">
        <v>27500</v>
      </c>
      <c r="F319" s="25">
        <v>0</v>
      </c>
      <c r="G319" s="25">
        <v>0</v>
      </c>
      <c r="H319" s="25">
        <v>0</v>
      </c>
      <c r="I319" s="25">
        <v>0</v>
      </c>
      <c r="J319" s="363">
        <f t="shared" si="205"/>
        <v>27500</v>
      </c>
      <c r="K319" s="25">
        <v>0</v>
      </c>
      <c r="L319" s="369">
        <v>27500</v>
      </c>
      <c r="M319" s="25">
        <v>0</v>
      </c>
      <c r="N319" s="25">
        <v>0</v>
      </c>
      <c r="O319" s="369">
        <v>27500</v>
      </c>
      <c r="P319" s="87">
        <f t="shared" si="187"/>
        <v>55000</v>
      </c>
      <c r="Q319" s="66">
        <f t="shared" si="212"/>
        <v>82500</v>
      </c>
      <c r="R319" s="196">
        <v>27500</v>
      </c>
    </row>
    <row r="320" spans="1:18" ht="28.5" hidden="1" customHeight="1" outlineLevel="3">
      <c r="A320" s="427"/>
      <c r="B320" s="429"/>
      <c r="C320" s="75" t="s">
        <v>277</v>
      </c>
      <c r="D320" s="27">
        <v>0</v>
      </c>
      <c r="E320" s="20">
        <f>SUM(E321:E322)</f>
        <v>0</v>
      </c>
      <c r="F320" s="20">
        <f>SUM(F321:F322)</f>
        <v>23000</v>
      </c>
      <c r="G320" s="20">
        <f>SUM(G321:G322)</f>
        <v>23000</v>
      </c>
      <c r="H320" s="20">
        <f>SUM(H321:H322)</f>
        <v>23000</v>
      </c>
      <c r="I320" s="20">
        <f t="shared" ref="I320:O320" si="217">SUM(I321:I322)</f>
        <v>0</v>
      </c>
      <c r="J320" s="363">
        <f t="shared" si="205"/>
        <v>69000</v>
      </c>
      <c r="K320" s="20">
        <f t="shared" si="217"/>
        <v>0</v>
      </c>
      <c r="L320" s="368">
        <f t="shared" si="217"/>
        <v>0</v>
      </c>
      <c r="M320" s="20">
        <f t="shared" si="217"/>
        <v>0</v>
      </c>
      <c r="N320" s="20">
        <f t="shared" si="217"/>
        <v>0</v>
      </c>
      <c r="O320" s="20">
        <f t="shared" si="217"/>
        <v>0</v>
      </c>
      <c r="P320" s="27">
        <f>O320+N320+M320+L320+K320</f>
        <v>0</v>
      </c>
      <c r="Q320" s="76">
        <f t="shared" si="212"/>
        <v>69000</v>
      </c>
      <c r="R320" s="196">
        <v>-23000</v>
      </c>
    </row>
    <row r="321" spans="1:18" ht="16.5" hidden="1" customHeight="1" outlineLevel="4">
      <c r="A321" s="427"/>
      <c r="B321" s="429"/>
      <c r="C321" s="86" t="s">
        <v>15</v>
      </c>
      <c r="D321" s="25">
        <v>0</v>
      </c>
      <c r="E321" s="25">
        <v>0</v>
      </c>
      <c r="F321" s="370">
        <f>23200-200</f>
        <v>23000</v>
      </c>
      <c r="G321" s="25">
        <v>0</v>
      </c>
      <c r="H321" s="25">
        <v>0</v>
      </c>
      <c r="I321" s="25">
        <v>0</v>
      </c>
      <c r="J321" s="363">
        <f t="shared" si="205"/>
        <v>23000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87">
        <f t="shared" si="187"/>
        <v>0</v>
      </c>
      <c r="Q321" s="66">
        <f t="shared" si="212"/>
        <v>23000</v>
      </c>
      <c r="R321" s="196">
        <v>0</v>
      </c>
    </row>
    <row r="322" spans="1:18" ht="16.5" hidden="1" customHeight="1" outlineLevel="4">
      <c r="A322" s="427"/>
      <c r="B322" s="429"/>
      <c r="C322" s="86" t="s">
        <v>85</v>
      </c>
      <c r="D322" s="25">
        <v>0</v>
      </c>
      <c r="E322" s="25">
        <v>0</v>
      </c>
      <c r="F322" s="25">
        <v>0</v>
      </c>
      <c r="G322" s="368">
        <v>23000</v>
      </c>
      <c r="H322" s="368">
        <v>23000</v>
      </c>
      <c r="I322" s="25">
        <v>0</v>
      </c>
      <c r="J322" s="363">
        <f t="shared" si="205"/>
        <v>46000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87">
        <f t="shared" si="187"/>
        <v>0</v>
      </c>
      <c r="Q322" s="66">
        <f t="shared" si="212"/>
        <v>46000</v>
      </c>
      <c r="R322" s="196">
        <v>-23000</v>
      </c>
    </row>
    <row r="323" spans="1:18" ht="30" hidden="1" customHeight="1" outlineLevel="3">
      <c r="A323" s="427"/>
      <c r="B323" s="429"/>
      <c r="C323" s="75" t="s">
        <v>22</v>
      </c>
      <c r="D323" s="27">
        <v>0</v>
      </c>
      <c r="E323" s="20">
        <f>SUM(E324:E325)</f>
        <v>0</v>
      </c>
      <c r="F323" s="20">
        <f>SUM(F324:F325)</f>
        <v>0</v>
      </c>
      <c r="G323" s="20">
        <f t="shared" ref="G323:H323" si="218">SUM(G324:G325)</f>
        <v>0</v>
      </c>
      <c r="H323" s="20">
        <f t="shared" si="218"/>
        <v>0</v>
      </c>
      <c r="I323" s="20">
        <f>SUM(I324:I325)</f>
        <v>47333</v>
      </c>
      <c r="J323" s="363">
        <f t="shared" si="205"/>
        <v>47333</v>
      </c>
      <c r="K323" s="20">
        <f>SUM(K324:K325)</f>
        <v>47333</v>
      </c>
      <c r="L323" s="368">
        <f>SUM(L324:L325)</f>
        <v>47333</v>
      </c>
      <c r="M323" s="20">
        <f>SUM(M324:M325)</f>
        <v>47333</v>
      </c>
      <c r="N323" s="20">
        <f>SUM(N324:N325)</f>
        <v>47333</v>
      </c>
      <c r="O323" s="20">
        <f>SUM(O324:O325)</f>
        <v>47333</v>
      </c>
      <c r="P323" s="20">
        <f t="shared" si="187"/>
        <v>236665</v>
      </c>
      <c r="Q323" s="76">
        <f t="shared" si="212"/>
        <v>283998</v>
      </c>
      <c r="R323" s="196">
        <v>0</v>
      </c>
    </row>
    <row r="324" spans="1:18" ht="15.75" hidden="1" customHeight="1" outlineLevel="3">
      <c r="A324" s="427"/>
      <c r="B324" s="429"/>
      <c r="C324" s="91" t="s">
        <v>15</v>
      </c>
      <c r="D324" s="91"/>
      <c r="E324" s="44">
        <v>0</v>
      </c>
      <c r="F324" s="44">
        <v>0</v>
      </c>
      <c r="G324" s="44">
        <v>0</v>
      </c>
      <c r="H324" s="44">
        <v>0</v>
      </c>
      <c r="I324" s="133">
        <v>31333</v>
      </c>
      <c r="J324" s="363">
        <f t="shared" si="205"/>
        <v>31333</v>
      </c>
      <c r="K324" s="180">
        <v>31333</v>
      </c>
      <c r="L324" s="180">
        <v>31333</v>
      </c>
      <c r="M324" s="180">
        <v>31333</v>
      </c>
      <c r="N324" s="180">
        <v>31333</v>
      </c>
      <c r="O324" s="180">
        <v>31333</v>
      </c>
      <c r="P324" s="363">
        <f t="shared" si="187"/>
        <v>156665</v>
      </c>
      <c r="Q324" s="15"/>
      <c r="R324" s="196">
        <v>0</v>
      </c>
    </row>
    <row r="325" spans="1:18" ht="15.75" hidden="1" customHeight="1" outlineLevel="3">
      <c r="A325" s="427"/>
      <c r="B325" s="430"/>
      <c r="C325" s="91" t="s">
        <v>85</v>
      </c>
      <c r="D325" s="91"/>
      <c r="E325" s="44">
        <v>0</v>
      </c>
      <c r="F325" s="44">
        <v>0</v>
      </c>
      <c r="G325" s="44">
        <v>0</v>
      </c>
      <c r="H325" s="44">
        <v>0</v>
      </c>
      <c r="I325" s="180">
        <v>16000</v>
      </c>
      <c r="J325" s="363">
        <f t="shared" si="205"/>
        <v>16000</v>
      </c>
      <c r="K325" s="180">
        <v>16000</v>
      </c>
      <c r="L325" s="180">
        <v>16000</v>
      </c>
      <c r="M325" s="180">
        <v>16000</v>
      </c>
      <c r="N325" s="180">
        <v>16000</v>
      </c>
      <c r="O325" s="180">
        <v>16000</v>
      </c>
      <c r="P325" s="363">
        <f t="shared" si="187"/>
        <v>80000</v>
      </c>
      <c r="Q325" s="15"/>
      <c r="R325" s="196">
        <v>0</v>
      </c>
    </row>
    <row r="326" spans="1:18" ht="28.5" hidden="1" customHeight="1" outlineLevel="2">
      <c r="A326" s="447" t="s">
        <v>92</v>
      </c>
      <c r="B326" s="448"/>
      <c r="C326" s="448"/>
      <c r="D326" s="363">
        <f t="shared" ref="D326:I326" si="219">D333+D339+D345+D351</f>
        <v>0</v>
      </c>
      <c r="E326" s="363">
        <f t="shared" si="219"/>
        <v>133000</v>
      </c>
      <c r="F326" s="363">
        <f>F333+F339+F345+F351+F327</f>
        <v>54000</v>
      </c>
      <c r="G326" s="363">
        <f t="shared" si="219"/>
        <v>177000</v>
      </c>
      <c r="H326" s="363">
        <f t="shared" si="219"/>
        <v>177000</v>
      </c>
      <c r="I326" s="363">
        <f t="shared" si="219"/>
        <v>511400</v>
      </c>
      <c r="J326" s="363">
        <f t="shared" si="205"/>
        <v>1052400</v>
      </c>
      <c r="K326" s="363">
        <f t="shared" ref="K326:O326" si="220">K333+K339+K345+K351+K327</f>
        <v>78000</v>
      </c>
      <c r="L326" s="363">
        <f t="shared" si="220"/>
        <v>381638.81499999994</v>
      </c>
      <c r="M326" s="363">
        <f t="shared" si="220"/>
        <v>48000</v>
      </c>
      <c r="N326" s="363">
        <f t="shared" si="220"/>
        <v>840000</v>
      </c>
      <c r="O326" s="363">
        <f t="shared" si="220"/>
        <v>58200</v>
      </c>
      <c r="P326" s="363">
        <f t="shared" si="187"/>
        <v>1405838.8149999999</v>
      </c>
      <c r="Q326" s="67">
        <f>J326+P326</f>
        <v>2458238.8149999999</v>
      </c>
      <c r="R326" s="196">
        <v>-98000</v>
      </c>
    </row>
    <row r="327" spans="1:18" ht="33" hidden="1" customHeight="1" outlineLevel="3">
      <c r="A327" s="427">
        <v>8</v>
      </c>
      <c r="B327" s="428" t="s">
        <v>14</v>
      </c>
      <c r="C327" s="75" t="s">
        <v>11</v>
      </c>
      <c r="D327" s="75"/>
      <c r="E327" s="20">
        <f>SUM(E328:E332)</f>
        <v>0</v>
      </c>
      <c r="F327" s="20">
        <f>SUM(F328:F332)</f>
        <v>0</v>
      </c>
      <c r="G327" s="20">
        <f t="shared" ref="G327:O327" si="221">SUM(G328:G332)</f>
        <v>0</v>
      </c>
      <c r="H327" s="20">
        <f t="shared" si="221"/>
        <v>0</v>
      </c>
      <c r="I327" s="20">
        <f t="shared" si="221"/>
        <v>0</v>
      </c>
      <c r="J327" s="363">
        <f t="shared" si="205"/>
        <v>0</v>
      </c>
      <c r="K327" s="20">
        <f t="shared" si="221"/>
        <v>0</v>
      </c>
      <c r="L327" s="368">
        <f t="shared" si="221"/>
        <v>249638.81499999997</v>
      </c>
      <c r="M327" s="20">
        <f t="shared" si="221"/>
        <v>0</v>
      </c>
      <c r="N327" s="20">
        <f t="shared" si="221"/>
        <v>0</v>
      </c>
      <c r="O327" s="20">
        <f t="shared" si="221"/>
        <v>0</v>
      </c>
      <c r="P327" s="20">
        <f t="shared" si="187"/>
        <v>249638.81499999997</v>
      </c>
      <c r="Q327" s="76">
        <f t="shared" ref="Q327:Q351" si="222">J327+P327</f>
        <v>249638.81499999997</v>
      </c>
      <c r="R327" s="196">
        <v>0</v>
      </c>
    </row>
    <row r="328" spans="1:18" ht="16.5" hidden="1" customHeight="1" outlineLevel="4">
      <c r="A328" s="427"/>
      <c r="B328" s="429"/>
      <c r="C328" s="86" t="s">
        <v>93</v>
      </c>
      <c r="D328" s="86"/>
      <c r="E328" s="25">
        <v>0</v>
      </c>
      <c r="F328" s="368"/>
      <c r="G328" s="25">
        <v>0</v>
      </c>
      <c r="H328" s="25">
        <v>0</v>
      </c>
      <c r="I328" s="25">
        <v>0</v>
      </c>
      <c r="J328" s="363">
        <f t="shared" si="205"/>
        <v>0</v>
      </c>
      <c r="K328" s="25">
        <v>0</v>
      </c>
      <c r="L328" s="368">
        <v>49722.82</v>
      </c>
      <c r="M328" s="25">
        <v>0</v>
      </c>
      <c r="N328" s="25">
        <v>0</v>
      </c>
      <c r="O328" s="25">
        <v>0</v>
      </c>
      <c r="P328" s="87">
        <f t="shared" si="187"/>
        <v>49722.82</v>
      </c>
      <c r="Q328" s="66">
        <f t="shared" si="222"/>
        <v>49722.82</v>
      </c>
      <c r="R328" s="196">
        <v>0</v>
      </c>
    </row>
    <row r="329" spans="1:18" ht="16.5" hidden="1" customHeight="1" outlineLevel="4">
      <c r="A329" s="427"/>
      <c r="B329" s="429"/>
      <c r="C329" s="86" t="s">
        <v>94</v>
      </c>
      <c r="D329" s="86"/>
      <c r="E329" s="25">
        <v>0</v>
      </c>
      <c r="F329" s="368"/>
      <c r="G329" s="25">
        <v>0</v>
      </c>
      <c r="H329" s="25">
        <v>0</v>
      </c>
      <c r="I329" s="25">
        <v>0</v>
      </c>
      <c r="J329" s="363">
        <f t="shared" si="205"/>
        <v>0</v>
      </c>
      <c r="K329" s="25">
        <v>0</v>
      </c>
      <c r="L329" s="368">
        <v>9490.6849999999995</v>
      </c>
      <c r="M329" s="25">
        <v>0</v>
      </c>
      <c r="N329" s="25">
        <v>0</v>
      </c>
      <c r="O329" s="25">
        <v>0</v>
      </c>
      <c r="P329" s="87">
        <f t="shared" si="187"/>
        <v>9490.6849999999995</v>
      </c>
      <c r="Q329" s="66">
        <f t="shared" si="222"/>
        <v>9490.6849999999995</v>
      </c>
      <c r="R329" s="196">
        <v>0</v>
      </c>
    </row>
    <row r="330" spans="1:18" ht="16.5" hidden="1" customHeight="1" outlineLevel="4">
      <c r="A330" s="427"/>
      <c r="B330" s="429"/>
      <c r="C330" s="86" t="s">
        <v>16</v>
      </c>
      <c r="D330" s="86"/>
      <c r="E330" s="25">
        <v>0</v>
      </c>
      <c r="F330" s="368"/>
      <c r="G330" s="25">
        <v>0</v>
      </c>
      <c r="H330" s="25">
        <v>0</v>
      </c>
      <c r="I330" s="25">
        <v>0</v>
      </c>
      <c r="J330" s="363">
        <f t="shared" si="205"/>
        <v>0</v>
      </c>
      <c r="K330" s="25">
        <v>0</v>
      </c>
      <c r="L330" s="368">
        <v>3079.5099999999998</v>
      </c>
      <c r="M330" s="25">
        <v>0</v>
      </c>
      <c r="N330" s="25">
        <v>0</v>
      </c>
      <c r="O330" s="25">
        <v>0</v>
      </c>
      <c r="P330" s="87">
        <f t="shared" si="187"/>
        <v>3079.5099999999998</v>
      </c>
      <c r="Q330" s="66">
        <f t="shared" si="222"/>
        <v>3079.5099999999998</v>
      </c>
      <c r="R330" s="196">
        <v>0</v>
      </c>
    </row>
    <row r="331" spans="1:18" ht="16.5" hidden="1" customHeight="1" outlineLevel="4">
      <c r="A331" s="427"/>
      <c r="B331" s="429"/>
      <c r="C331" s="108" t="s">
        <v>95</v>
      </c>
      <c r="D331" s="108"/>
      <c r="E331" s="25">
        <v>0</v>
      </c>
      <c r="F331" s="368"/>
      <c r="G331" s="25">
        <v>0</v>
      </c>
      <c r="H331" s="25">
        <v>0</v>
      </c>
      <c r="I331" s="25">
        <v>0</v>
      </c>
      <c r="J331" s="363">
        <f t="shared" si="205"/>
        <v>0</v>
      </c>
      <c r="K331" s="25">
        <v>0</v>
      </c>
      <c r="L331" s="368">
        <v>17382.599999999999</v>
      </c>
      <c r="M331" s="25">
        <v>0</v>
      </c>
      <c r="N331" s="25">
        <v>0</v>
      </c>
      <c r="O331" s="25">
        <v>0</v>
      </c>
      <c r="P331" s="87">
        <f t="shared" si="187"/>
        <v>17382.599999999999</v>
      </c>
      <c r="Q331" s="66">
        <f t="shared" si="222"/>
        <v>17382.599999999999</v>
      </c>
      <c r="R331" s="196">
        <v>0</v>
      </c>
    </row>
    <row r="332" spans="1:18" ht="16.5" hidden="1" customHeight="1" outlineLevel="4">
      <c r="A332" s="427"/>
      <c r="B332" s="429"/>
      <c r="C332" s="86" t="s">
        <v>96</v>
      </c>
      <c r="D332" s="86"/>
      <c r="E332" s="25">
        <v>0</v>
      </c>
      <c r="F332" s="368"/>
      <c r="G332" s="25">
        <v>0</v>
      </c>
      <c r="H332" s="25">
        <v>0</v>
      </c>
      <c r="I332" s="25">
        <v>0</v>
      </c>
      <c r="J332" s="363">
        <f t="shared" si="205"/>
        <v>0</v>
      </c>
      <c r="K332" s="25">
        <v>0</v>
      </c>
      <c r="L332" s="368">
        <v>169963.19999999998</v>
      </c>
      <c r="M332" s="25">
        <v>0</v>
      </c>
      <c r="N332" s="25">
        <v>0</v>
      </c>
      <c r="O332" s="25">
        <v>0</v>
      </c>
      <c r="P332" s="87">
        <f t="shared" si="187"/>
        <v>169963.19999999998</v>
      </c>
      <c r="Q332" s="66">
        <f t="shared" si="222"/>
        <v>169963.19999999998</v>
      </c>
      <c r="R332" s="196">
        <v>0</v>
      </c>
    </row>
    <row r="333" spans="1:18" ht="28.5" hidden="1" customHeight="1" outlineLevel="3">
      <c r="A333" s="427"/>
      <c r="B333" s="429"/>
      <c r="C333" s="75" t="s">
        <v>12</v>
      </c>
      <c r="D333" s="27">
        <v>0</v>
      </c>
      <c r="E333" s="20">
        <f>SUM(E334:E338)</f>
        <v>67000</v>
      </c>
      <c r="F333" s="20">
        <f t="shared" ref="F333:I333" si="223">SUM(F334:F338)</f>
        <v>54000</v>
      </c>
      <c r="G333" s="20">
        <f>SUM(G334:G338)</f>
        <v>0</v>
      </c>
      <c r="H333" s="20">
        <f>SUM(H334:H338)</f>
        <v>0</v>
      </c>
      <c r="I333" s="20">
        <f t="shared" si="223"/>
        <v>0</v>
      </c>
      <c r="J333" s="363">
        <f t="shared" si="205"/>
        <v>121000</v>
      </c>
      <c r="K333" s="20">
        <f t="shared" ref="K333" si="224">SUM(K334:K338)</f>
        <v>0</v>
      </c>
      <c r="L333" s="368">
        <f>SUM(L334:L338)</f>
        <v>6000</v>
      </c>
      <c r="M333" s="20">
        <f t="shared" ref="M333:N333" si="225">SUM(M334:M338)</f>
        <v>0</v>
      </c>
      <c r="N333" s="20">
        <f t="shared" si="225"/>
        <v>0</v>
      </c>
      <c r="O333" s="20">
        <f>SUM(O334:O338)</f>
        <v>10200</v>
      </c>
      <c r="P333" s="20">
        <f t="shared" si="187"/>
        <v>16200</v>
      </c>
      <c r="Q333" s="76">
        <f t="shared" si="222"/>
        <v>137200</v>
      </c>
      <c r="R333" s="196">
        <v>7000</v>
      </c>
    </row>
    <row r="334" spans="1:18" ht="16.5" hidden="1" customHeight="1" outlineLevel="4">
      <c r="A334" s="427"/>
      <c r="B334" s="429"/>
      <c r="C334" s="86" t="s">
        <v>93</v>
      </c>
      <c r="D334" s="86"/>
      <c r="E334" s="369">
        <v>21000</v>
      </c>
      <c r="F334" s="368">
        <v>24000</v>
      </c>
      <c r="G334" s="25">
        <v>0</v>
      </c>
      <c r="H334" s="25">
        <v>0</v>
      </c>
      <c r="I334" s="25">
        <v>0</v>
      </c>
      <c r="J334" s="363">
        <f t="shared" si="205"/>
        <v>45000</v>
      </c>
      <c r="K334" s="25">
        <v>0</v>
      </c>
      <c r="L334" s="368">
        <v>1800</v>
      </c>
      <c r="M334" s="25">
        <v>0</v>
      </c>
      <c r="N334" s="25">
        <v>0</v>
      </c>
      <c r="O334" s="368">
        <v>3600</v>
      </c>
      <c r="P334" s="87">
        <f t="shared" si="187"/>
        <v>5400</v>
      </c>
      <c r="Q334" s="66">
        <f t="shared" si="222"/>
        <v>50400</v>
      </c>
      <c r="R334" s="196">
        <v>2100</v>
      </c>
    </row>
    <row r="335" spans="1:18" ht="16.5" hidden="1" customHeight="1" outlineLevel="4">
      <c r="A335" s="427"/>
      <c r="B335" s="429"/>
      <c r="C335" s="86" t="s">
        <v>94</v>
      </c>
      <c r="D335" s="86"/>
      <c r="E335" s="369">
        <v>1800</v>
      </c>
      <c r="F335" s="25">
        <v>0</v>
      </c>
      <c r="G335" s="25">
        <v>0</v>
      </c>
      <c r="H335" s="25">
        <v>0</v>
      </c>
      <c r="I335" s="25">
        <v>0</v>
      </c>
      <c r="J335" s="363">
        <f t="shared" si="205"/>
        <v>1800</v>
      </c>
      <c r="K335" s="25">
        <v>0</v>
      </c>
      <c r="L335" s="368">
        <v>600</v>
      </c>
      <c r="M335" s="25">
        <v>0</v>
      </c>
      <c r="N335" s="25">
        <v>0</v>
      </c>
      <c r="O335" s="368">
        <v>600</v>
      </c>
      <c r="P335" s="87">
        <f t="shared" si="187"/>
        <v>1200</v>
      </c>
      <c r="Q335" s="66">
        <f t="shared" si="222"/>
        <v>3000</v>
      </c>
      <c r="R335" s="196">
        <v>600</v>
      </c>
    </row>
    <row r="336" spans="1:18" ht="16.5" hidden="1" customHeight="1" outlineLevel="4">
      <c r="A336" s="427"/>
      <c r="B336" s="429"/>
      <c r="C336" s="86" t="s">
        <v>16</v>
      </c>
      <c r="D336" s="86"/>
      <c r="E336" s="369">
        <v>600</v>
      </c>
      <c r="F336" s="25">
        <v>0</v>
      </c>
      <c r="G336" s="25">
        <v>0</v>
      </c>
      <c r="H336" s="25">
        <v>0</v>
      </c>
      <c r="I336" s="25">
        <v>0</v>
      </c>
      <c r="J336" s="363">
        <f t="shared" si="205"/>
        <v>600</v>
      </c>
      <c r="K336" s="25">
        <v>0</v>
      </c>
      <c r="L336" s="368">
        <v>300</v>
      </c>
      <c r="M336" s="25">
        <v>0</v>
      </c>
      <c r="N336" s="25">
        <v>0</v>
      </c>
      <c r="O336" s="368">
        <v>300</v>
      </c>
      <c r="P336" s="87">
        <f t="shared" si="187"/>
        <v>600</v>
      </c>
      <c r="Q336" s="66">
        <f t="shared" si="222"/>
        <v>1200</v>
      </c>
      <c r="R336" s="196">
        <v>300</v>
      </c>
    </row>
    <row r="337" spans="1:18" ht="16.5" hidden="1" customHeight="1" outlineLevel="4">
      <c r="A337" s="427"/>
      <c r="B337" s="429"/>
      <c r="C337" s="108" t="s">
        <v>95</v>
      </c>
      <c r="D337" s="108"/>
      <c r="E337" s="369">
        <v>7600</v>
      </c>
      <c r="F337" s="25">
        <v>0</v>
      </c>
      <c r="G337" s="25">
        <v>0</v>
      </c>
      <c r="H337" s="25">
        <v>0</v>
      </c>
      <c r="I337" s="25">
        <v>0</v>
      </c>
      <c r="J337" s="363">
        <f t="shared" si="205"/>
        <v>7600</v>
      </c>
      <c r="K337" s="25">
        <v>0</v>
      </c>
      <c r="L337" s="368">
        <v>600</v>
      </c>
      <c r="M337" s="25">
        <v>0</v>
      </c>
      <c r="N337" s="25">
        <v>0</v>
      </c>
      <c r="O337" s="368">
        <v>1800</v>
      </c>
      <c r="P337" s="87">
        <f t="shared" si="187"/>
        <v>2400</v>
      </c>
      <c r="Q337" s="66">
        <f t="shared" si="222"/>
        <v>10000</v>
      </c>
      <c r="R337" s="196">
        <v>1000</v>
      </c>
    </row>
    <row r="338" spans="1:18" ht="16.5" hidden="1" customHeight="1" outlineLevel="4">
      <c r="A338" s="427"/>
      <c r="B338" s="429"/>
      <c r="C338" s="86" t="s">
        <v>96</v>
      </c>
      <c r="D338" s="86"/>
      <c r="E338" s="369">
        <v>36000</v>
      </c>
      <c r="F338" s="368">
        <v>30000</v>
      </c>
      <c r="G338" s="25">
        <v>0</v>
      </c>
      <c r="H338" s="25">
        <v>0</v>
      </c>
      <c r="I338" s="25">
        <v>0</v>
      </c>
      <c r="J338" s="363">
        <f t="shared" si="205"/>
        <v>66000</v>
      </c>
      <c r="K338" s="25">
        <v>0</v>
      </c>
      <c r="L338" s="368">
        <v>2700</v>
      </c>
      <c r="M338" s="25">
        <v>0</v>
      </c>
      <c r="N338" s="25">
        <v>0</v>
      </c>
      <c r="O338" s="368">
        <v>3900</v>
      </c>
      <c r="P338" s="87">
        <f t="shared" si="187"/>
        <v>6600</v>
      </c>
      <c r="Q338" s="66">
        <f t="shared" si="222"/>
        <v>72600</v>
      </c>
      <c r="R338" s="196">
        <v>3000</v>
      </c>
    </row>
    <row r="339" spans="1:18" ht="28.5" hidden="1" customHeight="1" outlineLevel="3">
      <c r="A339" s="427"/>
      <c r="B339" s="429"/>
      <c r="C339" s="75" t="s">
        <v>13</v>
      </c>
      <c r="D339" s="27">
        <v>0</v>
      </c>
      <c r="E339" s="20">
        <f>SUM(E340:E344)</f>
        <v>66000</v>
      </c>
      <c r="F339" s="20">
        <f t="shared" ref="F339:O339" si="226">SUM(F340:F344)</f>
        <v>0</v>
      </c>
      <c r="G339" s="20">
        <f t="shared" si="226"/>
        <v>0</v>
      </c>
      <c r="H339" s="20">
        <f t="shared" si="226"/>
        <v>0</v>
      </c>
      <c r="I339" s="20">
        <f t="shared" si="226"/>
        <v>0</v>
      </c>
      <c r="J339" s="363">
        <f t="shared" si="205"/>
        <v>66000</v>
      </c>
      <c r="K339" s="20">
        <f t="shared" si="226"/>
        <v>0</v>
      </c>
      <c r="L339" s="368">
        <f t="shared" si="226"/>
        <v>78000</v>
      </c>
      <c r="M339" s="20">
        <f t="shared" si="226"/>
        <v>0</v>
      </c>
      <c r="N339" s="20">
        <f t="shared" si="226"/>
        <v>0</v>
      </c>
      <c r="O339" s="20">
        <f t="shared" si="226"/>
        <v>0</v>
      </c>
      <c r="P339" s="20">
        <f t="shared" si="187"/>
        <v>78000</v>
      </c>
      <c r="Q339" s="76">
        <f t="shared" si="222"/>
        <v>144000</v>
      </c>
      <c r="R339" s="196">
        <v>72000</v>
      </c>
    </row>
    <row r="340" spans="1:18" ht="16.5" hidden="1" customHeight="1" outlineLevel="4">
      <c r="A340" s="427"/>
      <c r="B340" s="429"/>
      <c r="C340" s="86" t="s">
        <v>93</v>
      </c>
      <c r="D340" s="86"/>
      <c r="E340" s="369">
        <v>44000</v>
      </c>
      <c r="F340" s="25">
        <v>0</v>
      </c>
      <c r="G340" s="25">
        <v>0</v>
      </c>
      <c r="H340" s="25">
        <v>0</v>
      </c>
      <c r="I340" s="25">
        <v>0</v>
      </c>
      <c r="J340" s="363">
        <f t="shared" si="205"/>
        <v>44000</v>
      </c>
      <c r="K340" s="25">
        <v>0</v>
      </c>
      <c r="L340" s="368">
        <v>52000</v>
      </c>
      <c r="M340" s="25">
        <v>0</v>
      </c>
      <c r="N340" s="25">
        <v>0</v>
      </c>
      <c r="O340" s="25">
        <v>0</v>
      </c>
      <c r="P340" s="87">
        <f t="shared" si="187"/>
        <v>52000</v>
      </c>
      <c r="Q340" s="66">
        <f t="shared" si="222"/>
        <v>96000</v>
      </c>
      <c r="R340" s="196">
        <v>48000</v>
      </c>
    </row>
    <row r="341" spans="1:18" ht="16.5" hidden="1" customHeight="1" outlineLevel="4">
      <c r="A341" s="427"/>
      <c r="B341" s="429"/>
      <c r="C341" s="86" t="s">
        <v>94</v>
      </c>
      <c r="D341" s="86"/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363">
        <f t="shared" si="205"/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87">
        <f t="shared" ref="P341:P404" si="227">K341+L341+M341+N341+O341</f>
        <v>0</v>
      </c>
      <c r="Q341" s="66">
        <f t="shared" si="222"/>
        <v>0</v>
      </c>
      <c r="R341" s="196">
        <v>0</v>
      </c>
    </row>
    <row r="342" spans="1:18" ht="16.5" hidden="1" customHeight="1" outlineLevel="4">
      <c r="A342" s="427"/>
      <c r="B342" s="429"/>
      <c r="C342" s="86" t="s">
        <v>16</v>
      </c>
      <c r="D342" s="86"/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363">
        <f t="shared" si="205"/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87">
        <f t="shared" si="227"/>
        <v>0</v>
      </c>
      <c r="Q342" s="66">
        <f t="shared" si="222"/>
        <v>0</v>
      </c>
      <c r="R342" s="196">
        <v>0</v>
      </c>
    </row>
    <row r="343" spans="1:18" ht="16.5" hidden="1" customHeight="1" outlineLevel="4">
      <c r="A343" s="427"/>
      <c r="B343" s="429"/>
      <c r="C343" s="108" t="s">
        <v>95</v>
      </c>
      <c r="D343" s="108"/>
      <c r="E343" s="369">
        <v>22000</v>
      </c>
      <c r="F343" s="25">
        <v>0</v>
      </c>
      <c r="G343" s="25">
        <v>0</v>
      </c>
      <c r="H343" s="25">
        <v>0</v>
      </c>
      <c r="I343" s="25">
        <v>0</v>
      </c>
      <c r="J343" s="363">
        <f t="shared" si="205"/>
        <v>22000</v>
      </c>
      <c r="K343" s="25">
        <v>0</v>
      </c>
      <c r="L343" s="368">
        <v>26000</v>
      </c>
      <c r="M343" s="25">
        <v>0</v>
      </c>
      <c r="N343" s="25">
        <v>0</v>
      </c>
      <c r="O343" s="25">
        <v>0</v>
      </c>
      <c r="P343" s="87">
        <f t="shared" si="227"/>
        <v>26000</v>
      </c>
      <c r="Q343" s="66">
        <f t="shared" si="222"/>
        <v>48000</v>
      </c>
      <c r="R343" s="196">
        <v>24000</v>
      </c>
    </row>
    <row r="344" spans="1:18" ht="16.5" hidden="1" customHeight="1" outlineLevel="4">
      <c r="A344" s="427"/>
      <c r="B344" s="429"/>
      <c r="C344" s="86" t="s">
        <v>96</v>
      </c>
      <c r="D344" s="86"/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363">
        <f t="shared" si="205"/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87">
        <f t="shared" si="227"/>
        <v>0</v>
      </c>
      <c r="Q344" s="66">
        <f t="shared" si="222"/>
        <v>0</v>
      </c>
      <c r="R344" s="196">
        <v>0</v>
      </c>
    </row>
    <row r="345" spans="1:18" ht="28.5" hidden="1" customHeight="1" outlineLevel="3">
      <c r="A345" s="427"/>
      <c r="B345" s="429"/>
      <c r="C345" s="75" t="s">
        <v>277</v>
      </c>
      <c r="D345" s="27">
        <v>0</v>
      </c>
      <c r="E345" s="20">
        <f>SUM(E346:E350)</f>
        <v>0</v>
      </c>
      <c r="F345" s="20">
        <f t="shared" ref="F345:O345" si="228">SUM(F346:F350)</f>
        <v>0</v>
      </c>
      <c r="G345" s="20">
        <f t="shared" si="228"/>
        <v>177000</v>
      </c>
      <c r="H345" s="20">
        <f t="shared" si="228"/>
        <v>177000</v>
      </c>
      <c r="I345" s="20">
        <f t="shared" si="228"/>
        <v>463400</v>
      </c>
      <c r="J345" s="363">
        <f t="shared" si="205"/>
        <v>817400</v>
      </c>
      <c r="K345" s="20">
        <f t="shared" ref="K345:M345" si="229">SUM(K346:K350)</f>
        <v>0</v>
      </c>
      <c r="L345" s="368">
        <f t="shared" si="229"/>
        <v>0</v>
      </c>
      <c r="M345" s="20">
        <f t="shared" si="229"/>
        <v>0</v>
      </c>
      <c r="N345" s="20">
        <f t="shared" si="228"/>
        <v>792000</v>
      </c>
      <c r="O345" s="20">
        <f t="shared" si="228"/>
        <v>0</v>
      </c>
      <c r="P345" s="20">
        <f t="shared" si="227"/>
        <v>792000</v>
      </c>
      <c r="Q345" s="76">
        <f t="shared" si="222"/>
        <v>1609400</v>
      </c>
      <c r="R345" s="196">
        <v>-177000</v>
      </c>
    </row>
    <row r="346" spans="1:18" ht="16.5" hidden="1" customHeight="1" outlineLevel="4">
      <c r="A346" s="427"/>
      <c r="B346" s="429"/>
      <c r="C346" s="86" t="s">
        <v>93</v>
      </c>
      <c r="D346" s="86"/>
      <c r="E346" s="25">
        <v>0</v>
      </c>
      <c r="F346" s="25">
        <v>0</v>
      </c>
      <c r="G346" s="25">
        <v>0</v>
      </c>
      <c r="H346" s="25">
        <v>0</v>
      </c>
      <c r="I346" s="109">
        <f>1000*463.4</f>
        <v>463400</v>
      </c>
      <c r="J346" s="363">
        <f t="shared" si="205"/>
        <v>463400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87">
        <f t="shared" si="227"/>
        <v>0</v>
      </c>
      <c r="Q346" s="66">
        <f t="shared" si="222"/>
        <v>463400</v>
      </c>
      <c r="R346" s="196">
        <v>0</v>
      </c>
    </row>
    <row r="347" spans="1:18" ht="16.5" hidden="1" customHeight="1" outlineLevel="4">
      <c r="A347" s="427"/>
      <c r="B347" s="429"/>
      <c r="C347" s="86" t="s">
        <v>94</v>
      </c>
      <c r="D347" s="86"/>
      <c r="E347" s="25">
        <v>0</v>
      </c>
      <c r="F347" s="25">
        <v>0</v>
      </c>
      <c r="G347" s="109">
        <f>2000*88.45+100</f>
        <v>177000</v>
      </c>
      <c r="H347" s="109">
        <f>2000*88.45+100</f>
        <v>177000</v>
      </c>
      <c r="I347" s="25">
        <v>0</v>
      </c>
      <c r="J347" s="363">
        <f t="shared" si="205"/>
        <v>354000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87">
        <f t="shared" si="227"/>
        <v>0</v>
      </c>
      <c r="Q347" s="66">
        <f t="shared" si="222"/>
        <v>354000</v>
      </c>
      <c r="R347" s="196">
        <v>-177000</v>
      </c>
    </row>
    <row r="348" spans="1:18" ht="16.5" hidden="1" customHeight="1" outlineLevel="4">
      <c r="A348" s="427"/>
      <c r="B348" s="429"/>
      <c r="C348" s="86" t="s">
        <v>16</v>
      </c>
      <c r="D348" s="86"/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363">
        <f t="shared" si="205"/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87">
        <f t="shared" si="227"/>
        <v>0</v>
      </c>
      <c r="Q348" s="66">
        <f t="shared" si="222"/>
        <v>0</v>
      </c>
      <c r="R348" s="196">
        <v>0</v>
      </c>
    </row>
    <row r="349" spans="1:18" ht="16.5" hidden="1" customHeight="1" outlineLevel="4">
      <c r="A349" s="427"/>
      <c r="B349" s="429"/>
      <c r="C349" s="108" t="s">
        <v>95</v>
      </c>
      <c r="D349" s="108"/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363">
        <f t="shared" si="205"/>
        <v>0</v>
      </c>
      <c r="K349" s="25">
        <v>0</v>
      </c>
      <c r="L349" s="25">
        <v>0</v>
      </c>
      <c r="M349" s="25">
        <v>0</v>
      </c>
      <c r="N349" s="109">
        <f>162*1000</f>
        <v>162000</v>
      </c>
      <c r="O349" s="25">
        <v>0</v>
      </c>
      <c r="P349" s="87">
        <f t="shared" si="227"/>
        <v>162000</v>
      </c>
      <c r="Q349" s="66">
        <f t="shared" si="222"/>
        <v>162000</v>
      </c>
      <c r="R349" s="196">
        <v>0</v>
      </c>
    </row>
    <row r="350" spans="1:18" ht="16.5" hidden="1" customHeight="1" outlineLevel="4">
      <c r="A350" s="427"/>
      <c r="B350" s="429"/>
      <c r="C350" s="86" t="s">
        <v>96</v>
      </c>
      <c r="D350" s="86"/>
      <c r="E350" s="25">
        <v>0</v>
      </c>
      <c r="F350" s="25">
        <v>0</v>
      </c>
      <c r="G350" s="25">
        <v>0</v>
      </c>
      <c r="H350" s="25">
        <v>0</v>
      </c>
      <c r="I350" s="110"/>
      <c r="J350" s="363">
        <f t="shared" si="205"/>
        <v>0</v>
      </c>
      <c r="K350" s="25">
        <v>0</v>
      </c>
      <c r="L350" s="25">
        <v>0</v>
      </c>
      <c r="M350" s="25">
        <v>0</v>
      </c>
      <c r="N350" s="109">
        <v>630000</v>
      </c>
      <c r="O350" s="25">
        <v>0</v>
      </c>
      <c r="P350" s="87">
        <f t="shared" si="227"/>
        <v>630000</v>
      </c>
      <c r="Q350" s="66">
        <f t="shared" si="222"/>
        <v>630000</v>
      </c>
      <c r="R350" s="196">
        <v>0</v>
      </c>
    </row>
    <row r="351" spans="1:18" ht="28.5" hidden="1" customHeight="1" outlineLevel="3">
      <c r="A351" s="427"/>
      <c r="B351" s="429"/>
      <c r="C351" s="75" t="s">
        <v>22</v>
      </c>
      <c r="D351" s="27">
        <v>0</v>
      </c>
      <c r="E351" s="20">
        <f>SUM(E352:E356)</f>
        <v>0</v>
      </c>
      <c r="F351" s="20">
        <f>SUM(F352:F356)</f>
        <v>0</v>
      </c>
      <c r="G351" s="20">
        <f>SUM(G352:G356)</f>
        <v>0</v>
      </c>
      <c r="H351" s="20">
        <f>SUM(H352:H356)</f>
        <v>0</v>
      </c>
      <c r="I351" s="20">
        <f t="shared" ref="I351:N351" si="230">SUM(I352:I356)</f>
        <v>48000</v>
      </c>
      <c r="J351" s="363">
        <f t="shared" si="205"/>
        <v>48000</v>
      </c>
      <c r="K351" s="20">
        <f t="shared" si="230"/>
        <v>78000</v>
      </c>
      <c r="L351" s="368">
        <f t="shared" si="230"/>
        <v>48000</v>
      </c>
      <c r="M351" s="20">
        <f t="shared" si="230"/>
        <v>48000</v>
      </c>
      <c r="N351" s="20">
        <f t="shared" si="230"/>
        <v>48000</v>
      </c>
      <c r="O351" s="20">
        <f>SUM(O352:O356)</f>
        <v>48000</v>
      </c>
      <c r="P351" s="20">
        <f t="shared" si="227"/>
        <v>270000</v>
      </c>
      <c r="Q351" s="76">
        <f t="shared" si="222"/>
        <v>318000</v>
      </c>
      <c r="R351" s="196">
        <v>0</v>
      </c>
    </row>
    <row r="352" spans="1:18" ht="15.75" hidden="1" customHeight="1" outlineLevel="3">
      <c r="A352" s="427"/>
      <c r="B352" s="429"/>
      <c r="C352" s="91" t="s">
        <v>93</v>
      </c>
      <c r="D352" s="91"/>
      <c r="E352" s="44">
        <v>0</v>
      </c>
      <c r="F352" s="44">
        <v>0</v>
      </c>
      <c r="G352" s="44">
        <v>0</v>
      </c>
      <c r="H352" s="44">
        <v>0</v>
      </c>
      <c r="I352" s="264">
        <v>48000</v>
      </c>
      <c r="J352" s="363">
        <f t="shared" si="205"/>
        <v>48000</v>
      </c>
      <c r="K352" s="264">
        <v>48000</v>
      </c>
      <c r="L352" s="264">
        <v>48000</v>
      </c>
      <c r="M352" s="264">
        <v>48000</v>
      </c>
      <c r="N352" s="264">
        <v>48000</v>
      </c>
      <c r="O352" s="264">
        <v>48000</v>
      </c>
      <c r="P352" s="363">
        <f t="shared" si="227"/>
        <v>240000</v>
      </c>
      <c r="Q352" s="15"/>
      <c r="R352" s="196">
        <v>0</v>
      </c>
    </row>
    <row r="353" spans="1:18" ht="15.75" hidden="1" customHeight="1" outlineLevel="3">
      <c r="A353" s="427"/>
      <c r="B353" s="429"/>
      <c r="C353" s="91" t="s">
        <v>94</v>
      </c>
      <c r="D353" s="91"/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363">
        <f t="shared" si="205"/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363">
        <f t="shared" si="227"/>
        <v>0</v>
      </c>
      <c r="Q353" s="15"/>
      <c r="R353" s="196">
        <v>0</v>
      </c>
    </row>
    <row r="354" spans="1:18" ht="15.75" hidden="1" customHeight="1" outlineLevel="3">
      <c r="A354" s="427"/>
      <c r="B354" s="429"/>
      <c r="C354" s="91" t="s">
        <v>16</v>
      </c>
      <c r="D354" s="91"/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363">
        <f t="shared" si="205"/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363">
        <f t="shared" si="227"/>
        <v>0</v>
      </c>
      <c r="Q354" s="15"/>
      <c r="R354" s="196">
        <v>0</v>
      </c>
    </row>
    <row r="355" spans="1:18" ht="15.75" hidden="1" customHeight="1" outlineLevel="3">
      <c r="A355" s="427"/>
      <c r="B355" s="429"/>
      <c r="C355" s="111" t="s">
        <v>95</v>
      </c>
      <c r="D355" s="111"/>
      <c r="E355" s="44">
        <v>0</v>
      </c>
      <c r="F355" s="44">
        <v>0</v>
      </c>
      <c r="G355" s="44">
        <v>0</v>
      </c>
      <c r="H355" s="44">
        <v>0</v>
      </c>
      <c r="I355" s="44">
        <v>0</v>
      </c>
      <c r="J355" s="363">
        <f t="shared" si="205"/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363">
        <f t="shared" si="227"/>
        <v>0</v>
      </c>
      <c r="Q355" s="15"/>
      <c r="R355" s="196">
        <v>0</v>
      </c>
    </row>
    <row r="356" spans="1:18" ht="15.75" hidden="1" customHeight="1" outlineLevel="3">
      <c r="A356" s="427"/>
      <c r="B356" s="430"/>
      <c r="C356" s="91" t="s">
        <v>96</v>
      </c>
      <c r="D356" s="91"/>
      <c r="E356" s="44">
        <v>0</v>
      </c>
      <c r="F356" s="44">
        <v>0</v>
      </c>
      <c r="G356" s="106"/>
      <c r="H356" s="106"/>
      <c r="I356" s="44">
        <v>0</v>
      </c>
      <c r="J356" s="363">
        <f t="shared" si="205"/>
        <v>0</v>
      </c>
      <c r="K356" s="112">
        <v>30000</v>
      </c>
      <c r="L356" s="44">
        <v>0</v>
      </c>
      <c r="M356" s="44">
        <v>0</v>
      </c>
      <c r="N356" s="44">
        <v>0</v>
      </c>
      <c r="O356" s="44">
        <v>0</v>
      </c>
      <c r="P356" s="363">
        <f t="shared" si="227"/>
        <v>30000</v>
      </c>
      <c r="Q356" s="15"/>
      <c r="R356" s="196">
        <v>0</v>
      </c>
    </row>
    <row r="357" spans="1:18" ht="28.5" hidden="1" customHeight="1" outlineLevel="2">
      <c r="A357" s="447" t="s">
        <v>336</v>
      </c>
      <c r="B357" s="448"/>
      <c r="C357" s="448"/>
      <c r="D357" s="363">
        <f t="shared" ref="D357:I357" si="231">D382+D406+D430+D454</f>
        <v>0</v>
      </c>
      <c r="E357" s="363">
        <f t="shared" si="231"/>
        <v>40000</v>
      </c>
      <c r="F357" s="363">
        <f>F382+F406+F430+F454+F358</f>
        <v>0</v>
      </c>
      <c r="G357" s="363">
        <f t="shared" si="231"/>
        <v>0</v>
      </c>
      <c r="H357" s="363">
        <f t="shared" si="231"/>
        <v>0</v>
      </c>
      <c r="I357" s="363">
        <f t="shared" si="231"/>
        <v>0</v>
      </c>
      <c r="J357" s="363">
        <f t="shared" si="205"/>
        <v>40000</v>
      </c>
      <c r="K357" s="363">
        <f t="shared" ref="K357:O357" si="232">K382+K406+K430+K454+K358</f>
        <v>0</v>
      </c>
      <c r="L357" s="363">
        <f t="shared" si="232"/>
        <v>0</v>
      </c>
      <c r="M357" s="363">
        <f t="shared" si="232"/>
        <v>0</v>
      </c>
      <c r="N357" s="363">
        <f t="shared" si="232"/>
        <v>0</v>
      </c>
      <c r="O357" s="363">
        <f t="shared" si="232"/>
        <v>0</v>
      </c>
      <c r="P357" s="363">
        <f t="shared" si="227"/>
        <v>0</v>
      </c>
      <c r="Q357" s="67">
        <f>J357+P357</f>
        <v>40000</v>
      </c>
      <c r="R357" s="196">
        <v>57000</v>
      </c>
    </row>
    <row r="358" spans="1:18" ht="33" hidden="1" customHeight="1" outlineLevel="3">
      <c r="A358" s="427">
        <v>9</v>
      </c>
      <c r="B358" s="428" t="s">
        <v>14</v>
      </c>
      <c r="C358" s="75" t="s">
        <v>11</v>
      </c>
      <c r="D358" s="75"/>
      <c r="E358" s="20">
        <f>SUM(E359:E381)</f>
        <v>0</v>
      </c>
      <c r="F358" s="20">
        <f>SUM(F359:F381)</f>
        <v>0</v>
      </c>
      <c r="G358" s="20">
        <f t="shared" ref="G358:I358" si="233">SUM(G359:G381)</f>
        <v>0</v>
      </c>
      <c r="H358" s="20">
        <f t="shared" si="233"/>
        <v>0</v>
      </c>
      <c r="I358" s="20">
        <f t="shared" si="233"/>
        <v>0</v>
      </c>
      <c r="J358" s="363">
        <f t="shared" si="205"/>
        <v>0</v>
      </c>
      <c r="K358" s="20">
        <f t="shared" ref="K358" si="234">SUM(K359:K381)</f>
        <v>0</v>
      </c>
      <c r="L358" s="368">
        <f>SUM(L359:L381)</f>
        <v>0</v>
      </c>
      <c r="M358" s="20">
        <f t="shared" ref="M358:O358" si="235">SUM(M359:M381)</f>
        <v>0</v>
      </c>
      <c r="N358" s="20">
        <f t="shared" si="235"/>
        <v>0</v>
      </c>
      <c r="O358" s="20">
        <f t="shared" si="235"/>
        <v>0</v>
      </c>
      <c r="P358" s="20">
        <f t="shared" si="227"/>
        <v>0</v>
      </c>
      <c r="Q358" s="76">
        <f t="shared" ref="Q358:Q421" si="236">J358+P358</f>
        <v>0</v>
      </c>
      <c r="R358" s="196">
        <v>0</v>
      </c>
    </row>
    <row r="359" spans="1:18" ht="16.5" hidden="1" customHeight="1" outlineLevel="4">
      <c r="A359" s="427"/>
      <c r="B359" s="429"/>
      <c r="C359" s="108" t="s">
        <v>97</v>
      </c>
      <c r="D359" s="108"/>
      <c r="E359" s="113"/>
      <c r="F359" s="369">
        <v>0</v>
      </c>
      <c r="G359" s="369">
        <v>0</v>
      </c>
      <c r="H359" s="369">
        <v>0</v>
      </c>
      <c r="I359" s="369">
        <v>0</v>
      </c>
      <c r="J359" s="363">
        <f t="shared" si="205"/>
        <v>0</v>
      </c>
      <c r="K359" s="369"/>
      <c r="L359" s="369">
        <v>0</v>
      </c>
      <c r="M359" s="369">
        <v>0</v>
      </c>
      <c r="N359" s="369">
        <v>0</v>
      </c>
      <c r="O359" s="369">
        <v>0</v>
      </c>
      <c r="P359" s="87">
        <f t="shared" si="227"/>
        <v>0</v>
      </c>
      <c r="Q359" s="66">
        <f t="shared" si="236"/>
        <v>0</v>
      </c>
      <c r="R359" s="196">
        <v>0</v>
      </c>
    </row>
    <row r="360" spans="1:18" ht="16.5" hidden="1" customHeight="1" outlineLevel="4">
      <c r="A360" s="427"/>
      <c r="B360" s="429"/>
      <c r="C360" s="108" t="s">
        <v>98</v>
      </c>
      <c r="D360" s="108"/>
      <c r="E360" s="369"/>
      <c r="F360" s="369">
        <v>0</v>
      </c>
      <c r="G360" s="369">
        <v>0</v>
      </c>
      <c r="H360" s="369">
        <v>0</v>
      </c>
      <c r="I360" s="369">
        <v>0</v>
      </c>
      <c r="J360" s="363">
        <f t="shared" si="205"/>
        <v>0</v>
      </c>
      <c r="K360" s="369"/>
      <c r="L360" s="369">
        <v>0</v>
      </c>
      <c r="M360" s="369">
        <v>0</v>
      </c>
      <c r="N360" s="369">
        <v>0</v>
      </c>
      <c r="O360" s="369">
        <v>0</v>
      </c>
      <c r="P360" s="87">
        <f t="shared" si="227"/>
        <v>0</v>
      </c>
      <c r="Q360" s="66">
        <f t="shared" si="236"/>
        <v>0</v>
      </c>
      <c r="R360" s="196">
        <v>0</v>
      </c>
    </row>
    <row r="361" spans="1:18" ht="16.5" hidden="1" customHeight="1" outlineLevel="4">
      <c r="A361" s="427"/>
      <c r="B361" s="429"/>
      <c r="C361" s="108" t="s">
        <v>99</v>
      </c>
      <c r="D361" s="108"/>
      <c r="E361" s="113"/>
      <c r="F361" s="369">
        <v>0</v>
      </c>
      <c r="G361" s="369">
        <v>0</v>
      </c>
      <c r="H361" s="369">
        <v>0</v>
      </c>
      <c r="I361" s="369">
        <v>0</v>
      </c>
      <c r="J361" s="363">
        <f t="shared" si="205"/>
        <v>0</v>
      </c>
      <c r="K361" s="369"/>
      <c r="L361" s="369">
        <v>0</v>
      </c>
      <c r="M361" s="369">
        <v>0</v>
      </c>
      <c r="N361" s="369">
        <v>0</v>
      </c>
      <c r="O361" s="369">
        <v>0</v>
      </c>
      <c r="P361" s="87">
        <f t="shared" si="227"/>
        <v>0</v>
      </c>
      <c r="Q361" s="66">
        <f t="shared" si="236"/>
        <v>0</v>
      </c>
      <c r="R361" s="196">
        <v>0</v>
      </c>
    </row>
    <row r="362" spans="1:18" ht="16.5" hidden="1" customHeight="1" outlineLevel="4">
      <c r="A362" s="427"/>
      <c r="B362" s="429"/>
      <c r="C362" s="108" t="s">
        <v>100</v>
      </c>
      <c r="D362" s="108"/>
      <c r="E362" s="369"/>
      <c r="F362" s="369">
        <v>0</v>
      </c>
      <c r="G362" s="369">
        <v>0</v>
      </c>
      <c r="H362" s="369">
        <v>0</v>
      </c>
      <c r="I362" s="369">
        <v>0</v>
      </c>
      <c r="J362" s="363">
        <f t="shared" si="205"/>
        <v>0</v>
      </c>
      <c r="K362" s="369"/>
      <c r="L362" s="369">
        <v>0</v>
      </c>
      <c r="M362" s="369">
        <v>0</v>
      </c>
      <c r="N362" s="369">
        <v>0</v>
      </c>
      <c r="O362" s="369">
        <v>0</v>
      </c>
      <c r="P362" s="87">
        <f t="shared" si="227"/>
        <v>0</v>
      </c>
      <c r="Q362" s="66">
        <f t="shared" si="236"/>
        <v>0</v>
      </c>
      <c r="R362" s="196">
        <v>0</v>
      </c>
    </row>
    <row r="363" spans="1:18" ht="16.5" hidden="1" customHeight="1" outlineLevel="4">
      <c r="A363" s="427"/>
      <c r="B363" s="429"/>
      <c r="C363" s="108" t="s">
        <v>101</v>
      </c>
      <c r="D363" s="108"/>
      <c r="E363" s="113"/>
      <c r="F363" s="369">
        <v>0</v>
      </c>
      <c r="G363" s="369">
        <v>0</v>
      </c>
      <c r="H363" s="369">
        <v>0</v>
      </c>
      <c r="I363" s="369">
        <v>0</v>
      </c>
      <c r="J363" s="363">
        <f t="shared" si="205"/>
        <v>0</v>
      </c>
      <c r="K363" s="369"/>
      <c r="L363" s="369">
        <v>0</v>
      </c>
      <c r="M363" s="369">
        <v>0</v>
      </c>
      <c r="N363" s="369">
        <v>0</v>
      </c>
      <c r="O363" s="369">
        <v>0</v>
      </c>
      <c r="P363" s="87">
        <f t="shared" si="227"/>
        <v>0</v>
      </c>
      <c r="Q363" s="66">
        <f t="shared" si="236"/>
        <v>0</v>
      </c>
      <c r="R363" s="196">
        <v>0</v>
      </c>
    </row>
    <row r="364" spans="1:18" ht="16.5" hidden="1" customHeight="1" outlineLevel="4">
      <c r="A364" s="427"/>
      <c r="B364" s="429"/>
      <c r="C364" s="108" t="s">
        <v>102</v>
      </c>
      <c r="D364" s="108"/>
      <c r="E364" s="369"/>
      <c r="F364" s="369">
        <v>0</v>
      </c>
      <c r="G364" s="369">
        <v>0</v>
      </c>
      <c r="H364" s="369">
        <v>0</v>
      </c>
      <c r="I364" s="369">
        <v>0</v>
      </c>
      <c r="J364" s="363">
        <f t="shared" si="205"/>
        <v>0</v>
      </c>
      <c r="K364" s="369"/>
      <c r="L364" s="369">
        <v>0</v>
      </c>
      <c r="M364" s="369">
        <v>0</v>
      </c>
      <c r="N364" s="369">
        <v>0</v>
      </c>
      <c r="O364" s="369">
        <v>0</v>
      </c>
      <c r="P364" s="87">
        <f t="shared" si="227"/>
        <v>0</v>
      </c>
      <c r="Q364" s="66">
        <f t="shared" si="236"/>
        <v>0</v>
      </c>
      <c r="R364" s="196">
        <v>0</v>
      </c>
    </row>
    <row r="365" spans="1:18" ht="16.5" hidden="1" customHeight="1" outlineLevel="4">
      <c r="A365" s="427"/>
      <c r="B365" s="429"/>
      <c r="C365" s="108" t="s">
        <v>103</v>
      </c>
      <c r="D365" s="108"/>
      <c r="E365" s="369"/>
      <c r="F365" s="369">
        <v>0</v>
      </c>
      <c r="G365" s="369">
        <v>0</v>
      </c>
      <c r="H365" s="369">
        <v>0</v>
      </c>
      <c r="I365" s="369">
        <v>0</v>
      </c>
      <c r="J365" s="363">
        <f t="shared" si="205"/>
        <v>0</v>
      </c>
      <c r="K365" s="369"/>
      <c r="L365" s="369">
        <v>0</v>
      </c>
      <c r="M365" s="369">
        <v>0</v>
      </c>
      <c r="N365" s="369">
        <v>0</v>
      </c>
      <c r="O365" s="369">
        <v>0</v>
      </c>
      <c r="P365" s="87">
        <f t="shared" si="227"/>
        <v>0</v>
      </c>
      <c r="Q365" s="66">
        <f t="shared" si="236"/>
        <v>0</v>
      </c>
      <c r="R365" s="196">
        <v>0</v>
      </c>
    </row>
    <row r="366" spans="1:18" ht="16.5" hidden="1" customHeight="1" outlineLevel="4">
      <c r="A366" s="427"/>
      <c r="B366" s="429"/>
      <c r="C366" s="108" t="s">
        <v>104</v>
      </c>
      <c r="D366" s="108"/>
      <c r="E366" s="369"/>
      <c r="F366" s="369">
        <v>0</v>
      </c>
      <c r="G366" s="369">
        <v>0</v>
      </c>
      <c r="H366" s="369">
        <v>0</v>
      </c>
      <c r="I366" s="369">
        <v>0</v>
      </c>
      <c r="J366" s="363">
        <f t="shared" si="205"/>
        <v>0</v>
      </c>
      <c r="K366" s="369"/>
      <c r="L366" s="369">
        <v>0</v>
      </c>
      <c r="M366" s="369">
        <v>0</v>
      </c>
      <c r="N366" s="369">
        <v>0</v>
      </c>
      <c r="O366" s="369">
        <v>0</v>
      </c>
      <c r="P366" s="87">
        <f t="shared" si="227"/>
        <v>0</v>
      </c>
      <c r="Q366" s="66">
        <f t="shared" si="236"/>
        <v>0</v>
      </c>
      <c r="R366" s="196">
        <v>0</v>
      </c>
    </row>
    <row r="367" spans="1:18" ht="16.5" hidden="1" customHeight="1" outlineLevel="4">
      <c r="A367" s="427"/>
      <c r="B367" s="429"/>
      <c r="C367" s="108" t="s">
        <v>105</v>
      </c>
      <c r="D367" s="108"/>
      <c r="E367" s="113"/>
      <c r="F367" s="369">
        <v>0</v>
      </c>
      <c r="G367" s="369">
        <v>0</v>
      </c>
      <c r="H367" s="369">
        <v>0</v>
      </c>
      <c r="I367" s="369">
        <v>0</v>
      </c>
      <c r="J367" s="363">
        <f t="shared" si="205"/>
        <v>0</v>
      </c>
      <c r="K367" s="369"/>
      <c r="L367" s="369">
        <v>0</v>
      </c>
      <c r="M367" s="369">
        <v>0</v>
      </c>
      <c r="N367" s="369">
        <v>0</v>
      </c>
      <c r="O367" s="369">
        <v>0</v>
      </c>
      <c r="P367" s="87">
        <f t="shared" si="227"/>
        <v>0</v>
      </c>
      <c r="Q367" s="66">
        <f t="shared" si="236"/>
        <v>0</v>
      </c>
      <c r="R367" s="196">
        <v>0</v>
      </c>
    </row>
    <row r="368" spans="1:18" ht="16.5" hidden="1" customHeight="1" outlineLevel="4">
      <c r="A368" s="427"/>
      <c r="B368" s="429"/>
      <c r="C368" s="108" t="s">
        <v>106</v>
      </c>
      <c r="D368" s="108"/>
      <c r="E368" s="113"/>
      <c r="F368" s="369">
        <v>0</v>
      </c>
      <c r="G368" s="369">
        <v>0</v>
      </c>
      <c r="H368" s="369">
        <v>0</v>
      </c>
      <c r="I368" s="369">
        <v>0</v>
      </c>
      <c r="J368" s="363">
        <f t="shared" ref="J368:J431" si="237">I368+H368+G368+F368+E368+D368</f>
        <v>0</v>
      </c>
      <c r="K368" s="369"/>
      <c r="L368" s="369">
        <v>0</v>
      </c>
      <c r="M368" s="369">
        <v>0</v>
      </c>
      <c r="N368" s="369">
        <v>0</v>
      </c>
      <c r="O368" s="369">
        <v>0</v>
      </c>
      <c r="P368" s="87">
        <f t="shared" si="227"/>
        <v>0</v>
      </c>
      <c r="Q368" s="66">
        <f t="shared" si="236"/>
        <v>0</v>
      </c>
      <c r="R368" s="196">
        <v>0</v>
      </c>
    </row>
    <row r="369" spans="1:18" ht="16.5" hidden="1" customHeight="1" outlineLevel="4">
      <c r="A369" s="427"/>
      <c r="B369" s="429"/>
      <c r="C369" s="108" t="s">
        <v>107</v>
      </c>
      <c r="D369" s="108"/>
      <c r="E369" s="113"/>
      <c r="F369" s="369">
        <v>0</v>
      </c>
      <c r="G369" s="369">
        <v>0</v>
      </c>
      <c r="H369" s="369">
        <v>0</v>
      </c>
      <c r="I369" s="369">
        <v>0</v>
      </c>
      <c r="J369" s="363">
        <f t="shared" si="237"/>
        <v>0</v>
      </c>
      <c r="K369" s="369"/>
      <c r="L369" s="369">
        <v>0</v>
      </c>
      <c r="M369" s="369">
        <v>0</v>
      </c>
      <c r="N369" s="369">
        <v>0</v>
      </c>
      <c r="O369" s="369">
        <v>0</v>
      </c>
      <c r="P369" s="87">
        <f t="shared" si="227"/>
        <v>0</v>
      </c>
      <c r="Q369" s="66">
        <f t="shared" si="236"/>
        <v>0</v>
      </c>
      <c r="R369" s="196">
        <v>0</v>
      </c>
    </row>
    <row r="370" spans="1:18" ht="16.5" hidden="1" customHeight="1" outlineLevel="4">
      <c r="A370" s="427"/>
      <c r="B370" s="429"/>
      <c r="C370" s="108" t="s">
        <v>108</v>
      </c>
      <c r="D370" s="108"/>
      <c r="E370" s="113"/>
      <c r="F370" s="369">
        <v>0</v>
      </c>
      <c r="G370" s="369">
        <v>0</v>
      </c>
      <c r="H370" s="369">
        <v>0</v>
      </c>
      <c r="I370" s="369">
        <v>0</v>
      </c>
      <c r="J370" s="363">
        <f t="shared" si="237"/>
        <v>0</v>
      </c>
      <c r="K370" s="369"/>
      <c r="L370" s="369">
        <v>0</v>
      </c>
      <c r="M370" s="369">
        <v>0</v>
      </c>
      <c r="N370" s="369">
        <v>0</v>
      </c>
      <c r="O370" s="369">
        <v>0</v>
      </c>
      <c r="P370" s="87">
        <f t="shared" si="227"/>
        <v>0</v>
      </c>
      <c r="Q370" s="66">
        <f t="shared" si="236"/>
        <v>0</v>
      </c>
      <c r="R370" s="196">
        <v>0</v>
      </c>
    </row>
    <row r="371" spans="1:18" ht="16.5" hidden="1" customHeight="1" outlineLevel="4">
      <c r="A371" s="427"/>
      <c r="B371" s="429"/>
      <c r="C371" s="108" t="s">
        <v>109</v>
      </c>
      <c r="D371" s="108"/>
      <c r="E371" s="113"/>
      <c r="F371" s="369">
        <v>0</v>
      </c>
      <c r="G371" s="369">
        <v>0</v>
      </c>
      <c r="H371" s="369">
        <v>0</v>
      </c>
      <c r="I371" s="369">
        <v>0</v>
      </c>
      <c r="J371" s="363">
        <f t="shared" si="237"/>
        <v>0</v>
      </c>
      <c r="K371" s="369"/>
      <c r="L371" s="369">
        <v>0</v>
      </c>
      <c r="M371" s="369">
        <v>0</v>
      </c>
      <c r="N371" s="369">
        <v>0</v>
      </c>
      <c r="O371" s="369">
        <v>0</v>
      </c>
      <c r="P371" s="87">
        <f t="shared" si="227"/>
        <v>0</v>
      </c>
      <c r="Q371" s="66">
        <f t="shared" si="236"/>
        <v>0</v>
      </c>
      <c r="R371" s="196">
        <v>0</v>
      </c>
    </row>
    <row r="372" spans="1:18" ht="16.5" hidden="1" customHeight="1" outlineLevel="4">
      <c r="A372" s="427"/>
      <c r="B372" s="429"/>
      <c r="C372" s="108" t="s">
        <v>110</v>
      </c>
      <c r="D372" s="108"/>
      <c r="E372" s="369"/>
      <c r="F372" s="369">
        <v>0</v>
      </c>
      <c r="G372" s="369">
        <v>0</v>
      </c>
      <c r="H372" s="369">
        <v>0</v>
      </c>
      <c r="I372" s="369">
        <v>0</v>
      </c>
      <c r="J372" s="363">
        <f t="shared" si="237"/>
        <v>0</v>
      </c>
      <c r="K372" s="369"/>
      <c r="L372" s="369">
        <v>0</v>
      </c>
      <c r="M372" s="369">
        <v>0</v>
      </c>
      <c r="N372" s="369">
        <v>0</v>
      </c>
      <c r="O372" s="369">
        <v>0</v>
      </c>
      <c r="P372" s="87">
        <f t="shared" si="227"/>
        <v>0</v>
      </c>
      <c r="Q372" s="66">
        <f t="shared" si="236"/>
        <v>0</v>
      </c>
      <c r="R372" s="196">
        <v>0</v>
      </c>
    </row>
    <row r="373" spans="1:18" ht="16.5" hidden="1" customHeight="1" outlineLevel="4">
      <c r="A373" s="427"/>
      <c r="B373" s="429"/>
      <c r="C373" s="108" t="s">
        <v>111</v>
      </c>
      <c r="D373" s="108"/>
      <c r="E373" s="369"/>
      <c r="F373" s="369">
        <v>0</v>
      </c>
      <c r="G373" s="369">
        <v>0</v>
      </c>
      <c r="H373" s="369">
        <v>0</v>
      </c>
      <c r="I373" s="369">
        <v>0</v>
      </c>
      <c r="J373" s="363">
        <f t="shared" si="237"/>
        <v>0</v>
      </c>
      <c r="K373" s="369"/>
      <c r="L373" s="369">
        <v>0</v>
      </c>
      <c r="M373" s="369">
        <v>0</v>
      </c>
      <c r="N373" s="369">
        <v>0</v>
      </c>
      <c r="O373" s="369">
        <v>0</v>
      </c>
      <c r="P373" s="87">
        <f t="shared" si="227"/>
        <v>0</v>
      </c>
      <c r="Q373" s="66">
        <f t="shared" si="236"/>
        <v>0</v>
      </c>
      <c r="R373" s="196">
        <v>0</v>
      </c>
    </row>
    <row r="374" spans="1:18" ht="16.5" hidden="1" customHeight="1" outlineLevel="4">
      <c r="A374" s="427"/>
      <c r="B374" s="429"/>
      <c r="C374" s="108" t="s">
        <v>112</v>
      </c>
      <c r="D374" s="108"/>
      <c r="E374" s="369"/>
      <c r="F374" s="369">
        <v>0</v>
      </c>
      <c r="G374" s="369">
        <v>0</v>
      </c>
      <c r="H374" s="369">
        <v>0</v>
      </c>
      <c r="I374" s="369">
        <v>0</v>
      </c>
      <c r="J374" s="363">
        <f t="shared" si="237"/>
        <v>0</v>
      </c>
      <c r="K374" s="369"/>
      <c r="L374" s="369">
        <v>0</v>
      </c>
      <c r="M374" s="369">
        <v>0</v>
      </c>
      <c r="N374" s="369">
        <v>0</v>
      </c>
      <c r="O374" s="369">
        <v>0</v>
      </c>
      <c r="P374" s="87">
        <f t="shared" si="227"/>
        <v>0</v>
      </c>
      <c r="Q374" s="66">
        <f t="shared" si="236"/>
        <v>0</v>
      </c>
      <c r="R374" s="196">
        <v>0</v>
      </c>
    </row>
    <row r="375" spans="1:18" ht="16.5" hidden="1" customHeight="1" outlineLevel="4">
      <c r="A375" s="427"/>
      <c r="B375" s="429"/>
      <c r="C375" s="108" t="s">
        <v>113</v>
      </c>
      <c r="D375" s="108"/>
      <c r="E375" s="369"/>
      <c r="F375" s="369">
        <v>0</v>
      </c>
      <c r="G375" s="369">
        <v>0</v>
      </c>
      <c r="H375" s="369">
        <v>0</v>
      </c>
      <c r="I375" s="369">
        <v>0</v>
      </c>
      <c r="J375" s="363">
        <f t="shared" si="237"/>
        <v>0</v>
      </c>
      <c r="K375" s="369"/>
      <c r="L375" s="369">
        <v>0</v>
      </c>
      <c r="M375" s="369">
        <v>0</v>
      </c>
      <c r="N375" s="369">
        <v>0</v>
      </c>
      <c r="O375" s="369">
        <v>0</v>
      </c>
      <c r="P375" s="87">
        <f t="shared" si="227"/>
        <v>0</v>
      </c>
      <c r="Q375" s="66">
        <f t="shared" si="236"/>
        <v>0</v>
      </c>
      <c r="R375" s="196">
        <v>0</v>
      </c>
    </row>
    <row r="376" spans="1:18" ht="16.5" hidden="1" customHeight="1" outlineLevel="4">
      <c r="A376" s="427"/>
      <c r="B376" s="429"/>
      <c r="C376" s="108" t="s">
        <v>114</v>
      </c>
      <c r="D376" s="108"/>
      <c r="E376" s="113"/>
      <c r="F376" s="369">
        <v>0</v>
      </c>
      <c r="G376" s="369">
        <v>0</v>
      </c>
      <c r="H376" s="369">
        <v>0</v>
      </c>
      <c r="I376" s="369">
        <v>0</v>
      </c>
      <c r="J376" s="363">
        <f t="shared" si="237"/>
        <v>0</v>
      </c>
      <c r="K376" s="369"/>
      <c r="L376" s="369">
        <v>0</v>
      </c>
      <c r="M376" s="369">
        <v>0</v>
      </c>
      <c r="N376" s="369">
        <v>0</v>
      </c>
      <c r="O376" s="369">
        <v>0</v>
      </c>
      <c r="P376" s="87">
        <f t="shared" si="227"/>
        <v>0</v>
      </c>
      <c r="Q376" s="66">
        <f t="shared" si="236"/>
        <v>0</v>
      </c>
      <c r="R376" s="196">
        <v>0</v>
      </c>
    </row>
    <row r="377" spans="1:18" ht="16.5" hidden="1" customHeight="1" outlineLevel="4">
      <c r="A377" s="427"/>
      <c r="B377" s="429"/>
      <c r="C377" s="108" t="s">
        <v>115</v>
      </c>
      <c r="D377" s="108"/>
      <c r="E377" s="369"/>
      <c r="F377" s="369">
        <v>0</v>
      </c>
      <c r="G377" s="369">
        <v>0</v>
      </c>
      <c r="H377" s="369">
        <v>0</v>
      </c>
      <c r="I377" s="369">
        <v>0</v>
      </c>
      <c r="J377" s="363">
        <f t="shared" si="237"/>
        <v>0</v>
      </c>
      <c r="K377" s="369"/>
      <c r="L377" s="369">
        <v>0</v>
      </c>
      <c r="M377" s="369">
        <v>0</v>
      </c>
      <c r="N377" s="369">
        <v>0</v>
      </c>
      <c r="O377" s="369">
        <v>0</v>
      </c>
      <c r="P377" s="87">
        <f t="shared" si="227"/>
        <v>0</v>
      </c>
      <c r="Q377" s="66">
        <f t="shared" si="236"/>
        <v>0</v>
      </c>
      <c r="R377" s="196">
        <v>0</v>
      </c>
    </row>
    <row r="378" spans="1:18" ht="16.5" hidden="1" customHeight="1" outlineLevel="4">
      <c r="A378" s="427"/>
      <c r="B378" s="429"/>
      <c r="C378" s="108" t="s">
        <v>116</v>
      </c>
      <c r="D378" s="108"/>
      <c r="E378" s="113"/>
      <c r="F378" s="369">
        <v>0</v>
      </c>
      <c r="G378" s="369">
        <v>0</v>
      </c>
      <c r="H378" s="369">
        <v>0</v>
      </c>
      <c r="I378" s="369">
        <v>0</v>
      </c>
      <c r="J378" s="363">
        <f t="shared" si="237"/>
        <v>0</v>
      </c>
      <c r="K378" s="369"/>
      <c r="L378" s="369">
        <v>0</v>
      </c>
      <c r="M378" s="369">
        <v>0</v>
      </c>
      <c r="N378" s="369">
        <v>0</v>
      </c>
      <c r="O378" s="369">
        <v>0</v>
      </c>
      <c r="P378" s="87">
        <f t="shared" si="227"/>
        <v>0</v>
      </c>
      <c r="Q378" s="66">
        <f t="shared" si="236"/>
        <v>0</v>
      </c>
      <c r="R378" s="196">
        <v>0</v>
      </c>
    </row>
    <row r="379" spans="1:18" ht="16.5" hidden="1" customHeight="1" outlineLevel="4">
      <c r="A379" s="427"/>
      <c r="B379" s="429"/>
      <c r="C379" s="108" t="s">
        <v>117</v>
      </c>
      <c r="D379" s="108"/>
      <c r="E379" s="113"/>
      <c r="F379" s="369">
        <v>0</v>
      </c>
      <c r="G379" s="369">
        <v>0</v>
      </c>
      <c r="H379" s="369">
        <v>0</v>
      </c>
      <c r="I379" s="369">
        <v>0</v>
      </c>
      <c r="J379" s="363">
        <f t="shared" si="237"/>
        <v>0</v>
      </c>
      <c r="K379" s="369"/>
      <c r="L379" s="369">
        <v>0</v>
      </c>
      <c r="M379" s="369">
        <v>0</v>
      </c>
      <c r="N379" s="369">
        <v>0</v>
      </c>
      <c r="O379" s="369">
        <v>0</v>
      </c>
      <c r="P379" s="87">
        <f t="shared" si="227"/>
        <v>0</v>
      </c>
      <c r="Q379" s="66">
        <f t="shared" si="236"/>
        <v>0</v>
      </c>
      <c r="R379" s="196">
        <v>0</v>
      </c>
    </row>
    <row r="380" spans="1:18" ht="16.5" hidden="1" customHeight="1" outlineLevel="4">
      <c r="A380" s="427"/>
      <c r="B380" s="429"/>
      <c r="C380" s="108" t="s">
        <v>118</v>
      </c>
      <c r="D380" s="108"/>
      <c r="E380" s="369"/>
      <c r="F380" s="369">
        <v>0</v>
      </c>
      <c r="G380" s="369">
        <v>0</v>
      </c>
      <c r="H380" s="369">
        <v>0</v>
      </c>
      <c r="I380" s="369">
        <v>0</v>
      </c>
      <c r="J380" s="363">
        <f t="shared" si="237"/>
        <v>0</v>
      </c>
      <c r="K380" s="369"/>
      <c r="L380" s="369">
        <v>0</v>
      </c>
      <c r="M380" s="369">
        <v>0</v>
      </c>
      <c r="N380" s="369">
        <v>0</v>
      </c>
      <c r="O380" s="369">
        <v>0</v>
      </c>
      <c r="P380" s="87">
        <f t="shared" si="227"/>
        <v>0</v>
      </c>
      <c r="Q380" s="66">
        <f t="shared" si="236"/>
        <v>0</v>
      </c>
      <c r="R380" s="196">
        <v>0</v>
      </c>
    </row>
    <row r="381" spans="1:18" ht="16.5" hidden="1" customHeight="1" outlineLevel="4">
      <c r="A381" s="427"/>
      <c r="B381" s="429"/>
      <c r="C381" s="114" t="s">
        <v>119</v>
      </c>
      <c r="D381" s="114"/>
      <c r="E381" s="113"/>
      <c r="F381" s="369">
        <v>0</v>
      </c>
      <c r="G381" s="369">
        <v>0</v>
      </c>
      <c r="H381" s="369">
        <v>0</v>
      </c>
      <c r="I381" s="369">
        <v>0</v>
      </c>
      <c r="J381" s="363">
        <f t="shared" si="237"/>
        <v>0</v>
      </c>
      <c r="K381" s="369"/>
      <c r="L381" s="369">
        <v>0</v>
      </c>
      <c r="M381" s="369">
        <v>0</v>
      </c>
      <c r="N381" s="369">
        <v>0</v>
      </c>
      <c r="O381" s="369">
        <v>0</v>
      </c>
      <c r="P381" s="87">
        <f t="shared" si="227"/>
        <v>0</v>
      </c>
      <c r="Q381" s="66">
        <f t="shared" si="236"/>
        <v>0</v>
      </c>
      <c r="R381" s="196">
        <v>0</v>
      </c>
    </row>
    <row r="382" spans="1:18" ht="28.5" hidden="1" customHeight="1" outlineLevel="3">
      <c r="A382" s="427"/>
      <c r="B382" s="429"/>
      <c r="C382" s="75" t="s">
        <v>12</v>
      </c>
      <c r="D382" s="27">
        <v>0</v>
      </c>
      <c r="E382" s="20">
        <f>SUM(E383:E405)</f>
        <v>18000</v>
      </c>
      <c r="F382" s="20">
        <f>SUM(F383:F405)</f>
        <v>0</v>
      </c>
      <c r="G382" s="20">
        <f>SUM(G383:G405)</f>
        <v>0</v>
      </c>
      <c r="H382" s="20">
        <f>SUM(H383:H405)</f>
        <v>0</v>
      </c>
      <c r="I382" s="20">
        <f t="shared" ref="I382:O382" si="238">SUM(I383:I405)</f>
        <v>0</v>
      </c>
      <c r="J382" s="363">
        <f t="shared" si="237"/>
        <v>18000</v>
      </c>
      <c r="K382" s="20">
        <f>SUM(K383:K405)</f>
        <v>0</v>
      </c>
      <c r="L382" s="368">
        <f t="shared" ref="L382" si="239">SUM(L383:L405)</f>
        <v>0</v>
      </c>
      <c r="M382" s="20">
        <f t="shared" si="238"/>
        <v>0</v>
      </c>
      <c r="N382" s="20">
        <f>SUM(N383:N405)</f>
        <v>0</v>
      </c>
      <c r="O382" s="20">
        <f t="shared" si="238"/>
        <v>0</v>
      </c>
      <c r="P382" s="20">
        <f t="shared" si="227"/>
        <v>0</v>
      </c>
      <c r="Q382" s="76">
        <f t="shared" si="236"/>
        <v>18000</v>
      </c>
      <c r="R382" s="196">
        <v>35000</v>
      </c>
    </row>
    <row r="383" spans="1:18" ht="16.5" hidden="1" customHeight="1" outlineLevel="4">
      <c r="A383" s="427"/>
      <c r="B383" s="429"/>
      <c r="C383" s="108" t="s">
        <v>97</v>
      </c>
      <c r="D383" s="108"/>
      <c r="E383" s="369">
        <v>1150</v>
      </c>
      <c r="F383" s="368"/>
      <c r="G383" s="369">
        <v>0</v>
      </c>
      <c r="H383" s="369">
        <v>0</v>
      </c>
      <c r="I383" s="368"/>
      <c r="J383" s="363">
        <f t="shared" si="237"/>
        <v>1150</v>
      </c>
      <c r="K383" s="369">
        <v>0</v>
      </c>
      <c r="L383" s="368"/>
      <c r="M383" s="368"/>
      <c r="N383" s="369">
        <v>0</v>
      </c>
      <c r="O383" s="368"/>
      <c r="P383" s="87">
        <f t="shared" si="227"/>
        <v>0</v>
      </c>
      <c r="Q383" s="66">
        <f t="shared" si="236"/>
        <v>1150</v>
      </c>
      <c r="R383" s="196">
        <v>7000</v>
      </c>
    </row>
    <row r="384" spans="1:18" ht="16.5" hidden="1" customHeight="1" outlineLevel="4">
      <c r="A384" s="427"/>
      <c r="B384" s="429"/>
      <c r="C384" s="108" t="s">
        <v>98</v>
      </c>
      <c r="D384" s="108"/>
      <c r="E384" s="369">
        <v>2360</v>
      </c>
      <c r="F384" s="368"/>
      <c r="G384" s="369">
        <v>0</v>
      </c>
      <c r="H384" s="369">
        <v>0</v>
      </c>
      <c r="I384" s="368"/>
      <c r="J384" s="363">
        <f t="shared" si="237"/>
        <v>2360</v>
      </c>
      <c r="K384" s="369">
        <v>0</v>
      </c>
      <c r="L384" s="368"/>
      <c r="M384" s="368"/>
      <c r="N384" s="369">
        <v>0</v>
      </c>
      <c r="O384" s="368"/>
      <c r="P384" s="87">
        <f t="shared" si="227"/>
        <v>0</v>
      </c>
      <c r="Q384" s="66">
        <f t="shared" si="236"/>
        <v>2360</v>
      </c>
      <c r="R384" s="196">
        <v>2000</v>
      </c>
    </row>
    <row r="385" spans="1:18" ht="16.5" hidden="1" customHeight="1" outlineLevel="4">
      <c r="A385" s="427"/>
      <c r="B385" s="429"/>
      <c r="C385" s="108" t="s">
        <v>99</v>
      </c>
      <c r="D385" s="108"/>
      <c r="E385" s="369">
        <v>1150</v>
      </c>
      <c r="F385" s="368"/>
      <c r="G385" s="369">
        <v>0</v>
      </c>
      <c r="H385" s="369">
        <v>0</v>
      </c>
      <c r="I385" s="368"/>
      <c r="J385" s="363">
        <f t="shared" si="237"/>
        <v>1150</v>
      </c>
      <c r="K385" s="369">
        <v>0</v>
      </c>
      <c r="L385" s="368"/>
      <c r="M385" s="368"/>
      <c r="N385" s="369">
        <v>0</v>
      </c>
      <c r="O385" s="368"/>
      <c r="P385" s="87">
        <f t="shared" si="227"/>
        <v>0</v>
      </c>
      <c r="Q385" s="66">
        <f t="shared" si="236"/>
        <v>1150</v>
      </c>
      <c r="R385" s="196">
        <v>1000</v>
      </c>
    </row>
    <row r="386" spans="1:18" ht="16.5" hidden="1" customHeight="1" outlineLevel="4">
      <c r="A386" s="427"/>
      <c r="B386" s="429"/>
      <c r="C386" s="108" t="s">
        <v>100</v>
      </c>
      <c r="D386" s="108"/>
      <c r="E386" s="369">
        <v>460</v>
      </c>
      <c r="F386" s="368"/>
      <c r="G386" s="369">
        <v>0</v>
      </c>
      <c r="H386" s="369">
        <v>0</v>
      </c>
      <c r="I386" s="368"/>
      <c r="J386" s="363">
        <f t="shared" si="237"/>
        <v>460</v>
      </c>
      <c r="K386" s="369">
        <v>0</v>
      </c>
      <c r="L386" s="368"/>
      <c r="M386" s="368"/>
      <c r="N386" s="369">
        <v>0</v>
      </c>
      <c r="O386" s="368"/>
      <c r="P386" s="87">
        <f t="shared" si="227"/>
        <v>0</v>
      </c>
      <c r="Q386" s="66">
        <f t="shared" si="236"/>
        <v>460</v>
      </c>
      <c r="R386" s="196">
        <v>500</v>
      </c>
    </row>
    <row r="387" spans="1:18" ht="16.5" hidden="1" customHeight="1" outlineLevel="4">
      <c r="A387" s="427"/>
      <c r="B387" s="429"/>
      <c r="C387" s="108" t="s">
        <v>101</v>
      </c>
      <c r="D387" s="108"/>
      <c r="E387" s="369">
        <v>0</v>
      </c>
      <c r="F387" s="368"/>
      <c r="G387" s="369">
        <v>0</v>
      </c>
      <c r="H387" s="369">
        <v>0</v>
      </c>
      <c r="I387" s="368"/>
      <c r="J387" s="363">
        <f t="shared" si="237"/>
        <v>0</v>
      </c>
      <c r="K387" s="369">
        <v>0</v>
      </c>
      <c r="L387" s="368"/>
      <c r="M387" s="368"/>
      <c r="N387" s="369">
        <v>0</v>
      </c>
      <c r="O387" s="368"/>
      <c r="P387" s="87">
        <f t="shared" si="227"/>
        <v>0</v>
      </c>
      <c r="Q387" s="66">
        <f t="shared" si="236"/>
        <v>0</v>
      </c>
      <c r="R387" s="196">
        <v>300</v>
      </c>
    </row>
    <row r="388" spans="1:18" ht="16.5" hidden="1" customHeight="1" outlineLevel="4">
      <c r="A388" s="427"/>
      <c r="B388" s="429"/>
      <c r="C388" s="108" t="s">
        <v>102</v>
      </c>
      <c r="D388" s="108"/>
      <c r="E388" s="369">
        <v>690</v>
      </c>
      <c r="F388" s="368"/>
      <c r="G388" s="369">
        <v>0</v>
      </c>
      <c r="H388" s="369">
        <v>0</v>
      </c>
      <c r="I388" s="368"/>
      <c r="J388" s="363">
        <f t="shared" si="237"/>
        <v>690</v>
      </c>
      <c r="K388" s="369">
        <v>0</v>
      </c>
      <c r="L388" s="368"/>
      <c r="M388" s="368"/>
      <c r="N388" s="369">
        <v>0</v>
      </c>
      <c r="O388" s="368"/>
      <c r="P388" s="87">
        <f t="shared" si="227"/>
        <v>0</v>
      </c>
      <c r="Q388" s="66">
        <f t="shared" si="236"/>
        <v>690</v>
      </c>
      <c r="R388" s="196">
        <v>3000</v>
      </c>
    </row>
    <row r="389" spans="1:18" ht="16.5" hidden="1" customHeight="1" outlineLevel="4">
      <c r="A389" s="427"/>
      <c r="B389" s="429"/>
      <c r="C389" s="108" t="s">
        <v>103</v>
      </c>
      <c r="D389" s="108"/>
      <c r="E389" s="369">
        <v>0</v>
      </c>
      <c r="F389" s="368"/>
      <c r="G389" s="369">
        <v>0</v>
      </c>
      <c r="H389" s="369">
        <v>0</v>
      </c>
      <c r="I389" s="368"/>
      <c r="J389" s="363">
        <f t="shared" si="237"/>
        <v>0</v>
      </c>
      <c r="K389" s="369">
        <v>0</v>
      </c>
      <c r="L389" s="368"/>
      <c r="M389" s="368"/>
      <c r="N389" s="369">
        <v>0</v>
      </c>
      <c r="O389" s="368"/>
      <c r="P389" s="87">
        <f t="shared" si="227"/>
        <v>0</v>
      </c>
      <c r="Q389" s="66">
        <f t="shared" si="236"/>
        <v>0</v>
      </c>
      <c r="R389" s="196">
        <v>300</v>
      </c>
    </row>
    <row r="390" spans="1:18" ht="16.5" hidden="1" customHeight="1" outlineLevel="4">
      <c r="A390" s="427"/>
      <c r="B390" s="429"/>
      <c r="C390" s="108" t="s">
        <v>104</v>
      </c>
      <c r="D390" s="108"/>
      <c r="E390" s="369">
        <v>0</v>
      </c>
      <c r="F390" s="368"/>
      <c r="G390" s="369">
        <v>0</v>
      </c>
      <c r="H390" s="369">
        <v>0</v>
      </c>
      <c r="I390" s="368"/>
      <c r="J390" s="363">
        <f t="shared" si="237"/>
        <v>0</v>
      </c>
      <c r="K390" s="369">
        <v>0</v>
      </c>
      <c r="L390" s="368"/>
      <c r="M390" s="368"/>
      <c r="N390" s="369">
        <v>0</v>
      </c>
      <c r="O390" s="368"/>
      <c r="P390" s="87">
        <f t="shared" si="227"/>
        <v>0</v>
      </c>
      <c r="Q390" s="66">
        <f t="shared" si="236"/>
        <v>0</v>
      </c>
      <c r="R390" s="196">
        <v>3500</v>
      </c>
    </row>
    <row r="391" spans="1:18" ht="16.5" hidden="1" customHeight="1" outlineLevel="4">
      <c r="A391" s="427"/>
      <c r="B391" s="429"/>
      <c r="C391" s="108" t="s">
        <v>105</v>
      </c>
      <c r="D391" s="108"/>
      <c r="E391" s="369">
        <v>690</v>
      </c>
      <c r="F391" s="368"/>
      <c r="G391" s="369">
        <v>0</v>
      </c>
      <c r="H391" s="369">
        <v>0</v>
      </c>
      <c r="I391" s="368"/>
      <c r="J391" s="363">
        <f t="shared" si="237"/>
        <v>690</v>
      </c>
      <c r="K391" s="369">
        <v>0</v>
      </c>
      <c r="L391" s="368"/>
      <c r="M391" s="368"/>
      <c r="N391" s="369">
        <v>0</v>
      </c>
      <c r="O391" s="368"/>
      <c r="P391" s="87">
        <f t="shared" si="227"/>
        <v>0</v>
      </c>
      <c r="Q391" s="66">
        <f t="shared" si="236"/>
        <v>690</v>
      </c>
      <c r="R391" s="196">
        <v>2000</v>
      </c>
    </row>
    <row r="392" spans="1:18" ht="16.5" hidden="1" customHeight="1" outlineLevel="4">
      <c r="A392" s="427"/>
      <c r="B392" s="429"/>
      <c r="C392" s="108" t="s">
        <v>106</v>
      </c>
      <c r="D392" s="108"/>
      <c r="E392" s="369">
        <v>920</v>
      </c>
      <c r="F392" s="368"/>
      <c r="G392" s="369">
        <v>0</v>
      </c>
      <c r="H392" s="369">
        <v>0</v>
      </c>
      <c r="I392" s="368"/>
      <c r="J392" s="363">
        <f t="shared" si="237"/>
        <v>920</v>
      </c>
      <c r="K392" s="369">
        <v>0</v>
      </c>
      <c r="L392" s="368"/>
      <c r="M392" s="368"/>
      <c r="N392" s="369">
        <v>0</v>
      </c>
      <c r="O392" s="368"/>
      <c r="P392" s="87">
        <f t="shared" si="227"/>
        <v>0</v>
      </c>
      <c r="Q392" s="66">
        <f t="shared" si="236"/>
        <v>920</v>
      </c>
      <c r="R392" s="196">
        <v>1500</v>
      </c>
    </row>
    <row r="393" spans="1:18" ht="16.5" hidden="1" customHeight="1" outlineLevel="4">
      <c r="A393" s="427"/>
      <c r="B393" s="429"/>
      <c r="C393" s="108" t="s">
        <v>107</v>
      </c>
      <c r="D393" s="108"/>
      <c r="E393" s="369">
        <v>1150</v>
      </c>
      <c r="F393" s="369"/>
      <c r="G393" s="369">
        <v>0</v>
      </c>
      <c r="H393" s="369">
        <v>0</v>
      </c>
      <c r="I393" s="368"/>
      <c r="J393" s="363">
        <f t="shared" si="237"/>
        <v>1150</v>
      </c>
      <c r="K393" s="369">
        <v>0</v>
      </c>
      <c r="L393" s="369"/>
      <c r="M393" s="369"/>
      <c r="N393" s="369">
        <v>0</v>
      </c>
      <c r="O393" s="369"/>
      <c r="P393" s="87">
        <f t="shared" si="227"/>
        <v>0</v>
      </c>
      <c r="Q393" s="66">
        <f t="shared" si="236"/>
        <v>1150</v>
      </c>
      <c r="R393" s="196">
        <v>0</v>
      </c>
    </row>
    <row r="394" spans="1:18" ht="16.5" hidden="1" customHeight="1" outlineLevel="4">
      <c r="A394" s="427"/>
      <c r="B394" s="429"/>
      <c r="C394" s="108" t="s">
        <v>108</v>
      </c>
      <c r="D394" s="108"/>
      <c r="E394" s="369">
        <v>460</v>
      </c>
      <c r="F394" s="368"/>
      <c r="G394" s="369">
        <v>0</v>
      </c>
      <c r="H394" s="369">
        <v>0</v>
      </c>
      <c r="I394" s="368"/>
      <c r="J394" s="363">
        <f t="shared" si="237"/>
        <v>460</v>
      </c>
      <c r="K394" s="369">
        <v>0</v>
      </c>
      <c r="L394" s="368"/>
      <c r="M394" s="368"/>
      <c r="N394" s="369">
        <v>0</v>
      </c>
      <c r="O394" s="368"/>
      <c r="P394" s="87">
        <f t="shared" si="227"/>
        <v>0</v>
      </c>
      <c r="Q394" s="66">
        <f t="shared" si="236"/>
        <v>460</v>
      </c>
      <c r="R394" s="196">
        <v>300</v>
      </c>
    </row>
    <row r="395" spans="1:18" ht="16.5" hidden="1" customHeight="1" outlineLevel="4">
      <c r="A395" s="427"/>
      <c r="B395" s="429"/>
      <c r="C395" s="108" t="s">
        <v>109</v>
      </c>
      <c r="D395" s="108"/>
      <c r="E395" s="369">
        <v>0</v>
      </c>
      <c r="F395" s="368"/>
      <c r="G395" s="369">
        <v>0</v>
      </c>
      <c r="H395" s="369">
        <v>0</v>
      </c>
      <c r="I395" s="368"/>
      <c r="J395" s="363">
        <f t="shared" si="237"/>
        <v>0</v>
      </c>
      <c r="K395" s="369">
        <v>0</v>
      </c>
      <c r="L395" s="368"/>
      <c r="M395" s="368"/>
      <c r="N395" s="369">
        <v>0</v>
      </c>
      <c r="O395" s="368"/>
      <c r="P395" s="87">
        <f t="shared" si="227"/>
        <v>0</v>
      </c>
      <c r="Q395" s="66">
        <f t="shared" si="236"/>
        <v>0</v>
      </c>
      <c r="R395" s="196">
        <v>3000</v>
      </c>
    </row>
    <row r="396" spans="1:18" ht="16.5" hidden="1" customHeight="1" outlineLevel="4">
      <c r="A396" s="427"/>
      <c r="B396" s="429"/>
      <c r="C396" s="108" t="s">
        <v>110</v>
      </c>
      <c r="D396" s="108"/>
      <c r="E396" s="369">
        <v>0</v>
      </c>
      <c r="F396" s="368"/>
      <c r="G396" s="369">
        <v>0</v>
      </c>
      <c r="H396" s="369">
        <v>0</v>
      </c>
      <c r="I396" s="368"/>
      <c r="J396" s="363">
        <f t="shared" si="237"/>
        <v>0</v>
      </c>
      <c r="K396" s="369">
        <v>0</v>
      </c>
      <c r="L396" s="368"/>
      <c r="M396" s="368"/>
      <c r="N396" s="369">
        <v>0</v>
      </c>
      <c r="O396" s="368"/>
      <c r="P396" s="87">
        <f t="shared" si="227"/>
        <v>0</v>
      </c>
      <c r="Q396" s="66">
        <f t="shared" si="236"/>
        <v>0</v>
      </c>
      <c r="R396" s="196">
        <v>500</v>
      </c>
    </row>
    <row r="397" spans="1:18" ht="16.5" hidden="1" customHeight="1" outlineLevel="4">
      <c r="A397" s="427"/>
      <c r="B397" s="429"/>
      <c r="C397" s="108" t="s">
        <v>111</v>
      </c>
      <c r="D397" s="108"/>
      <c r="E397" s="369">
        <v>1150</v>
      </c>
      <c r="F397" s="368"/>
      <c r="G397" s="369">
        <v>0</v>
      </c>
      <c r="H397" s="369">
        <v>0</v>
      </c>
      <c r="I397" s="368"/>
      <c r="J397" s="363">
        <f t="shared" si="237"/>
        <v>1150</v>
      </c>
      <c r="K397" s="369">
        <v>0</v>
      </c>
      <c r="L397" s="368"/>
      <c r="M397" s="368"/>
      <c r="N397" s="369">
        <v>0</v>
      </c>
      <c r="O397" s="368"/>
      <c r="P397" s="87">
        <f t="shared" si="227"/>
        <v>0</v>
      </c>
      <c r="Q397" s="66">
        <f t="shared" si="236"/>
        <v>1150</v>
      </c>
      <c r="R397" s="196">
        <v>500</v>
      </c>
    </row>
    <row r="398" spans="1:18" ht="16.5" hidden="1" customHeight="1" outlineLevel="4">
      <c r="A398" s="427"/>
      <c r="B398" s="429"/>
      <c r="C398" s="108" t="s">
        <v>112</v>
      </c>
      <c r="D398" s="108"/>
      <c r="E398" s="369">
        <v>1150</v>
      </c>
      <c r="F398" s="368"/>
      <c r="G398" s="369">
        <v>0</v>
      </c>
      <c r="H398" s="369">
        <v>0</v>
      </c>
      <c r="I398" s="368"/>
      <c r="J398" s="363">
        <f t="shared" si="237"/>
        <v>1150</v>
      </c>
      <c r="K398" s="369">
        <v>0</v>
      </c>
      <c r="L398" s="368"/>
      <c r="M398" s="368"/>
      <c r="N398" s="369">
        <v>0</v>
      </c>
      <c r="O398" s="368"/>
      <c r="P398" s="87">
        <f t="shared" si="227"/>
        <v>0</v>
      </c>
      <c r="Q398" s="66">
        <f t="shared" si="236"/>
        <v>1150</v>
      </c>
      <c r="R398" s="196">
        <v>1000</v>
      </c>
    </row>
    <row r="399" spans="1:18" ht="16.5" hidden="1" customHeight="1" outlineLevel="4">
      <c r="A399" s="427"/>
      <c r="B399" s="429"/>
      <c r="C399" s="108" t="s">
        <v>113</v>
      </c>
      <c r="D399" s="108"/>
      <c r="E399" s="369">
        <v>1150</v>
      </c>
      <c r="F399" s="368"/>
      <c r="G399" s="369">
        <v>0</v>
      </c>
      <c r="H399" s="369">
        <v>0</v>
      </c>
      <c r="I399" s="368"/>
      <c r="J399" s="363">
        <f t="shared" si="237"/>
        <v>1150</v>
      </c>
      <c r="K399" s="369">
        <v>0</v>
      </c>
      <c r="L399" s="368"/>
      <c r="M399" s="368"/>
      <c r="N399" s="369">
        <v>0</v>
      </c>
      <c r="O399" s="368"/>
      <c r="P399" s="87">
        <f t="shared" si="227"/>
        <v>0</v>
      </c>
      <c r="Q399" s="66">
        <f t="shared" si="236"/>
        <v>1150</v>
      </c>
      <c r="R399" s="196">
        <v>2500</v>
      </c>
    </row>
    <row r="400" spans="1:18" ht="16.5" hidden="1" customHeight="1" outlineLevel="4">
      <c r="A400" s="427"/>
      <c r="B400" s="429"/>
      <c r="C400" s="108" t="s">
        <v>114</v>
      </c>
      <c r="D400" s="108"/>
      <c r="E400" s="369">
        <v>0</v>
      </c>
      <c r="F400" s="368"/>
      <c r="G400" s="369">
        <v>0</v>
      </c>
      <c r="H400" s="369">
        <v>0</v>
      </c>
      <c r="I400" s="368"/>
      <c r="J400" s="363">
        <f t="shared" si="237"/>
        <v>0</v>
      </c>
      <c r="K400" s="369">
        <v>0</v>
      </c>
      <c r="L400" s="368"/>
      <c r="M400" s="368"/>
      <c r="N400" s="369">
        <v>0</v>
      </c>
      <c r="O400" s="368"/>
      <c r="P400" s="87">
        <f t="shared" si="227"/>
        <v>0</v>
      </c>
      <c r="Q400" s="66">
        <f t="shared" si="236"/>
        <v>0</v>
      </c>
      <c r="R400" s="196">
        <v>1500</v>
      </c>
    </row>
    <row r="401" spans="1:18" ht="16.5" hidden="1" customHeight="1" outlineLevel="4">
      <c r="A401" s="427"/>
      <c r="B401" s="429"/>
      <c r="C401" s="108" t="s">
        <v>115</v>
      </c>
      <c r="D401" s="108"/>
      <c r="E401" s="369">
        <v>460</v>
      </c>
      <c r="F401" s="368"/>
      <c r="G401" s="369">
        <v>0</v>
      </c>
      <c r="H401" s="369">
        <v>0</v>
      </c>
      <c r="I401" s="368"/>
      <c r="J401" s="363">
        <f t="shared" si="237"/>
        <v>460</v>
      </c>
      <c r="K401" s="369">
        <v>0</v>
      </c>
      <c r="L401" s="368"/>
      <c r="M401" s="368"/>
      <c r="N401" s="369">
        <v>0</v>
      </c>
      <c r="O401" s="368"/>
      <c r="P401" s="87">
        <f t="shared" si="227"/>
        <v>0</v>
      </c>
      <c r="Q401" s="66">
        <f t="shared" si="236"/>
        <v>460</v>
      </c>
      <c r="R401" s="196">
        <v>300</v>
      </c>
    </row>
    <row r="402" spans="1:18" ht="16.5" hidden="1" customHeight="1" outlineLevel="4">
      <c r="A402" s="427"/>
      <c r="B402" s="429"/>
      <c r="C402" s="108" t="s">
        <v>116</v>
      </c>
      <c r="D402" s="108"/>
      <c r="E402" s="369">
        <v>460</v>
      </c>
      <c r="F402" s="368"/>
      <c r="G402" s="369">
        <v>0</v>
      </c>
      <c r="H402" s="369">
        <v>0</v>
      </c>
      <c r="I402" s="368"/>
      <c r="J402" s="363">
        <f t="shared" si="237"/>
        <v>460</v>
      </c>
      <c r="K402" s="369">
        <v>0</v>
      </c>
      <c r="L402" s="368"/>
      <c r="M402" s="368"/>
      <c r="N402" s="369">
        <v>0</v>
      </c>
      <c r="O402" s="368"/>
      <c r="P402" s="87">
        <f t="shared" si="227"/>
        <v>0</v>
      </c>
      <c r="Q402" s="66">
        <f t="shared" si="236"/>
        <v>460</v>
      </c>
      <c r="R402" s="196">
        <v>300</v>
      </c>
    </row>
    <row r="403" spans="1:18" ht="16.5" hidden="1" customHeight="1" outlineLevel="4">
      <c r="A403" s="427"/>
      <c r="B403" s="429"/>
      <c r="C403" s="108" t="s">
        <v>117</v>
      </c>
      <c r="D403" s="108"/>
      <c r="E403" s="369">
        <v>2300</v>
      </c>
      <c r="F403" s="368"/>
      <c r="G403" s="369">
        <v>0</v>
      </c>
      <c r="H403" s="369">
        <v>0</v>
      </c>
      <c r="I403" s="368"/>
      <c r="J403" s="363">
        <f t="shared" si="237"/>
        <v>2300</v>
      </c>
      <c r="K403" s="369">
        <v>0</v>
      </c>
      <c r="L403" s="368"/>
      <c r="M403" s="368"/>
      <c r="N403" s="369">
        <v>0</v>
      </c>
      <c r="O403" s="368"/>
      <c r="P403" s="87">
        <f t="shared" si="227"/>
        <v>0</v>
      </c>
      <c r="Q403" s="66">
        <f t="shared" si="236"/>
        <v>2300</v>
      </c>
      <c r="R403" s="196">
        <v>2500</v>
      </c>
    </row>
    <row r="404" spans="1:18" ht="16.5" hidden="1" customHeight="1" outlineLevel="4">
      <c r="A404" s="427"/>
      <c r="B404" s="429"/>
      <c r="C404" s="108" t="s">
        <v>118</v>
      </c>
      <c r="D404" s="108"/>
      <c r="E404" s="369">
        <v>2300</v>
      </c>
      <c r="F404" s="368"/>
      <c r="G404" s="369">
        <v>0</v>
      </c>
      <c r="H404" s="369">
        <v>0</v>
      </c>
      <c r="I404" s="368"/>
      <c r="J404" s="363">
        <f t="shared" si="237"/>
        <v>2300</v>
      </c>
      <c r="K404" s="369">
        <v>0</v>
      </c>
      <c r="L404" s="368"/>
      <c r="M404" s="368"/>
      <c r="N404" s="369">
        <v>0</v>
      </c>
      <c r="O404" s="368"/>
      <c r="P404" s="87">
        <f t="shared" si="227"/>
        <v>0</v>
      </c>
      <c r="Q404" s="66">
        <f t="shared" si="236"/>
        <v>2300</v>
      </c>
      <c r="R404" s="196">
        <v>1500</v>
      </c>
    </row>
    <row r="405" spans="1:18" ht="16.5" hidden="1" customHeight="1" outlineLevel="4">
      <c r="A405" s="427"/>
      <c r="B405" s="429"/>
      <c r="C405" s="114" t="s">
        <v>119</v>
      </c>
      <c r="D405" s="114"/>
      <c r="E405" s="369">
        <v>0</v>
      </c>
      <c r="F405" s="369">
        <v>0</v>
      </c>
      <c r="G405" s="369">
        <v>0</v>
      </c>
      <c r="H405" s="369">
        <v>0</v>
      </c>
      <c r="I405" s="368">
        <f>'Свод ОКК, БУ, Жилфонд '!F394*10%</f>
        <v>0</v>
      </c>
      <c r="J405" s="363">
        <f t="shared" si="237"/>
        <v>0</v>
      </c>
      <c r="K405" s="369">
        <v>0</v>
      </c>
      <c r="L405" s="369">
        <v>0</v>
      </c>
      <c r="M405" s="369">
        <v>0</v>
      </c>
      <c r="N405" s="369">
        <v>0</v>
      </c>
      <c r="O405" s="369">
        <v>0</v>
      </c>
      <c r="P405" s="87">
        <f t="shared" ref="P405:P468" si="240">K405+L405+M405+N405+O405</f>
        <v>0</v>
      </c>
      <c r="Q405" s="66">
        <f t="shared" si="236"/>
        <v>0</v>
      </c>
      <c r="R405" s="196">
        <v>0</v>
      </c>
    </row>
    <row r="406" spans="1:18" ht="28.5" hidden="1" customHeight="1" outlineLevel="3">
      <c r="A406" s="427"/>
      <c r="B406" s="429"/>
      <c r="C406" s="75" t="s">
        <v>13</v>
      </c>
      <c r="D406" s="27">
        <v>0</v>
      </c>
      <c r="E406" s="20">
        <f>SUM(E407:E429)</f>
        <v>22000</v>
      </c>
      <c r="F406" s="20">
        <f t="shared" ref="F406:O406" si="241">SUM(F407:F429)</f>
        <v>0</v>
      </c>
      <c r="G406" s="20">
        <f>SUM(G407:G429)</f>
        <v>0</v>
      </c>
      <c r="H406" s="20">
        <f>SUM(H407:H429)</f>
        <v>0</v>
      </c>
      <c r="I406" s="20">
        <f t="shared" si="241"/>
        <v>0</v>
      </c>
      <c r="J406" s="363">
        <f t="shared" si="237"/>
        <v>22000</v>
      </c>
      <c r="K406" s="20">
        <f>SUM(K407:K429)</f>
        <v>0</v>
      </c>
      <c r="L406" s="368">
        <f t="shared" ref="L406" si="242">SUM(L407:L429)</f>
        <v>0</v>
      </c>
      <c r="M406" s="20">
        <f t="shared" si="241"/>
        <v>0</v>
      </c>
      <c r="N406" s="20">
        <f>SUM(N407:N429)</f>
        <v>0</v>
      </c>
      <c r="O406" s="20">
        <f t="shared" si="241"/>
        <v>0</v>
      </c>
      <c r="P406" s="20">
        <f t="shared" si="240"/>
        <v>0</v>
      </c>
      <c r="Q406" s="76">
        <f t="shared" si="236"/>
        <v>22000</v>
      </c>
      <c r="R406" s="196">
        <v>22000</v>
      </c>
    </row>
    <row r="407" spans="1:18" ht="16.5" hidden="1" customHeight="1" outlineLevel="4">
      <c r="A407" s="427"/>
      <c r="B407" s="429"/>
      <c r="C407" s="108" t="s">
        <v>97</v>
      </c>
      <c r="D407" s="108"/>
      <c r="E407" s="369">
        <v>22000</v>
      </c>
      <c r="F407" s="369">
        <v>0</v>
      </c>
      <c r="G407" s="369">
        <v>0</v>
      </c>
      <c r="H407" s="369">
        <v>0</v>
      </c>
      <c r="I407" s="369">
        <v>0</v>
      </c>
      <c r="J407" s="363">
        <f t="shared" si="237"/>
        <v>22000</v>
      </c>
      <c r="K407" s="369">
        <v>0</v>
      </c>
      <c r="L407" s="369"/>
      <c r="M407" s="369">
        <v>0</v>
      </c>
      <c r="N407" s="369">
        <v>0</v>
      </c>
      <c r="O407" s="369"/>
      <c r="P407" s="87">
        <f t="shared" si="240"/>
        <v>0</v>
      </c>
      <c r="Q407" s="66">
        <f t="shared" si="236"/>
        <v>22000</v>
      </c>
      <c r="R407" s="196">
        <v>22000</v>
      </c>
    </row>
    <row r="408" spans="1:18" ht="16.5" hidden="1" customHeight="1" outlineLevel="4">
      <c r="A408" s="427"/>
      <c r="B408" s="429"/>
      <c r="C408" s="108" t="s">
        <v>98</v>
      </c>
      <c r="D408" s="108"/>
      <c r="E408" s="369">
        <v>0</v>
      </c>
      <c r="F408" s="369">
        <v>0</v>
      </c>
      <c r="G408" s="369">
        <v>0</v>
      </c>
      <c r="H408" s="369">
        <v>0</v>
      </c>
      <c r="I408" s="369">
        <v>0</v>
      </c>
      <c r="J408" s="363">
        <f t="shared" si="237"/>
        <v>0</v>
      </c>
      <c r="K408" s="369">
        <v>0</v>
      </c>
      <c r="L408" s="369">
        <v>0</v>
      </c>
      <c r="M408" s="369">
        <v>0</v>
      </c>
      <c r="N408" s="369">
        <v>0</v>
      </c>
      <c r="O408" s="369">
        <v>0</v>
      </c>
      <c r="P408" s="87">
        <f t="shared" si="240"/>
        <v>0</v>
      </c>
      <c r="Q408" s="66">
        <f t="shared" si="236"/>
        <v>0</v>
      </c>
      <c r="R408" s="196">
        <v>0</v>
      </c>
    </row>
    <row r="409" spans="1:18" ht="16.5" hidden="1" customHeight="1" outlineLevel="4">
      <c r="A409" s="427"/>
      <c r="B409" s="429"/>
      <c r="C409" s="108" t="s">
        <v>99</v>
      </c>
      <c r="D409" s="108"/>
      <c r="E409" s="369">
        <v>0</v>
      </c>
      <c r="F409" s="369">
        <v>0</v>
      </c>
      <c r="G409" s="369">
        <v>0</v>
      </c>
      <c r="H409" s="369">
        <v>0</v>
      </c>
      <c r="I409" s="369">
        <v>0</v>
      </c>
      <c r="J409" s="363">
        <f t="shared" si="237"/>
        <v>0</v>
      </c>
      <c r="K409" s="369">
        <v>0</v>
      </c>
      <c r="L409" s="369">
        <v>0</v>
      </c>
      <c r="M409" s="369">
        <v>0</v>
      </c>
      <c r="N409" s="369">
        <v>0</v>
      </c>
      <c r="O409" s="369">
        <v>0</v>
      </c>
      <c r="P409" s="87">
        <f t="shared" si="240"/>
        <v>0</v>
      </c>
      <c r="Q409" s="66">
        <f t="shared" si="236"/>
        <v>0</v>
      </c>
      <c r="R409" s="196">
        <v>0</v>
      </c>
    </row>
    <row r="410" spans="1:18" ht="16.5" hidden="1" customHeight="1" outlineLevel="4">
      <c r="A410" s="427"/>
      <c r="B410" s="429"/>
      <c r="C410" s="108" t="s">
        <v>100</v>
      </c>
      <c r="D410" s="108"/>
      <c r="E410" s="369">
        <v>0</v>
      </c>
      <c r="F410" s="369">
        <v>0</v>
      </c>
      <c r="G410" s="369">
        <v>0</v>
      </c>
      <c r="H410" s="369">
        <v>0</v>
      </c>
      <c r="I410" s="369">
        <v>0</v>
      </c>
      <c r="J410" s="363">
        <f t="shared" si="237"/>
        <v>0</v>
      </c>
      <c r="K410" s="369">
        <v>0</v>
      </c>
      <c r="L410" s="369">
        <v>0</v>
      </c>
      <c r="M410" s="369">
        <v>0</v>
      </c>
      <c r="N410" s="369">
        <v>0</v>
      </c>
      <c r="O410" s="369">
        <v>0</v>
      </c>
      <c r="P410" s="87">
        <f t="shared" si="240"/>
        <v>0</v>
      </c>
      <c r="Q410" s="66">
        <f t="shared" si="236"/>
        <v>0</v>
      </c>
      <c r="R410" s="196">
        <v>0</v>
      </c>
    </row>
    <row r="411" spans="1:18" ht="16.5" hidden="1" customHeight="1" outlineLevel="4">
      <c r="A411" s="427"/>
      <c r="B411" s="429"/>
      <c r="C411" s="108" t="s">
        <v>101</v>
      </c>
      <c r="D411" s="108"/>
      <c r="E411" s="369">
        <v>0</v>
      </c>
      <c r="F411" s="369">
        <v>0</v>
      </c>
      <c r="G411" s="369">
        <v>0</v>
      </c>
      <c r="H411" s="369">
        <v>0</v>
      </c>
      <c r="I411" s="369">
        <v>0</v>
      </c>
      <c r="J411" s="363">
        <f t="shared" si="237"/>
        <v>0</v>
      </c>
      <c r="K411" s="369">
        <v>0</v>
      </c>
      <c r="L411" s="369">
        <v>0</v>
      </c>
      <c r="M411" s="369">
        <v>0</v>
      </c>
      <c r="N411" s="369">
        <v>0</v>
      </c>
      <c r="O411" s="369">
        <v>0</v>
      </c>
      <c r="P411" s="87">
        <f t="shared" si="240"/>
        <v>0</v>
      </c>
      <c r="Q411" s="66">
        <f t="shared" si="236"/>
        <v>0</v>
      </c>
      <c r="R411" s="196">
        <v>0</v>
      </c>
    </row>
    <row r="412" spans="1:18" ht="16.5" hidden="1" customHeight="1" outlineLevel="4">
      <c r="A412" s="427"/>
      <c r="B412" s="429"/>
      <c r="C412" s="108" t="s">
        <v>102</v>
      </c>
      <c r="D412" s="108"/>
      <c r="E412" s="369">
        <v>0</v>
      </c>
      <c r="F412" s="369">
        <v>0</v>
      </c>
      <c r="G412" s="369">
        <v>0</v>
      </c>
      <c r="H412" s="369">
        <v>0</v>
      </c>
      <c r="I412" s="369">
        <v>0</v>
      </c>
      <c r="J412" s="363">
        <f t="shared" si="237"/>
        <v>0</v>
      </c>
      <c r="K412" s="369">
        <v>0</v>
      </c>
      <c r="L412" s="369">
        <v>0</v>
      </c>
      <c r="M412" s="369">
        <v>0</v>
      </c>
      <c r="N412" s="369">
        <v>0</v>
      </c>
      <c r="O412" s="369">
        <v>0</v>
      </c>
      <c r="P412" s="87">
        <f t="shared" si="240"/>
        <v>0</v>
      </c>
      <c r="Q412" s="66">
        <f t="shared" si="236"/>
        <v>0</v>
      </c>
      <c r="R412" s="196">
        <v>0</v>
      </c>
    </row>
    <row r="413" spans="1:18" ht="16.5" hidden="1" customHeight="1" outlineLevel="4">
      <c r="A413" s="427"/>
      <c r="B413" s="429"/>
      <c r="C413" s="108" t="s">
        <v>103</v>
      </c>
      <c r="D413" s="108"/>
      <c r="E413" s="369">
        <v>0</v>
      </c>
      <c r="F413" s="369">
        <v>0</v>
      </c>
      <c r="G413" s="369">
        <v>0</v>
      </c>
      <c r="H413" s="369">
        <v>0</v>
      </c>
      <c r="I413" s="369">
        <v>0</v>
      </c>
      <c r="J413" s="363">
        <f t="shared" si="237"/>
        <v>0</v>
      </c>
      <c r="K413" s="369">
        <v>0</v>
      </c>
      <c r="L413" s="369">
        <v>0</v>
      </c>
      <c r="M413" s="369">
        <v>0</v>
      </c>
      <c r="N413" s="369">
        <v>0</v>
      </c>
      <c r="O413" s="369">
        <v>0</v>
      </c>
      <c r="P413" s="87">
        <f t="shared" si="240"/>
        <v>0</v>
      </c>
      <c r="Q413" s="66">
        <f t="shared" si="236"/>
        <v>0</v>
      </c>
      <c r="R413" s="196">
        <v>0</v>
      </c>
    </row>
    <row r="414" spans="1:18" ht="16.5" hidden="1" customHeight="1" outlineLevel="4">
      <c r="A414" s="427"/>
      <c r="B414" s="429"/>
      <c r="C414" s="108" t="s">
        <v>104</v>
      </c>
      <c r="D414" s="108"/>
      <c r="E414" s="369">
        <v>0</v>
      </c>
      <c r="F414" s="369">
        <v>0</v>
      </c>
      <c r="G414" s="369">
        <v>0</v>
      </c>
      <c r="H414" s="369">
        <v>0</v>
      </c>
      <c r="I414" s="369">
        <v>0</v>
      </c>
      <c r="J414" s="363">
        <f t="shared" si="237"/>
        <v>0</v>
      </c>
      <c r="K414" s="369">
        <v>0</v>
      </c>
      <c r="L414" s="369">
        <v>0</v>
      </c>
      <c r="M414" s="369">
        <v>0</v>
      </c>
      <c r="N414" s="369">
        <v>0</v>
      </c>
      <c r="O414" s="369">
        <v>0</v>
      </c>
      <c r="P414" s="87">
        <f t="shared" si="240"/>
        <v>0</v>
      </c>
      <c r="Q414" s="66">
        <f t="shared" si="236"/>
        <v>0</v>
      </c>
      <c r="R414" s="196">
        <v>0</v>
      </c>
    </row>
    <row r="415" spans="1:18" ht="16.5" hidden="1" customHeight="1" outlineLevel="4">
      <c r="A415" s="427"/>
      <c r="B415" s="429"/>
      <c r="C415" s="108" t="s">
        <v>105</v>
      </c>
      <c r="D415" s="108"/>
      <c r="E415" s="369">
        <v>0</v>
      </c>
      <c r="F415" s="369">
        <v>0</v>
      </c>
      <c r="G415" s="369">
        <v>0</v>
      </c>
      <c r="H415" s="369">
        <v>0</v>
      </c>
      <c r="I415" s="369">
        <v>0</v>
      </c>
      <c r="J415" s="363">
        <f t="shared" si="237"/>
        <v>0</v>
      </c>
      <c r="K415" s="369">
        <v>0</v>
      </c>
      <c r="L415" s="369">
        <v>0</v>
      </c>
      <c r="M415" s="369">
        <v>0</v>
      </c>
      <c r="N415" s="369">
        <v>0</v>
      </c>
      <c r="O415" s="369">
        <v>0</v>
      </c>
      <c r="P415" s="87">
        <f t="shared" si="240"/>
        <v>0</v>
      </c>
      <c r="Q415" s="66">
        <f t="shared" si="236"/>
        <v>0</v>
      </c>
      <c r="R415" s="196">
        <v>0</v>
      </c>
    </row>
    <row r="416" spans="1:18" ht="16.5" hidden="1" customHeight="1" outlineLevel="4">
      <c r="A416" s="427"/>
      <c r="B416" s="429"/>
      <c r="C416" s="108" t="s">
        <v>106</v>
      </c>
      <c r="D416" s="108"/>
      <c r="E416" s="369">
        <v>0</v>
      </c>
      <c r="F416" s="369">
        <v>0</v>
      </c>
      <c r="G416" s="369">
        <v>0</v>
      </c>
      <c r="H416" s="369">
        <v>0</v>
      </c>
      <c r="I416" s="369">
        <v>0</v>
      </c>
      <c r="J416" s="363">
        <f t="shared" si="237"/>
        <v>0</v>
      </c>
      <c r="K416" s="369">
        <v>0</v>
      </c>
      <c r="L416" s="369">
        <v>0</v>
      </c>
      <c r="M416" s="369">
        <v>0</v>
      </c>
      <c r="N416" s="369">
        <v>0</v>
      </c>
      <c r="O416" s="369">
        <v>0</v>
      </c>
      <c r="P416" s="87">
        <f t="shared" si="240"/>
        <v>0</v>
      </c>
      <c r="Q416" s="66">
        <f t="shared" si="236"/>
        <v>0</v>
      </c>
      <c r="R416" s="196">
        <v>0</v>
      </c>
    </row>
    <row r="417" spans="1:18" ht="16.5" hidden="1" customHeight="1" outlineLevel="4">
      <c r="A417" s="427"/>
      <c r="B417" s="429"/>
      <c r="C417" s="108" t="s">
        <v>107</v>
      </c>
      <c r="D417" s="108"/>
      <c r="E417" s="369">
        <v>0</v>
      </c>
      <c r="F417" s="369">
        <v>0</v>
      </c>
      <c r="G417" s="369">
        <v>0</v>
      </c>
      <c r="H417" s="369">
        <v>0</v>
      </c>
      <c r="I417" s="369">
        <v>0</v>
      </c>
      <c r="J417" s="363">
        <f t="shared" si="237"/>
        <v>0</v>
      </c>
      <c r="K417" s="369">
        <v>0</v>
      </c>
      <c r="L417" s="369">
        <v>0</v>
      </c>
      <c r="M417" s="369">
        <v>0</v>
      </c>
      <c r="N417" s="369">
        <v>0</v>
      </c>
      <c r="O417" s="369">
        <v>0</v>
      </c>
      <c r="P417" s="87">
        <f t="shared" si="240"/>
        <v>0</v>
      </c>
      <c r="Q417" s="66">
        <f t="shared" si="236"/>
        <v>0</v>
      </c>
      <c r="R417" s="196">
        <v>0</v>
      </c>
    </row>
    <row r="418" spans="1:18" ht="16.5" hidden="1" customHeight="1" outlineLevel="4">
      <c r="A418" s="427"/>
      <c r="B418" s="429"/>
      <c r="C418" s="108" t="s">
        <v>108</v>
      </c>
      <c r="D418" s="108"/>
      <c r="E418" s="369">
        <v>0</v>
      </c>
      <c r="F418" s="369">
        <v>0</v>
      </c>
      <c r="G418" s="369">
        <v>0</v>
      </c>
      <c r="H418" s="369">
        <v>0</v>
      </c>
      <c r="I418" s="369">
        <v>0</v>
      </c>
      <c r="J418" s="363">
        <f t="shared" si="237"/>
        <v>0</v>
      </c>
      <c r="K418" s="369">
        <v>0</v>
      </c>
      <c r="L418" s="369">
        <v>0</v>
      </c>
      <c r="M418" s="369">
        <v>0</v>
      </c>
      <c r="N418" s="369">
        <v>0</v>
      </c>
      <c r="O418" s="369">
        <v>0</v>
      </c>
      <c r="P418" s="87">
        <f t="shared" si="240"/>
        <v>0</v>
      </c>
      <c r="Q418" s="66">
        <f t="shared" si="236"/>
        <v>0</v>
      </c>
      <c r="R418" s="196">
        <v>0</v>
      </c>
    </row>
    <row r="419" spans="1:18" ht="16.5" hidden="1" customHeight="1" outlineLevel="4">
      <c r="A419" s="427"/>
      <c r="B419" s="429"/>
      <c r="C419" s="108" t="s">
        <v>109</v>
      </c>
      <c r="D419" s="108"/>
      <c r="E419" s="369">
        <v>0</v>
      </c>
      <c r="F419" s="368"/>
      <c r="G419" s="369">
        <v>0</v>
      </c>
      <c r="H419" s="369">
        <v>0</v>
      </c>
      <c r="I419" s="368"/>
      <c r="J419" s="363">
        <f t="shared" si="237"/>
        <v>0</v>
      </c>
      <c r="K419" s="369">
        <v>0</v>
      </c>
      <c r="L419" s="369">
        <v>0</v>
      </c>
      <c r="M419" s="368"/>
      <c r="N419" s="369">
        <v>0</v>
      </c>
      <c r="O419" s="369">
        <v>0</v>
      </c>
      <c r="P419" s="87">
        <f t="shared" si="240"/>
        <v>0</v>
      </c>
      <c r="Q419" s="66">
        <f t="shared" si="236"/>
        <v>0</v>
      </c>
      <c r="R419" s="196">
        <v>0</v>
      </c>
    </row>
    <row r="420" spans="1:18" ht="16.5" hidden="1" customHeight="1" outlineLevel="4">
      <c r="A420" s="427"/>
      <c r="B420" s="429"/>
      <c r="C420" s="108" t="s">
        <v>110</v>
      </c>
      <c r="D420" s="108"/>
      <c r="E420" s="369">
        <v>0</v>
      </c>
      <c r="F420" s="369">
        <v>0</v>
      </c>
      <c r="G420" s="369">
        <v>0</v>
      </c>
      <c r="H420" s="369">
        <v>0</v>
      </c>
      <c r="I420" s="369">
        <v>0</v>
      </c>
      <c r="J420" s="363">
        <f t="shared" si="237"/>
        <v>0</v>
      </c>
      <c r="K420" s="369">
        <v>0</v>
      </c>
      <c r="L420" s="369">
        <v>0</v>
      </c>
      <c r="M420" s="369">
        <v>0</v>
      </c>
      <c r="N420" s="369">
        <v>0</v>
      </c>
      <c r="O420" s="369">
        <v>0</v>
      </c>
      <c r="P420" s="87">
        <f t="shared" si="240"/>
        <v>0</v>
      </c>
      <c r="Q420" s="66">
        <f t="shared" si="236"/>
        <v>0</v>
      </c>
      <c r="R420" s="196">
        <v>0</v>
      </c>
    </row>
    <row r="421" spans="1:18" ht="16.5" hidden="1" customHeight="1" outlineLevel="4">
      <c r="A421" s="427"/>
      <c r="B421" s="429"/>
      <c r="C421" s="108" t="s">
        <v>111</v>
      </c>
      <c r="D421" s="108"/>
      <c r="E421" s="369">
        <v>0</v>
      </c>
      <c r="F421" s="369">
        <v>0</v>
      </c>
      <c r="G421" s="369">
        <v>0</v>
      </c>
      <c r="H421" s="369">
        <v>0</v>
      </c>
      <c r="I421" s="369">
        <v>0</v>
      </c>
      <c r="J421" s="363">
        <f t="shared" si="237"/>
        <v>0</v>
      </c>
      <c r="K421" s="369">
        <v>0</v>
      </c>
      <c r="L421" s="369">
        <v>0</v>
      </c>
      <c r="M421" s="369">
        <v>0</v>
      </c>
      <c r="N421" s="369">
        <v>0</v>
      </c>
      <c r="O421" s="369">
        <v>0</v>
      </c>
      <c r="P421" s="87">
        <f t="shared" si="240"/>
        <v>0</v>
      </c>
      <c r="Q421" s="66">
        <f t="shared" si="236"/>
        <v>0</v>
      </c>
      <c r="R421" s="196">
        <v>0</v>
      </c>
    </row>
    <row r="422" spans="1:18" ht="16.5" hidden="1" customHeight="1" outlineLevel="4">
      <c r="A422" s="427"/>
      <c r="B422" s="429"/>
      <c r="C422" s="108" t="s">
        <v>112</v>
      </c>
      <c r="D422" s="108"/>
      <c r="E422" s="369">
        <v>0</v>
      </c>
      <c r="F422" s="369">
        <v>0</v>
      </c>
      <c r="G422" s="369">
        <v>0</v>
      </c>
      <c r="H422" s="369">
        <v>0</v>
      </c>
      <c r="I422" s="369">
        <v>0</v>
      </c>
      <c r="J422" s="363">
        <f t="shared" si="237"/>
        <v>0</v>
      </c>
      <c r="K422" s="369">
        <v>0</v>
      </c>
      <c r="L422" s="369">
        <v>0</v>
      </c>
      <c r="M422" s="369">
        <v>0</v>
      </c>
      <c r="N422" s="369">
        <v>0</v>
      </c>
      <c r="O422" s="369">
        <v>0</v>
      </c>
      <c r="P422" s="87">
        <f t="shared" si="240"/>
        <v>0</v>
      </c>
      <c r="Q422" s="66">
        <f t="shared" ref="Q422:Q454" si="243">J422+P422</f>
        <v>0</v>
      </c>
      <c r="R422" s="196">
        <v>0</v>
      </c>
    </row>
    <row r="423" spans="1:18" ht="16.5" hidden="1" customHeight="1" outlineLevel="4">
      <c r="A423" s="427"/>
      <c r="B423" s="429"/>
      <c r="C423" s="108" t="s">
        <v>113</v>
      </c>
      <c r="D423" s="108"/>
      <c r="E423" s="369">
        <v>0</v>
      </c>
      <c r="F423" s="368"/>
      <c r="G423" s="369">
        <v>0</v>
      </c>
      <c r="H423" s="369">
        <v>0</v>
      </c>
      <c r="I423" s="368"/>
      <c r="J423" s="363">
        <f t="shared" si="237"/>
        <v>0</v>
      </c>
      <c r="K423" s="369">
        <v>0</v>
      </c>
      <c r="L423" s="369">
        <v>0</v>
      </c>
      <c r="M423" s="368"/>
      <c r="N423" s="369">
        <v>0</v>
      </c>
      <c r="O423" s="369">
        <v>0</v>
      </c>
      <c r="P423" s="87">
        <f t="shared" si="240"/>
        <v>0</v>
      </c>
      <c r="Q423" s="66">
        <f t="shared" si="243"/>
        <v>0</v>
      </c>
      <c r="R423" s="196">
        <v>0</v>
      </c>
    </row>
    <row r="424" spans="1:18" ht="16.5" hidden="1" customHeight="1" outlineLevel="4">
      <c r="A424" s="427"/>
      <c r="B424" s="429"/>
      <c r="C424" s="108" t="s">
        <v>114</v>
      </c>
      <c r="D424" s="108"/>
      <c r="E424" s="369">
        <v>0</v>
      </c>
      <c r="F424" s="369">
        <v>0</v>
      </c>
      <c r="G424" s="369">
        <v>0</v>
      </c>
      <c r="H424" s="369">
        <v>0</v>
      </c>
      <c r="I424" s="369">
        <v>0</v>
      </c>
      <c r="J424" s="363">
        <f t="shared" si="237"/>
        <v>0</v>
      </c>
      <c r="K424" s="369">
        <v>0</v>
      </c>
      <c r="L424" s="369">
        <v>0</v>
      </c>
      <c r="M424" s="369">
        <v>0</v>
      </c>
      <c r="N424" s="369">
        <v>0</v>
      </c>
      <c r="O424" s="369">
        <v>0</v>
      </c>
      <c r="P424" s="87">
        <f t="shared" si="240"/>
        <v>0</v>
      </c>
      <c r="Q424" s="66">
        <f t="shared" si="243"/>
        <v>0</v>
      </c>
      <c r="R424" s="196">
        <v>0</v>
      </c>
    </row>
    <row r="425" spans="1:18" ht="16.5" hidden="1" customHeight="1" outlineLevel="4">
      <c r="A425" s="427"/>
      <c r="B425" s="429"/>
      <c r="C425" s="108" t="s">
        <v>115</v>
      </c>
      <c r="D425" s="108"/>
      <c r="E425" s="369">
        <v>0</v>
      </c>
      <c r="F425" s="369">
        <v>0</v>
      </c>
      <c r="G425" s="369">
        <v>0</v>
      </c>
      <c r="H425" s="369">
        <v>0</v>
      </c>
      <c r="I425" s="369">
        <v>0</v>
      </c>
      <c r="J425" s="363">
        <f t="shared" si="237"/>
        <v>0</v>
      </c>
      <c r="K425" s="369">
        <v>0</v>
      </c>
      <c r="L425" s="369">
        <v>0</v>
      </c>
      <c r="M425" s="369">
        <v>0</v>
      </c>
      <c r="N425" s="369">
        <v>0</v>
      </c>
      <c r="O425" s="369">
        <v>0</v>
      </c>
      <c r="P425" s="87">
        <f t="shared" si="240"/>
        <v>0</v>
      </c>
      <c r="Q425" s="66">
        <f t="shared" si="243"/>
        <v>0</v>
      </c>
      <c r="R425" s="196">
        <v>0</v>
      </c>
    </row>
    <row r="426" spans="1:18" ht="16.5" hidden="1" customHeight="1" outlineLevel="4">
      <c r="A426" s="427"/>
      <c r="B426" s="429"/>
      <c r="C426" s="108" t="s">
        <v>116</v>
      </c>
      <c r="D426" s="108"/>
      <c r="E426" s="369">
        <v>0</v>
      </c>
      <c r="F426" s="369">
        <v>0</v>
      </c>
      <c r="G426" s="369">
        <v>0</v>
      </c>
      <c r="H426" s="369">
        <v>0</v>
      </c>
      <c r="I426" s="369">
        <v>0</v>
      </c>
      <c r="J426" s="363">
        <f t="shared" si="237"/>
        <v>0</v>
      </c>
      <c r="K426" s="369">
        <v>0</v>
      </c>
      <c r="L426" s="369">
        <v>0</v>
      </c>
      <c r="M426" s="369">
        <v>0</v>
      </c>
      <c r="N426" s="369">
        <v>0</v>
      </c>
      <c r="O426" s="369">
        <v>0</v>
      </c>
      <c r="P426" s="87">
        <f t="shared" si="240"/>
        <v>0</v>
      </c>
      <c r="Q426" s="66">
        <f t="shared" si="243"/>
        <v>0</v>
      </c>
      <c r="R426" s="196">
        <v>0</v>
      </c>
    </row>
    <row r="427" spans="1:18" ht="16.5" hidden="1" customHeight="1" outlineLevel="4">
      <c r="A427" s="427"/>
      <c r="B427" s="429"/>
      <c r="C427" s="108" t="s">
        <v>117</v>
      </c>
      <c r="D427" s="108"/>
      <c r="E427" s="369">
        <v>0</v>
      </c>
      <c r="F427" s="368"/>
      <c r="G427" s="369">
        <v>0</v>
      </c>
      <c r="H427" s="369">
        <v>0</v>
      </c>
      <c r="I427" s="368"/>
      <c r="J427" s="363">
        <f t="shared" si="237"/>
        <v>0</v>
      </c>
      <c r="K427" s="369">
        <v>0</v>
      </c>
      <c r="L427" s="369">
        <v>0</v>
      </c>
      <c r="M427" s="368"/>
      <c r="N427" s="369">
        <v>0</v>
      </c>
      <c r="O427" s="369">
        <v>0</v>
      </c>
      <c r="P427" s="87">
        <f t="shared" si="240"/>
        <v>0</v>
      </c>
      <c r="Q427" s="66">
        <f t="shared" si="243"/>
        <v>0</v>
      </c>
      <c r="R427" s="196">
        <v>0</v>
      </c>
    </row>
    <row r="428" spans="1:18" ht="16.5" hidden="1" customHeight="1" outlineLevel="4">
      <c r="A428" s="427"/>
      <c r="B428" s="429"/>
      <c r="C428" s="108" t="s">
        <v>118</v>
      </c>
      <c r="D428" s="108"/>
      <c r="E428" s="369">
        <v>0</v>
      </c>
      <c r="F428" s="369">
        <v>0</v>
      </c>
      <c r="G428" s="369">
        <v>0</v>
      </c>
      <c r="H428" s="369">
        <v>0</v>
      </c>
      <c r="I428" s="369">
        <v>0</v>
      </c>
      <c r="J428" s="363">
        <f t="shared" si="237"/>
        <v>0</v>
      </c>
      <c r="K428" s="369">
        <v>0</v>
      </c>
      <c r="L428" s="369">
        <v>0</v>
      </c>
      <c r="M428" s="369">
        <v>0</v>
      </c>
      <c r="N428" s="369">
        <v>0</v>
      </c>
      <c r="O428" s="369">
        <v>0</v>
      </c>
      <c r="P428" s="87">
        <f t="shared" si="240"/>
        <v>0</v>
      </c>
      <c r="Q428" s="66">
        <f t="shared" si="243"/>
        <v>0</v>
      </c>
      <c r="R428" s="196">
        <v>0</v>
      </c>
    </row>
    <row r="429" spans="1:18" ht="16.5" hidden="1" customHeight="1" outlineLevel="4">
      <c r="A429" s="427"/>
      <c r="B429" s="429"/>
      <c r="C429" s="114" t="s">
        <v>119</v>
      </c>
      <c r="D429" s="114"/>
      <c r="E429" s="369">
        <v>0</v>
      </c>
      <c r="F429" s="369">
        <v>0</v>
      </c>
      <c r="G429" s="369">
        <v>0</v>
      </c>
      <c r="H429" s="369">
        <v>0</v>
      </c>
      <c r="I429" s="369">
        <v>0</v>
      </c>
      <c r="J429" s="363">
        <f t="shared" si="237"/>
        <v>0</v>
      </c>
      <c r="K429" s="369">
        <v>0</v>
      </c>
      <c r="L429" s="369">
        <v>0</v>
      </c>
      <c r="M429" s="369">
        <v>0</v>
      </c>
      <c r="N429" s="369">
        <v>0</v>
      </c>
      <c r="O429" s="369">
        <v>0</v>
      </c>
      <c r="P429" s="87">
        <f t="shared" si="240"/>
        <v>0</v>
      </c>
      <c r="Q429" s="66">
        <f t="shared" si="243"/>
        <v>0</v>
      </c>
      <c r="R429" s="196">
        <v>0</v>
      </c>
    </row>
    <row r="430" spans="1:18" ht="28.5" hidden="1" customHeight="1" outlineLevel="3">
      <c r="A430" s="427"/>
      <c r="B430" s="429"/>
      <c r="C430" s="75" t="s">
        <v>277</v>
      </c>
      <c r="D430" s="27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363">
        <f t="shared" si="237"/>
        <v>0</v>
      </c>
      <c r="K430" s="20">
        <f>SUM(K431:K453)</f>
        <v>0</v>
      </c>
      <c r="L430" s="368">
        <f t="shared" ref="L430" si="244">SUM(L431:L453)</f>
        <v>0</v>
      </c>
      <c r="M430" s="20">
        <f>SUM(M431:M453)</f>
        <v>0</v>
      </c>
      <c r="N430" s="20">
        <f t="shared" ref="N430" si="245">SUM(N431:N453)</f>
        <v>0</v>
      </c>
      <c r="O430" s="20">
        <f>SUM(O431:O453)</f>
        <v>0</v>
      </c>
      <c r="P430" s="27">
        <f>O430+N430+M430+L430+K430</f>
        <v>0</v>
      </c>
      <c r="Q430" s="76">
        <f t="shared" si="243"/>
        <v>0</v>
      </c>
      <c r="R430" s="196">
        <v>0</v>
      </c>
    </row>
    <row r="431" spans="1:18" ht="16.5" hidden="1" customHeight="1" outlineLevel="4">
      <c r="A431" s="427"/>
      <c r="B431" s="429"/>
      <c r="C431" s="108" t="s">
        <v>97</v>
      </c>
      <c r="D431" s="108"/>
      <c r="E431" s="369">
        <v>4252000</v>
      </c>
      <c r="F431" s="369">
        <v>0</v>
      </c>
      <c r="G431" s="368">
        <v>1500000</v>
      </c>
      <c r="H431" s="368">
        <v>1500000</v>
      </c>
      <c r="I431" s="369">
        <v>0</v>
      </c>
      <c r="J431" s="363">
        <f t="shared" si="237"/>
        <v>7252000</v>
      </c>
      <c r="K431" s="369">
        <v>0</v>
      </c>
      <c r="L431" s="369">
        <v>0</v>
      </c>
      <c r="M431" s="369">
        <v>0</v>
      </c>
      <c r="N431" s="369">
        <v>0</v>
      </c>
      <c r="O431" s="369">
        <v>0</v>
      </c>
      <c r="P431" s="87">
        <f t="shared" si="240"/>
        <v>0</v>
      </c>
      <c r="Q431" s="66">
        <f t="shared" si="243"/>
        <v>7252000</v>
      </c>
      <c r="R431" s="196">
        <v>-1500000</v>
      </c>
    </row>
    <row r="432" spans="1:18" ht="16.5" hidden="1" customHeight="1" outlineLevel="4">
      <c r="A432" s="427"/>
      <c r="B432" s="429"/>
      <c r="C432" s="108" t="s">
        <v>98</v>
      </c>
      <c r="D432" s="108"/>
      <c r="E432" s="369">
        <v>0</v>
      </c>
      <c r="F432" s="369">
        <v>0</v>
      </c>
      <c r="G432" s="369">
        <v>0</v>
      </c>
      <c r="H432" s="369">
        <v>0</v>
      </c>
      <c r="I432" s="369">
        <v>0</v>
      </c>
      <c r="J432" s="363">
        <f t="shared" ref="J432:J495" si="246">I432+H432+G432+F432+E432+D432</f>
        <v>0</v>
      </c>
      <c r="K432" s="369">
        <v>0</v>
      </c>
      <c r="L432" s="369">
        <v>0</v>
      </c>
      <c r="M432" s="369">
        <v>0</v>
      </c>
      <c r="N432" s="369">
        <v>0</v>
      </c>
      <c r="O432" s="369">
        <v>0</v>
      </c>
      <c r="P432" s="87">
        <f t="shared" si="240"/>
        <v>0</v>
      </c>
      <c r="Q432" s="66">
        <f t="shared" si="243"/>
        <v>0</v>
      </c>
      <c r="R432" s="196">
        <v>1500000</v>
      </c>
    </row>
    <row r="433" spans="1:18" ht="16.5" hidden="1" customHeight="1" outlineLevel="4">
      <c r="A433" s="427"/>
      <c r="B433" s="429"/>
      <c r="C433" s="108" t="s">
        <v>99</v>
      </c>
      <c r="D433" s="108"/>
      <c r="E433" s="369">
        <v>0</v>
      </c>
      <c r="F433" s="369">
        <v>0</v>
      </c>
      <c r="G433" s="369">
        <v>0</v>
      </c>
      <c r="H433" s="369">
        <v>0</v>
      </c>
      <c r="I433" s="369">
        <v>0</v>
      </c>
      <c r="J433" s="363">
        <f t="shared" si="246"/>
        <v>0</v>
      </c>
      <c r="K433" s="369">
        <v>0</v>
      </c>
      <c r="L433" s="369">
        <v>0</v>
      </c>
      <c r="M433" s="369">
        <v>0</v>
      </c>
      <c r="N433" s="369">
        <v>0</v>
      </c>
      <c r="O433" s="369">
        <v>0</v>
      </c>
      <c r="P433" s="87">
        <f t="shared" si="240"/>
        <v>0</v>
      </c>
      <c r="Q433" s="66">
        <f t="shared" si="243"/>
        <v>0</v>
      </c>
      <c r="R433" s="196">
        <v>1500000</v>
      </c>
    </row>
    <row r="434" spans="1:18" ht="16.5" hidden="1" customHeight="1" outlineLevel="4">
      <c r="A434" s="427"/>
      <c r="B434" s="429"/>
      <c r="C434" s="108" t="s">
        <v>100</v>
      </c>
      <c r="D434" s="108"/>
      <c r="E434" s="369">
        <v>0</v>
      </c>
      <c r="F434" s="369">
        <v>0</v>
      </c>
      <c r="G434" s="369">
        <v>0</v>
      </c>
      <c r="H434" s="369">
        <v>0</v>
      </c>
      <c r="I434" s="369">
        <v>0</v>
      </c>
      <c r="J434" s="363">
        <f t="shared" si="246"/>
        <v>0</v>
      </c>
      <c r="K434" s="369">
        <v>0</v>
      </c>
      <c r="L434" s="369">
        <v>0</v>
      </c>
      <c r="M434" s="369">
        <v>0</v>
      </c>
      <c r="N434" s="369">
        <v>0</v>
      </c>
      <c r="O434" s="369">
        <v>0</v>
      </c>
      <c r="P434" s="87">
        <f t="shared" si="240"/>
        <v>0</v>
      </c>
      <c r="Q434" s="66">
        <f t="shared" si="243"/>
        <v>0</v>
      </c>
      <c r="R434" s="196">
        <v>0</v>
      </c>
    </row>
    <row r="435" spans="1:18" ht="16.5" hidden="1" customHeight="1" outlineLevel="4">
      <c r="A435" s="427"/>
      <c r="B435" s="429"/>
      <c r="C435" s="108" t="s">
        <v>101</v>
      </c>
      <c r="D435" s="108"/>
      <c r="E435" s="369">
        <v>0</v>
      </c>
      <c r="F435" s="369">
        <v>0</v>
      </c>
      <c r="G435" s="369">
        <v>0</v>
      </c>
      <c r="H435" s="369">
        <v>0</v>
      </c>
      <c r="I435" s="369">
        <v>0</v>
      </c>
      <c r="J435" s="363">
        <f t="shared" si="246"/>
        <v>0</v>
      </c>
      <c r="K435" s="369">
        <v>0</v>
      </c>
      <c r="L435" s="369">
        <v>0</v>
      </c>
      <c r="M435" s="369">
        <v>0</v>
      </c>
      <c r="N435" s="369">
        <v>0</v>
      </c>
      <c r="O435" s="369">
        <v>0</v>
      </c>
      <c r="P435" s="87">
        <f t="shared" si="240"/>
        <v>0</v>
      </c>
      <c r="Q435" s="66">
        <f t="shared" si="243"/>
        <v>0</v>
      </c>
      <c r="R435" s="196">
        <v>0</v>
      </c>
    </row>
    <row r="436" spans="1:18" ht="16.5" hidden="1" customHeight="1" outlineLevel="4">
      <c r="A436" s="427"/>
      <c r="B436" s="429"/>
      <c r="C436" s="108" t="s">
        <v>102</v>
      </c>
      <c r="D436" s="108"/>
      <c r="E436" s="369">
        <v>0</v>
      </c>
      <c r="F436" s="369">
        <v>0</v>
      </c>
      <c r="G436" s="369">
        <v>0</v>
      </c>
      <c r="H436" s="369">
        <v>0</v>
      </c>
      <c r="I436" s="368">
        <v>2500000</v>
      </c>
      <c r="J436" s="363">
        <f t="shared" si="246"/>
        <v>2500000</v>
      </c>
      <c r="K436" s="369">
        <v>0</v>
      </c>
      <c r="L436" s="369">
        <v>0</v>
      </c>
      <c r="M436" s="369">
        <v>0</v>
      </c>
      <c r="N436" s="369">
        <v>0</v>
      </c>
      <c r="O436" s="369">
        <v>0</v>
      </c>
      <c r="P436" s="87">
        <f t="shared" si="240"/>
        <v>0</v>
      </c>
      <c r="Q436" s="66">
        <f t="shared" si="243"/>
        <v>2500000</v>
      </c>
      <c r="R436" s="196">
        <v>0</v>
      </c>
    </row>
    <row r="437" spans="1:18" ht="16.5" hidden="1" customHeight="1" outlineLevel="4">
      <c r="A437" s="427"/>
      <c r="B437" s="429"/>
      <c r="C437" s="108" t="s">
        <v>103</v>
      </c>
      <c r="D437" s="108"/>
      <c r="E437" s="369">
        <v>0</v>
      </c>
      <c r="F437" s="369">
        <v>0</v>
      </c>
      <c r="G437" s="369">
        <v>0</v>
      </c>
      <c r="H437" s="369">
        <v>0</v>
      </c>
      <c r="I437" s="369">
        <v>0</v>
      </c>
      <c r="J437" s="363">
        <f t="shared" si="246"/>
        <v>0</v>
      </c>
      <c r="K437" s="369">
        <v>0</v>
      </c>
      <c r="L437" s="369">
        <v>0</v>
      </c>
      <c r="M437" s="369">
        <v>0</v>
      </c>
      <c r="N437" s="369">
        <v>0</v>
      </c>
      <c r="O437" s="369">
        <v>0</v>
      </c>
      <c r="P437" s="87">
        <f t="shared" si="240"/>
        <v>0</v>
      </c>
      <c r="Q437" s="66">
        <f t="shared" si="243"/>
        <v>0</v>
      </c>
      <c r="R437" s="196">
        <v>0</v>
      </c>
    </row>
    <row r="438" spans="1:18" ht="16.5" hidden="1" customHeight="1" outlineLevel="4">
      <c r="A438" s="427"/>
      <c r="B438" s="429"/>
      <c r="C438" s="108" t="s">
        <v>104</v>
      </c>
      <c r="D438" s="108"/>
      <c r="E438" s="369">
        <v>0</v>
      </c>
      <c r="F438" s="369">
        <v>0</v>
      </c>
      <c r="G438" s="369">
        <v>0</v>
      </c>
      <c r="H438" s="369">
        <v>0</v>
      </c>
      <c r="I438" s="369">
        <v>0</v>
      </c>
      <c r="J438" s="363">
        <f t="shared" si="246"/>
        <v>0</v>
      </c>
      <c r="K438" s="369">
        <v>0</v>
      </c>
      <c r="L438" s="369">
        <v>0</v>
      </c>
      <c r="M438" s="369">
        <v>0</v>
      </c>
      <c r="N438" s="369">
        <v>0</v>
      </c>
      <c r="O438" s="369">
        <v>0</v>
      </c>
      <c r="P438" s="87">
        <f t="shared" si="240"/>
        <v>0</v>
      </c>
      <c r="Q438" s="66">
        <f t="shared" si="243"/>
        <v>0</v>
      </c>
      <c r="R438" s="196">
        <v>0</v>
      </c>
    </row>
    <row r="439" spans="1:18" ht="16.5" hidden="1" customHeight="1" outlineLevel="4">
      <c r="A439" s="427"/>
      <c r="B439" s="429"/>
      <c r="C439" s="108" t="s">
        <v>105</v>
      </c>
      <c r="D439" s="108"/>
      <c r="E439" s="369">
        <v>0</v>
      </c>
      <c r="F439" s="369">
        <v>0</v>
      </c>
      <c r="G439" s="369">
        <v>0</v>
      </c>
      <c r="H439" s="369">
        <v>0</v>
      </c>
      <c r="I439" s="369">
        <v>0</v>
      </c>
      <c r="J439" s="363">
        <f t="shared" si="246"/>
        <v>0</v>
      </c>
      <c r="K439" s="369">
        <v>0</v>
      </c>
      <c r="L439" s="369">
        <v>0</v>
      </c>
      <c r="M439" s="369">
        <v>0</v>
      </c>
      <c r="N439" s="369">
        <v>0</v>
      </c>
      <c r="O439" s="369">
        <v>0</v>
      </c>
      <c r="P439" s="87">
        <f t="shared" si="240"/>
        <v>0</v>
      </c>
      <c r="Q439" s="66">
        <f t="shared" si="243"/>
        <v>0</v>
      </c>
      <c r="R439" s="196">
        <v>0</v>
      </c>
    </row>
    <row r="440" spans="1:18" ht="16.5" hidden="1" customHeight="1" outlineLevel="4">
      <c r="A440" s="427"/>
      <c r="B440" s="429"/>
      <c r="C440" s="108" t="s">
        <v>106</v>
      </c>
      <c r="D440" s="108"/>
      <c r="E440" s="369">
        <v>748000</v>
      </c>
      <c r="F440" s="369">
        <v>0</v>
      </c>
      <c r="G440" s="369">
        <v>0</v>
      </c>
      <c r="H440" s="369">
        <v>0</v>
      </c>
      <c r="I440" s="369">
        <v>0</v>
      </c>
      <c r="J440" s="363">
        <f t="shared" si="246"/>
        <v>748000</v>
      </c>
      <c r="K440" s="369">
        <v>0</v>
      </c>
      <c r="L440" s="369">
        <v>0</v>
      </c>
      <c r="M440" s="369">
        <v>0</v>
      </c>
      <c r="N440" s="369">
        <v>0</v>
      </c>
      <c r="O440" s="369">
        <v>0</v>
      </c>
      <c r="P440" s="87">
        <f t="shared" si="240"/>
        <v>0</v>
      </c>
      <c r="Q440" s="66">
        <f t="shared" si="243"/>
        <v>748000</v>
      </c>
      <c r="R440" s="196">
        <v>0</v>
      </c>
    </row>
    <row r="441" spans="1:18" ht="16.5" hidden="1" customHeight="1" outlineLevel="4">
      <c r="A441" s="427"/>
      <c r="B441" s="429"/>
      <c r="C441" s="108" t="s">
        <v>107</v>
      </c>
      <c r="D441" s="108"/>
      <c r="E441" s="369">
        <v>0</v>
      </c>
      <c r="F441" s="369">
        <v>0</v>
      </c>
      <c r="G441" s="369">
        <v>0</v>
      </c>
      <c r="H441" s="369">
        <v>0</v>
      </c>
      <c r="I441" s="369">
        <v>0</v>
      </c>
      <c r="J441" s="363">
        <f t="shared" si="246"/>
        <v>0</v>
      </c>
      <c r="K441" s="369">
        <v>0</v>
      </c>
      <c r="L441" s="369">
        <v>0</v>
      </c>
      <c r="M441" s="369">
        <v>0</v>
      </c>
      <c r="N441" s="369">
        <v>0</v>
      </c>
      <c r="O441" s="369">
        <v>0</v>
      </c>
      <c r="P441" s="87">
        <f t="shared" si="240"/>
        <v>0</v>
      </c>
      <c r="Q441" s="66">
        <f t="shared" si="243"/>
        <v>0</v>
      </c>
      <c r="R441" s="196">
        <v>2500000</v>
      </c>
    </row>
    <row r="442" spans="1:18" ht="16.5" hidden="1" customHeight="1" outlineLevel="4">
      <c r="A442" s="427"/>
      <c r="B442" s="429"/>
      <c r="C442" s="108" t="s">
        <v>108</v>
      </c>
      <c r="D442" s="108"/>
      <c r="E442" s="369">
        <v>0</v>
      </c>
      <c r="F442" s="369">
        <v>0</v>
      </c>
      <c r="G442" s="369">
        <v>0</v>
      </c>
      <c r="H442" s="369">
        <v>0</v>
      </c>
      <c r="I442" s="369">
        <v>0</v>
      </c>
      <c r="J442" s="363">
        <f t="shared" si="246"/>
        <v>0</v>
      </c>
      <c r="K442" s="369">
        <v>0</v>
      </c>
      <c r="L442" s="369">
        <v>0</v>
      </c>
      <c r="M442" s="369">
        <v>0</v>
      </c>
      <c r="N442" s="369">
        <v>0</v>
      </c>
      <c r="O442" s="369">
        <v>0</v>
      </c>
      <c r="P442" s="87">
        <f t="shared" si="240"/>
        <v>0</v>
      </c>
      <c r="Q442" s="66">
        <f t="shared" si="243"/>
        <v>0</v>
      </c>
      <c r="R442" s="196">
        <v>0</v>
      </c>
    </row>
    <row r="443" spans="1:18" ht="16.5" hidden="1" customHeight="1" outlineLevel="4">
      <c r="A443" s="427"/>
      <c r="B443" s="429"/>
      <c r="C443" s="108" t="s">
        <v>109</v>
      </c>
      <c r="D443" s="108"/>
      <c r="E443" s="369">
        <v>0</v>
      </c>
      <c r="F443" s="369">
        <v>0</v>
      </c>
      <c r="G443" s="369">
        <v>0</v>
      </c>
      <c r="H443" s="369">
        <v>0</v>
      </c>
      <c r="I443" s="369">
        <v>0</v>
      </c>
      <c r="J443" s="363">
        <f t="shared" si="246"/>
        <v>0</v>
      </c>
      <c r="K443" s="369">
        <v>0</v>
      </c>
      <c r="L443" s="369">
        <v>0</v>
      </c>
      <c r="M443" s="369">
        <v>0</v>
      </c>
      <c r="N443" s="369">
        <v>0</v>
      </c>
      <c r="O443" s="369">
        <v>0</v>
      </c>
      <c r="P443" s="87">
        <f t="shared" si="240"/>
        <v>0</v>
      </c>
      <c r="Q443" s="66">
        <f t="shared" si="243"/>
        <v>0</v>
      </c>
      <c r="R443" s="196">
        <v>0</v>
      </c>
    </row>
    <row r="444" spans="1:18" ht="16.5" hidden="1" customHeight="1" outlineLevel="4">
      <c r="A444" s="427"/>
      <c r="B444" s="429"/>
      <c r="C444" s="108" t="s">
        <v>110</v>
      </c>
      <c r="D444" s="108"/>
      <c r="E444" s="369">
        <v>0</v>
      </c>
      <c r="F444" s="369">
        <v>0</v>
      </c>
      <c r="G444" s="369">
        <v>0</v>
      </c>
      <c r="H444" s="369">
        <v>0</v>
      </c>
      <c r="I444" s="369">
        <v>0</v>
      </c>
      <c r="J444" s="363">
        <f t="shared" si="246"/>
        <v>0</v>
      </c>
      <c r="K444" s="369">
        <v>0</v>
      </c>
      <c r="L444" s="369">
        <v>0</v>
      </c>
      <c r="M444" s="369">
        <v>0</v>
      </c>
      <c r="N444" s="369">
        <v>0</v>
      </c>
      <c r="O444" s="369">
        <v>0</v>
      </c>
      <c r="P444" s="87">
        <f t="shared" si="240"/>
        <v>0</v>
      </c>
      <c r="Q444" s="66">
        <f t="shared" si="243"/>
        <v>0</v>
      </c>
      <c r="R444" s="196">
        <v>0</v>
      </c>
    </row>
    <row r="445" spans="1:18" ht="16.5" hidden="1" customHeight="1" outlineLevel="4">
      <c r="A445" s="427"/>
      <c r="B445" s="429"/>
      <c r="C445" s="108" t="s">
        <v>111</v>
      </c>
      <c r="D445" s="108"/>
      <c r="E445" s="369">
        <v>0</v>
      </c>
      <c r="F445" s="369">
        <v>0</v>
      </c>
      <c r="G445" s="369">
        <v>0</v>
      </c>
      <c r="H445" s="369">
        <v>0</v>
      </c>
      <c r="I445" s="369">
        <v>0</v>
      </c>
      <c r="J445" s="363">
        <f t="shared" si="246"/>
        <v>0</v>
      </c>
      <c r="K445" s="369">
        <v>0</v>
      </c>
      <c r="L445" s="369">
        <v>0</v>
      </c>
      <c r="M445" s="369">
        <v>0</v>
      </c>
      <c r="N445" s="369">
        <v>0</v>
      </c>
      <c r="O445" s="369">
        <v>0</v>
      </c>
      <c r="P445" s="87">
        <f t="shared" si="240"/>
        <v>0</v>
      </c>
      <c r="Q445" s="66">
        <f t="shared" si="243"/>
        <v>0</v>
      </c>
      <c r="R445" s="196">
        <v>0</v>
      </c>
    </row>
    <row r="446" spans="1:18" ht="16.5" hidden="1" customHeight="1" outlineLevel="4">
      <c r="A446" s="427"/>
      <c r="B446" s="429"/>
      <c r="C446" s="108" t="s">
        <v>112</v>
      </c>
      <c r="D446" s="108"/>
      <c r="E446" s="369">
        <v>0</v>
      </c>
      <c r="F446" s="369">
        <v>0</v>
      </c>
      <c r="G446" s="369">
        <v>0</v>
      </c>
      <c r="H446" s="369">
        <v>0</v>
      </c>
      <c r="I446" s="368">
        <v>600000</v>
      </c>
      <c r="J446" s="363">
        <f t="shared" si="246"/>
        <v>600000</v>
      </c>
      <c r="K446" s="369">
        <v>0</v>
      </c>
      <c r="L446" s="369">
        <v>0</v>
      </c>
      <c r="M446" s="369">
        <v>0</v>
      </c>
      <c r="N446" s="369">
        <v>0</v>
      </c>
      <c r="O446" s="369">
        <v>0</v>
      </c>
      <c r="P446" s="87">
        <f t="shared" si="240"/>
        <v>0</v>
      </c>
      <c r="Q446" s="66">
        <f t="shared" si="243"/>
        <v>600000</v>
      </c>
      <c r="R446" s="196">
        <v>0</v>
      </c>
    </row>
    <row r="447" spans="1:18" ht="16.5" hidden="1" customHeight="1" outlineLevel="4">
      <c r="A447" s="427"/>
      <c r="B447" s="429"/>
      <c r="C447" s="108" t="s">
        <v>113</v>
      </c>
      <c r="D447" s="108"/>
      <c r="E447" s="369">
        <v>0</v>
      </c>
      <c r="F447" s="369">
        <v>0</v>
      </c>
      <c r="G447" s="368">
        <v>2500000</v>
      </c>
      <c r="H447" s="368">
        <v>2500000</v>
      </c>
      <c r="I447" s="369">
        <v>0</v>
      </c>
      <c r="J447" s="363">
        <f t="shared" si="246"/>
        <v>5000000</v>
      </c>
      <c r="K447" s="369">
        <v>0</v>
      </c>
      <c r="L447" s="369">
        <v>0</v>
      </c>
      <c r="M447" s="369">
        <v>0</v>
      </c>
      <c r="N447" s="369">
        <v>0</v>
      </c>
      <c r="O447" s="369">
        <v>0</v>
      </c>
      <c r="P447" s="87">
        <f t="shared" si="240"/>
        <v>0</v>
      </c>
      <c r="Q447" s="66">
        <f t="shared" si="243"/>
        <v>5000000</v>
      </c>
      <c r="R447" s="196">
        <v>-2500000</v>
      </c>
    </row>
    <row r="448" spans="1:18" ht="16.5" hidden="1" customHeight="1" outlineLevel="4">
      <c r="A448" s="427"/>
      <c r="B448" s="429"/>
      <c r="C448" s="108" t="s">
        <v>114</v>
      </c>
      <c r="D448" s="108"/>
      <c r="E448" s="369">
        <v>0</v>
      </c>
      <c r="F448" s="369">
        <v>0</v>
      </c>
      <c r="G448" s="369">
        <v>0</v>
      </c>
      <c r="H448" s="369">
        <v>0</v>
      </c>
      <c r="I448" s="369">
        <v>0</v>
      </c>
      <c r="J448" s="363">
        <f t="shared" si="246"/>
        <v>0</v>
      </c>
      <c r="K448" s="369">
        <v>0</v>
      </c>
      <c r="L448" s="369">
        <v>0</v>
      </c>
      <c r="M448" s="369">
        <v>0</v>
      </c>
      <c r="N448" s="369">
        <v>0</v>
      </c>
      <c r="O448" s="369">
        <v>0</v>
      </c>
      <c r="P448" s="87">
        <f t="shared" si="240"/>
        <v>0</v>
      </c>
      <c r="Q448" s="66">
        <f t="shared" si="243"/>
        <v>0</v>
      </c>
      <c r="R448" s="196">
        <v>0</v>
      </c>
    </row>
    <row r="449" spans="1:18" ht="16.5" hidden="1" customHeight="1" outlineLevel="4">
      <c r="A449" s="427"/>
      <c r="B449" s="429"/>
      <c r="C449" s="108" t="s">
        <v>115</v>
      </c>
      <c r="D449" s="108"/>
      <c r="E449" s="369">
        <v>0</v>
      </c>
      <c r="F449" s="369">
        <v>0</v>
      </c>
      <c r="G449" s="369">
        <v>0</v>
      </c>
      <c r="H449" s="369">
        <v>0</v>
      </c>
      <c r="I449" s="369">
        <v>0</v>
      </c>
      <c r="J449" s="363">
        <f t="shared" si="246"/>
        <v>0</v>
      </c>
      <c r="K449" s="369">
        <v>0</v>
      </c>
      <c r="L449" s="369">
        <v>0</v>
      </c>
      <c r="M449" s="369">
        <v>0</v>
      </c>
      <c r="N449" s="369">
        <v>0</v>
      </c>
      <c r="O449" s="369">
        <v>0</v>
      </c>
      <c r="P449" s="87">
        <f t="shared" si="240"/>
        <v>0</v>
      </c>
      <c r="Q449" s="66">
        <f t="shared" si="243"/>
        <v>0</v>
      </c>
      <c r="R449" s="196">
        <v>0</v>
      </c>
    </row>
    <row r="450" spans="1:18" ht="16.5" hidden="1" customHeight="1" outlineLevel="4">
      <c r="A450" s="427"/>
      <c r="B450" s="429"/>
      <c r="C450" s="108" t="s">
        <v>116</v>
      </c>
      <c r="D450" s="108"/>
      <c r="E450" s="369">
        <v>0</v>
      </c>
      <c r="F450" s="369">
        <v>0</v>
      </c>
      <c r="G450" s="369">
        <v>0</v>
      </c>
      <c r="H450" s="369">
        <v>0</v>
      </c>
      <c r="I450" s="369">
        <v>0</v>
      </c>
      <c r="J450" s="363">
        <f t="shared" si="246"/>
        <v>0</v>
      </c>
      <c r="K450" s="369">
        <v>0</v>
      </c>
      <c r="L450" s="369">
        <v>0</v>
      </c>
      <c r="M450" s="369">
        <v>0</v>
      </c>
      <c r="N450" s="369">
        <v>0</v>
      </c>
      <c r="O450" s="369">
        <v>0</v>
      </c>
      <c r="P450" s="87">
        <f t="shared" si="240"/>
        <v>0</v>
      </c>
      <c r="Q450" s="66">
        <f t="shared" si="243"/>
        <v>0</v>
      </c>
      <c r="R450" s="196">
        <v>0</v>
      </c>
    </row>
    <row r="451" spans="1:18" ht="16.5" hidden="1" customHeight="1" outlineLevel="4">
      <c r="A451" s="427"/>
      <c r="B451" s="429"/>
      <c r="C451" s="108" t="s">
        <v>117</v>
      </c>
      <c r="D451" s="108"/>
      <c r="E451" s="369">
        <v>0</v>
      </c>
      <c r="F451" s="369">
        <v>0</v>
      </c>
      <c r="G451" s="368">
        <v>2000000</v>
      </c>
      <c r="H451" s="368">
        <v>2000000</v>
      </c>
      <c r="I451" s="369">
        <v>0</v>
      </c>
      <c r="J451" s="363">
        <f t="shared" si="246"/>
        <v>4000000</v>
      </c>
      <c r="K451" s="369">
        <v>0</v>
      </c>
      <c r="L451" s="369">
        <v>0</v>
      </c>
      <c r="M451" s="369">
        <v>0</v>
      </c>
      <c r="N451" s="369">
        <v>0</v>
      </c>
      <c r="O451" s="369">
        <v>0</v>
      </c>
      <c r="P451" s="87">
        <f t="shared" si="240"/>
        <v>0</v>
      </c>
      <c r="Q451" s="66">
        <f t="shared" si="243"/>
        <v>4000000</v>
      </c>
      <c r="R451" s="196">
        <v>-2000000</v>
      </c>
    </row>
    <row r="452" spans="1:18" ht="16.5" hidden="1" customHeight="1" outlineLevel="4">
      <c r="A452" s="427"/>
      <c r="B452" s="429"/>
      <c r="C452" s="108" t="s">
        <v>118</v>
      </c>
      <c r="D452" s="108"/>
      <c r="E452" s="369">
        <v>0</v>
      </c>
      <c r="F452" s="369">
        <v>0</v>
      </c>
      <c r="G452" s="369">
        <v>0</v>
      </c>
      <c r="H452" s="369">
        <v>0</v>
      </c>
      <c r="I452" s="369">
        <v>0</v>
      </c>
      <c r="J452" s="363">
        <f t="shared" si="246"/>
        <v>0</v>
      </c>
      <c r="K452" s="369">
        <v>0</v>
      </c>
      <c r="L452" s="369">
        <v>0</v>
      </c>
      <c r="M452" s="369">
        <v>0</v>
      </c>
      <c r="N452" s="369">
        <v>0</v>
      </c>
      <c r="O452" s="369">
        <v>0</v>
      </c>
      <c r="P452" s="87">
        <f t="shared" si="240"/>
        <v>0</v>
      </c>
      <c r="Q452" s="66">
        <f t="shared" si="243"/>
        <v>0</v>
      </c>
      <c r="R452" s="196">
        <v>0</v>
      </c>
    </row>
    <row r="453" spans="1:18" ht="16.5" hidden="1" customHeight="1" outlineLevel="4">
      <c r="A453" s="427"/>
      <c r="B453" s="429"/>
      <c r="C453" s="114" t="s">
        <v>119</v>
      </c>
      <c r="D453" s="114"/>
      <c r="E453" s="369">
        <v>0</v>
      </c>
      <c r="F453" s="369">
        <v>0</v>
      </c>
      <c r="G453" s="369">
        <v>0</v>
      </c>
      <c r="H453" s="369">
        <v>0</v>
      </c>
      <c r="I453" s="369">
        <v>0</v>
      </c>
      <c r="J453" s="363">
        <f t="shared" si="246"/>
        <v>0</v>
      </c>
      <c r="K453" s="369">
        <v>0</v>
      </c>
      <c r="L453" s="369">
        <v>0</v>
      </c>
      <c r="M453" s="369">
        <v>0</v>
      </c>
      <c r="N453" s="369">
        <v>0</v>
      </c>
      <c r="O453" s="369">
        <v>0</v>
      </c>
      <c r="P453" s="87">
        <f t="shared" si="240"/>
        <v>0</v>
      </c>
      <c r="Q453" s="66">
        <f t="shared" si="243"/>
        <v>0</v>
      </c>
      <c r="R453" s="196">
        <v>0</v>
      </c>
    </row>
    <row r="454" spans="1:18" ht="28.5" hidden="1" customHeight="1" outlineLevel="3">
      <c r="A454" s="427"/>
      <c r="B454" s="429"/>
      <c r="C454" s="75" t="s">
        <v>22</v>
      </c>
      <c r="D454" s="27">
        <v>0</v>
      </c>
      <c r="E454" s="20">
        <f t="shared" ref="E454:O454" si="247">SUM(E455:E477)</f>
        <v>0</v>
      </c>
      <c r="F454" s="20">
        <f t="shared" si="247"/>
        <v>0</v>
      </c>
      <c r="G454" s="20">
        <f t="shared" si="247"/>
        <v>0</v>
      </c>
      <c r="H454" s="20">
        <f t="shared" si="247"/>
        <v>0</v>
      </c>
      <c r="I454" s="20">
        <f t="shared" si="247"/>
        <v>0</v>
      </c>
      <c r="J454" s="363">
        <f t="shared" si="246"/>
        <v>0</v>
      </c>
      <c r="K454" s="20">
        <f t="shared" si="247"/>
        <v>0</v>
      </c>
      <c r="L454" s="368">
        <f t="shared" si="247"/>
        <v>0</v>
      </c>
      <c r="M454" s="20">
        <f t="shared" si="247"/>
        <v>0</v>
      </c>
      <c r="N454" s="20">
        <f t="shared" si="247"/>
        <v>0</v>
      </c>
      <c r="O454" s="20">
        <f t="shared" si="247"/>
        <v>0</v>
      </c>
      <c r="P454" s="20">
        <f t="shared" si="240"/>
        <v>0</v>
      </c>
      <c r="Q454" s="76">
        <f t="shared" si="243"/>
        <v>0</v>
      </c>
      <c r="R454" s="196">
        <v>0</v>
      </c>
    </row>
    <row r="455" spans="1:18" ht="15.75" hidden="1" customHeight="1" outlineLevel="3">
      <c r="A455" s="427"/>
      <c r="B455" s="429"/>
      <c r="C455" s="111" t="s">
        <v>97</v>
      </c>
      <c r="D455" s="111"/>
      <c r="E455" s="12">
        <v>0</v>
      </c>
      <c r="F455" s="12">
        <v>0</v>
      </c>
      <c r="G455" s="12">
        <v>0</v>
      </c>
      <c r="H455" s="12">
        <v>0</v>
      </c>
      <c r="I455" s="115"/>
      <c r="J455" s="363">
        <f t="shared" si="246"/>
        <v>0</v>
      </c>
      <c r="K455" s="12"/>
      <c r="L455" s="12"/>
      <c r="M455" s="115"/>
      <c r="N455" s="12"/>
      <c r="O455" s="12"/>
      <c r="P455" s="363">
        <f t="shared" si="240"/>
        <v>0</v>
      </c>
      <c r="Q455" s="15"/>
      <c r="R455" s="196">
        <v>0</v>
      </c>
    </row>
    <row r="456" spans="1:18" ht="15.75" hidden="1" customHeight="1" outlineLevel="3">
      <c r="A456" s="427"/>
      <c r="B456" s="429"/>
      <c r="C456" s="111" t="s">
        <v>98</v>
      </c>
      <c r="D456" s="111"/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363">
        <f t="shared" si="246"/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363">
        <f t="shared" si="240"/>
        <v>0</v>
      </c>
      <c r="Q456" s="15"/>
      <c r="R456" s="196">
        <v>0</v>
      </c>
    </row>
    <row r="457" spans="1:18" ht="15.75" hidden="1" customHeight="1" outlineLevel="3">
      <c r="A457" s="427"/>
      <c r="B457" s="429"/>
      <c r="C457" s="111" t="s">
        <v>99</v>
      </c>
      <c r="D457" s="111"/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363">
        <f t="shared" si="246"/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363">
        <f t="shared" si="240"/>
        <v>0</v>
      </c>
      <c r="Q457" s="15"/>
      <c r="R457" s="196">
        <v>0</v>
      </c>
    </row>
    <row r="458" spans="1:18" ht="15.75" hidden="1" customHeight="1" outlineLevel="3">
      <c r="A458" s="427"/>
      <c r="B458" s="429"/>
      <c r="C458" s="111" t="s">
        <v>100</v>
      </c>
      <c r="D458" s="111"/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363">
        <f t="shared" si="246"/>
        <v>0</v>
      </c>
      <c r="K458" s="12">
        <v>0</v>
      </c>
      <c r="L458" s="115"/>
      <c r="M458" s="12">
        <v>0</v>
      </c>
      <c r="N458" s="12">
        <v>0</v>
      </c>
      <c r="O458" s="12">
        <v>0</v>
      </c>
      <c r="P458" s="363">
        <f t="shared" si="240"/>
        <v>0</v>
      </c>
      <c r="Q458" s="15"/>
      <c r="R458" s="196">
        <v>0</v>
      </c>
    </row>
    <row r="459" spans="1:18" ht="15.75" hidden="1" customHeight="1" outlineLevel="3">
      <c r="A459" s="427"/>
      <c r="B459" s="429"/>
      <c r="C459" s="111" t="s">
        <v>101</v>
      </c>
      <c r="D459" s="111"/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363">
        <f t="shared" si="246"/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363">
        <f t="shared" si="240"/>
        <v>0</v>
      </c>
      <c r="Q459" s="15"/>
      <c r="R459" s="196">
        <v>0</v>
      </c>
    </row>
    <row r="460" spans="1:18" ht="15.75" hidden="1" customHeight="1" outlineLevel="3">
      <c r="A460" s="427"/>
      <c r="B460" s="429"/>
      <c r="C460" s="111" t="s">
        <v>102</v>
      </c>
      <c r="D460" s="111"/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363">
        <f t="shared" si="246"/>
        <v>0</v>
      </c>
      <c r="K460" s="12">
        <v>0</v>
      </c>
      <c r="L460" s="12"/>
      <c r="M460" s="12">
        <v>0</v>
      </c>
      <c r="N460" s="12">
        <v>0</v>
      </c>
      <c r="O460" s="12">
        <v>0</v>
      </c>
      <c r="P460" s="363">
        <f t="shared" si="240"/>
        <v>0</v>
      </c>
      <c r="Q460" s="15"/>
      <c r="R460" s="196">
        <v>0</v>
      </c>
    </row>
    <row r="461" spans="1:18" ht="15.75" hidden="1" customHeight="1" outlineLevel="3">
      <c r="A461" s="427"/>
      <c r="B461" s="429"/>
      <c r="C461" s="111" t="s">
        <v>103</v>
      </c>
      <c r="D461" s="111"/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363">
        <f t="shared" si="246"/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363">
        <f t="shared" si="240"/>
        <v>0</v>
      </c>
      <c r="Q461" s="15"/>
      <c r="R461" s="196">
        <v>0</v>
      </c>
    </row>
    <row r="462" spans="1:18" ht="15.75" hidden="1" customHeight="1" outlineLevel="3">
      <c r="A462" s="427"/>
      <c r="B462" s="429"/>
      <c r="C462" s="111" t="s">
        <v>104</v>
      </c>
      <c r="D462" s="111"/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363">
        <f t="shared" si="246"/>
        <v>0</v>
      </c>
      <c r="K462" s="12">
        <v>0</v>
      </c>
      <c r="L462" s="12">
        <v>0</v>
      </c>
      <c r="M462" s="12">
        <v>0</v>
      </c>
      <c r="N462" s="115"/>
      <c r="O462" s="12">
        <v>0</v>
      </c>
      <c r="P462" s="363">
        <f t="shared" si="240"/>
        <v>0</v>
      </c>
      <c r="Q462" s="15"/>
      <c r="R462" s="196">
        <v>0</v>
      </c>
    </row>
    <row r="463" spans="1:18" ht="15.75" hidden="1" customHeight="1" outlineLevel="3">
      <c r="A463" s="427"/>
      <c r="B463" s="429"/>
      <c r="C463" s="111" t="s">
        <v>105</v>
      </c>
      <c r="D463" s="111"/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363">
        <f t="shared" si="246"/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363">
        <f t="shared" si="240"/>
        <v>0</v>
      </c>
      <c r="Q463" s="15"/>
      <c r="R463" s="196">
        <v>0</v>
      </c>
    </row>
    <row r="464" spans="1:18" ht="15.75" hidden="1" customHeight="1" outlineLevel="3">
      <c r="A464" s="427"/>
      <c r="B464" s="429"/>
      <c r="C464" s="111" t="s">
        <v>106</v>
      </c>
      <c r="D464" s="111"/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363">
        <f t="shared" si="246"/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363">
        <f t="shared" si="240"/>
        <v>0</v>
      </c>
      <c r="Q464" s="15"/>
      <c r="R464" s="196">
        <v>0</v>
      </c>
    </row>
    <row r="465" spans="1:18" ht="15.75" hidden="1" customHeight="1" outlineLevel="3">
      <c r="A465" s="427"/>
      <c r="B465" s="429"/>
      <c r="C465" s="111" t="s">
        <v>107</v>
      </c>
      <c r="D465" s="111"/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363">
        <f t="shared" si="246"/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363">
        <f t="shared" si="240"/>
        <v>0</v>
      </c>
      <c r="Q465" s="15"/>
      <c r="R465" s="196">
        <v>0</v>
      </c>
    </row>
    <row r="466" spans="1:18" ht="15.75" hidden="1" customHeight="1" outlineLevel="3">
      <c r="A466" s="427"/>
      <c r="B466" s="429"/>
      <c r="C466" s="111" t="s">
        <v>108</v>
      </c>
      <c r="D466" s="111"/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363">
        <f t="shared" si="246"/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363">
        <f t="shared" si="240"/>
        <v>0</v>
      </c>
      <c r="Q466" s="15"/>
      <c r="R466" s="196">
        <v>0</v>
      </c>
    </row>
    <row r="467" spans="1:18" ht="15.75" hidden="1" customHeight="1" outlineLevel="3">
      <c r="A467" s="427"/>
      <c r="B467" s="429"/>
      <c r="C467" s="111" t="s">
        <v>109</v>
      </c>
      <c r="D467" s="111"/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363">
        <f t="shared" si="246"/>
        <v>0</v>
      </c>
      <c r="K467" s="12">
        <v>0</v>
      </c>
      <c r="L467" s="12">
        <v>0</v>
      </c>
      <c r="M467" s="12">
        <v>0</v>
      </c>
      <c r="N467" s="12">
        <v>0</v>
      </c>
      <c r="O467" s="115"/>
      <c r="P467" s="363">
        <f t="shared" si="240"/>
        <v>0</v>
      </c>
      <c r="Q467" s="15"/>
      <c r="R467" s="196">
        <v>0</v>
      </c>
    </row>
    <row r="468" spans="1:18" ht="15.75" hidden="1" customHeight="1" outlineLevel="3">
      <c r="A468" s="427"/>
      <c r="B468" s="429"/>
      <c r="C468" s="111" t="s">
        <v>110</v>
      </c>
      <c r="D468" s="111"/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363">
        <f t="shared" si="246"/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363">
        <f t="shared" si="240"/>
        <v>0</v>
      </c>
      <c r="Q468" s="15"/>
      <c r="R468" s="196">
        <v>0</v>
      </c>
    </row>
    <row r="469" spans="1:18" ht="15.75" hidden="1" customHeight="1" outlineLevel="3">
      <c r="A469" s="427"/>
      <c r="B469" s="429"/>
      <c r="C469" s="111" t="s">
        <v>111</v>
      </c>
      <c r="D469" s="111"/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363">
        <f t="shared" si="246"/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363">
        <f t="shared" ref="P469:P532" si="248">K469+L469+M469+N469+O469</f>
        <v>0</v>
      </c>
      <c r="Q469" s="15"/>
      <c r="R469" s="196">
        <v>0</v>
      </c>
    </row>
    <row r="470" spans="1:18" ht="15.75" hidden="1" customHeight="1" outlineLevel="3">
      <c r="A470" s="427"/>
      <c r="B470" s="429"/>
      <c r="C470" s="111" t="s">
        <v>112</v>
      </c>
      <c r="D470" s="111"/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363">
        <f t="shared" si="246"/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363">
        <f t="shared" si="248"/>
        <v>0</v>
      </c>
      <c r="Q470" s="15"/>
      <c r="R470" s="196">
        <v>0</v>
      </c>
    </row>
    <row r="471" spans="1:18" ht="15.75" hidden="1" customHeight="1" outlineLevel="3">
      <c r="A471" s="427"/>
      <c r="B471" s="429"/>
      <c r="C471" s="111" t="s">
        <v>113</v>
      </c>
      <c r="D471" s="111"/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363">
        <f t="shared" si="246"/>
        <v>0</v>
      </c>
      <c r="K471" s="12">
        <v>0</v>
      </c>
      <c r="L471" s="12">
        <v>0</v>
      </c>
      <c r="M471" s="12">
        <v>0</v>
      </c>
      <c r="N471" s="115"/>
      <c r="O471" s="12">
        <v>0</v>
      </c>
      <c r="P471" s="363">
        <f t="shared" si="248"/>
        <v>0</v>
      </c>
      <c r="Q471" s="15"/>
      <c r="R471" s="196">
        <v>0</v>
      </c>
    </row>
    <row r="472" spans="1:18" ht="15.75" hidden="1" customHeight="1" outlineLevel="3">
      <c r="A472" s="427"/>
      <c r="B472" s="429"/>
      <c r="C472" s="111" t="s">
        <v>114</v>
      </c>
      <c r="D472" s="111"/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363">
        <f t="shared" si="246"/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363">
        <f t="shared" si="248"/>
        <v>0</v>
      </c>
      <c r="Q472" s="15"/>
      <c r="R472" s="196">
        <v>0</v>
      </c>
    </row>
    <row r="473" spans="1:18" ht="15.75" hidden="1" customHeight="1" outlineLevel="3">
      <c r="A473" s="427"/>
      <c r="B473" s="429"/>
      <c r="C473" s="111" t="s">
        <v>115</v>
      </c>
      <c r="D473" s="111"/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363">
        <f t="shared" si="246"/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363">
        <f t="shared" si="248"/>
        <v>0</v>
      </c>
      <c r="Q473" s="15"/>
      <c r="R473" s="196">
        <v>0</v>
      </c>
    </row>
    <row r="474" spans="1:18" ht="15.75" hidden="1" customHeight="1" outlineLevel="3">
      <c r="A474" s="427"/>
      <c r="B474" s="429"/>
      <c r="C474" s="111" t="s">
        <v>116</v>
      </c>
      <c r="D474" s="111"/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363">
        <f t="shared" si="246"/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363">
        <f t="shared" si="248"/>
        <v>0</v>
      </c>
      <c r="Q474" s="15"/>
      <c r="R474" s="196">
        <v>0</v>
      </c>
    </row>
    <row r="475" spans="1:18" ht="15.75" hidden="1" customHeight="1" outlineLevel="3">
      <c r="A475" s="427"/>
      <c r="B475" s="429"/>
      <c r="C475" s="111" t="s">
        <v>117</v>
      </c>
      <c r="D475" s="111"/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363">
        <f t="shared" si="246"/>
        <v>0</v>
      </c>
      <c r="K475" s="12">
        <v>0</v>
      </c>
      <c r="L475" s="12">
        <v>0</v>
      </c>
      <c r="M475" s="115"/>
      <c r="N475" s="12">
        <v>0</v>
      </c>
      <c r="O475" s="12">
        <v>0</v>
      </c>
      <c r="P475" s="363">
        <f t="shared" si="248"/>
        <v>0</v>
      </c>
      <c r="Q475" s="15"/>
      <c r="R475" s="196">
        <v>0</v>
      </c>
    </row>
    <row r="476" spans="1:18" ht="15.75" hidden="1" customHeight="1" outlineLevel="3">
      <c r="A476" s="427"/>
      <c r="B476" s="429"/>
      <c r="C476" s="111" t="s">
        <v>118</v>
      </c>
      <c r="D476" s="111"/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363">
        <f t="shared" si="246"/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363">
        <f t="shared" si="248"/>
        <v>0</v>
      </c>
      <c r="Q476" s="15"/>
      <c r="R476" s="196">
        <v>0</v>
      </c>
    </row>
    <row r="477" spans="1:18" ht="15.75" hidden="1" customHeight="1" outlineLevel="3">
      <c r="A477" s="427"/>
      <c r="B477" s="430"/>
      <c r="C477" s="116" t="s">
        <v>119</v>
      </c>
      <c r="D477" s="116"/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363">
        <f t="shared" si="246"/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363">
        <f t="shared" si="248"/>
        <v>0</v>
      </c>
      <c r="Q477" s="15"/>
      <c r="R477" s="196">
        <v>0</v>
      </c>
    </row>
    <row r="478" spans="1:18" ht="36.75" hidden="1" customHeight="1" outlineLevel="2">
      <c r="A478" s="472" t="s">
        <v>120</v>
      </c>
      <c r="B478" s="473"/>
      <c r="C478" s="473"/>
      <c r="D478" s="363">
        <f t="shared" ref="D478:I478" si="249">D481+D483+D485+D487</f>
        <v>0</v>
      </c>
      <c r="E478" s="117">
        <f t="shared" si="249"/>
        <v>0</v>
      </c>
      <c r="F478" s="363">
        <f>F481+F483+F485+F487+F479</f>
        <v>2544000</v>
      </c>
      <c r="G478" s="117">
        <f t="shared" si="249"/>
        <v>1250000</v>
      </c>
      <c r="H478" s="117">
        <f t="shared" si="249"/>
        <v>1250000</v>
      </c>
      <c r="I478" s="363">
        <f t="shared" si="249"/>
        <v>44000</v>
      </c>
      <c r="J478" s="363">
        <f t="shared" si="246"/>
        <v>5088000</v>
      </c>
      <c r="K478" s="363">
        <f t="shared" ref="K478" si="250">K481+K483+K485+K487+K479</f>
        <v>798204</v>
      </c>
      <c r="L478" s="117">
        <f>L481+L483+L485+L487</f>
        <v>0</v>
      </c>
      <c r="M478" s="363">
        <f t="shared" ref="M478:O478" si="251">M481+M483+M485+M487+M479</f>
        <v>44000</v>
      </c>
      <c r="N478" s="363">
        <f t="shared" si="251"/>
        <v>0</v>
      </c>
      <c r="O478" s="363">
        <f t="shared" si="251"/>
        <v>0</v>
      </c>
      <c r="P478" s="363">
        <f t="shared" si="248"/>
        <v>842204</v>
      </c>
      <c r="Q478" s="67">
        <f>J478+P478</f>
        <v>5930204</v>
      </c>
      <c r="R478" s="196">
        <v>-1250000</v>
      </c>
    </row>
    <row r="479" spans="1:18" ht="33" hidden="1" customHeight="1" outlineLevel="3">
      <c r="A479" s="427">
        <v>10</v>
      </c>
      <c r="B479" s="428" t="s">
        <v>14</v>
      </c>
      <c r="C479" s="75" t="s">
        <v>11</v>
      </c>
      <c r="D479" s="75"/>
      <c r="E479" s="20">
        <f>E480</f>
        <v>0</v>
      </c>
      <c r="F479" s="20">
        <f>F480</f>
        <v>1500000</v>
      </c>
      <c r="G479" s="20">
        <f t="shared" ref="G479:I479" si="252">G480</f>
        <v>0</v>
      </c>
      <c r="H479" s="20">
        <f t="shared" si="252"/>
        <v>0</v>
      </c>
      <c r="I479" s="20">
        <f t="shared" si="252"/>
        <v>0</v>
      </c>
      <c r="J479" s="363">
        <f t="shared" si="246"/>
        <v>1500000</v>
      </c>
      <c r="K479" s="20">
        <f t="shared" ref="K479:O479" si="253">K480</f>
        <v>798204</v>
      </c>
      <c r="L479" s="368">
        <f t="shared" si="253"/>
        <v>0</v>
      </c>
      <c r="M479" s="20">
        <f t="shared" si="253"/>
        <v>0</v>
      </c>
      <c r="N479" s="20">
        <f t="shared" si="253"/>
        <v>0</v>
      </c>
      <c r="O479" s="20">
        <f t="shared" si="253"/>
        <v>0</v>
      </c>
      <c r="P479" s="20">
        <f t="shared" si="248"/>
        <v>798204</v>
      </c>
      <c r="Q479" s="76">
        <f t="shared" ref="Q479:Q487" si="254">J479+P479</f>
        <v>2298204</v>
      </c>
      <c r="R479" s="196">
        <v>0</v>
      </c>
    </row>
    <row r="480" spans="1:18" ht="16.5" hidden="1" customHeight="1" outlineLevel="4">
      <c r="A480" s="427"/>
      <c r="B480" s="429"/>
      <c r="C480" s="108" t="s">
        <v>121</v>
      </c>
      <c r="D480" s="108"/>
      <c r="E480" s="113">
        <v>0</v>
      </c>
      <c r="F480" s="369">
        <v>1500000</v>
      </c>
      <c r="G480" s="369">
        <v>0</v>
      </c>
      <c r="H480" s="369">
        <v>0</v>
      </c>
      <c r="I480" s="369">
        <v>0</v>
      </c>
      <c r="J480" s="363">
        <f t="shared" si="246"/>
        <v>1500000</v>
      </c>
      <c r="K480" s="369">
        <v>798204</v>
      </c>
      <c r="L480" s="369">
        <v>0</v>
      </c>
      <c r="M480" s="369">
        <v>0</v>
      </c>
      <c r="N480" s="369">
        <v>0</v>
      </c>
      <c r="O480" s="369">
        <v>0</v>
      </c>
      <c r="P480" s="87">
        <f t="shared" si="248"/>
        <v>798204</v>
      </c>
      <c r="Q480" s="66">
        <f t="shared" si="254"/>
        <v>2298204</v>
      </c>
      <c r="R480" s="196">
        <v>0</v>
      </c>
    </row>
    <row r="481" spans="1:18" ht="28.5" hidden="1" customHeight="1" outlineLevel="3">
      <c r="A481" s="427"/>
      <c r="B481" s="429"/>
      <c r="C481" s="75" t="s">
        <v>12</v>
      </c>
      <c r="D481" s="27">
        <v>0</v>
      </c>
      <c r="E481" s="20">
        <f>E482</f>
        <v>0</v>
      </c>
      <c r="F481" s="20">
        <f t="shared" ref="F481:O483" si="255">F482</f>
        <v>1000000</v>
      </c>
      <c r="G481" s="20">
        <f t="shared" si="255"/>
        <v>1250000</v>
      </c>
      <c r="H481" s="20">
        <f t="shared" si="255"/>
        <v>1250000</v>
      </c>
      <c r="I481" s="20">
        <f t="shared" si="255"/>
        <v>0</v>
      </c>
      <c r="J481" s="363">
        <f t="shared" si="246"/>
        <v>3500000</v>
      </c>
      <c r="K481" s="20">
        <f t="shared" si="255"/>
        <v>0</v>
      </c>
      <c r="L481" s="368">
        <f t="shared" si="255"/>
        <v>0</v>
      </c>
      <c r="M481" s="20">
        <f t="shared" si="255"/>
        <v>0</v>
      </c>
      <c r="N481" s="20">
        <f t="shared" si="255"/>
        <v>0</v>
      </c>
      <c r="O481" s="20">
        <f t="shared" si="255"/>
        <v>0</v>
      </c>
      <c r="P481" s="27">
        <f>O481+N481+M481+L481+K481</f>
        <v>0</v>
      </c>
      <c r="Q481" s="76">
        <f t="shared" si="254"/>
        <v>3500000</v>
      </c>
      <c r="R481" s="196">
        <v>-1250000</v>
      </c>
    </row>
    <row r="482" spans="1:18" ht="16.5" hidden="1" customHeight="1" outlineLevel="4">
      <c r="A482" s="427"/>
      <c r="B482" s="429"/>
      <c r="C482" s="108" t="s">
        <v>121</v>
      </c>
      <c r="D482" s="108"/>
      <c r="E482" s="369">
        <v>0</v>
      </c>
      <c r="F482" s="368">
        <v>1000000</v>
      </c>
      <c r="G482" s="369">
        <v>1250000</v>
      </c>
      <c r="H482" s="369">
        <v>1250000</v>
      </c>
      <c r="I482" s="369">
        <v>0</v>
      </c>
      <c r="J482" s="363">
        <f t="shared" si="246"/>
        <v>3500000</v>
      </c>
      <c r="K482" s="369">
        <v>0</v>
      </c>
      <c r="L482" s="369">
        <v>0</v>
      </c>
      <c r="M482" s="369">
        <v>0</v>
      </c>
      <c r="N482" s="369">
        <v>0</v>
      </c>
      <c r="O482" s="369">
        <v>0</v>
      </c>
      <c r="P482" s="87">
        <f t="shared" si="248"/>
        <v>0</v>
      </c>
      <c r="Q482" s="66">
        <f t="shared" si="254"/>
        <v>3500000</v>
      </c>
      <c r="R482" s="196">
        <v>-1250000</v>
      </c>
    </row>
    <row r="483" spans="1:18" ht="28.5" hidden="1" customHeight="1" outlineLevel="3">
      <c r="A483" s="427"/>
      <c r="B483" s="429"/>
      <c r="C483" s="75" t="s">
        <v>13</v>
      </c>
      <c r="D483" s="27">
        <v>0</v>
      </c>
      <c r="E483" s="20">
        <f>E484</f>
        <v>0</v>
      </c>
      <c r="F483" s="20">
        <f t="shared" ref="F483" si="256">F484</f>
        <v>44000</v>
      </c>
      <c r="G483" s="20">
        <f t="shared" si="255"/>
        <v>0</v>
      </c>
      <c r="H483" s="20">
        <f t="shared" si="255"/>
        <v>0</v>
      </c>
      <c r="I483" s="20">
        <f t="shared" si="255"/>
        <v>44000</v>
      </c>
      <c r="J483" s="363">
        <f t="shared" si="246"/>
        <v>88000</v>
      </c>
      <c r="K483" s="20">
        <f t="shared" si="255"/>
        <v>0</v>
      </c>
      <c r="L483" s="368">
        <f t="shared" si="255"/>
        <v>0</v>
      </c>
      <c r="M483" s="20">
        <f t="shared" si="255"/>
        <v>44000</v>
      </c>
      <c r="N483" s="20">
        <f t="shared" si="255"/>
        <v>0</v>
      </c>
      <c r="O483" s="20">
        <f t="shared" si="255"/>
        <v>0</v>
      </c>
      <c r="P483" s="20">
        <f t="shared" si="248"/>
        <v>44000</v>
      </c>
      <c r="Q483" s="76">
        <f t="shared" si="254"/>
        <v>132000</v>
      </c>
      <c r="R483" s="196">
        <v>0</v>
      </c>
    </row>
    <row r="484" spans="1:18" ht="16.5" hidden="1" customHeight="1" outlineLevel="4">
      <c r="A484" s="427"/>
      <c r="B484" s="429"/>
      <c r="C484" s="108" t="s">
        <v>121</v>
      </c>
      <c r="D484" s="108"/>
      <c r="E484" s="369">
        <v>0</v>
      </c>
      <c r="F484" s="368">
        <v>44000</v>
      </c>
      <c r="G484" s="369">
        <v>0</v>
      </c>
      <c r="H484" s="369">
        <v>0</v>
      </c>
      <c r="I484" s="368">
        <v>44000</v>
      </c>
      <c r="J484" s="363">
        <f t="shared" si="246"/>
        <v>88000</v>
      </c>
      <c r="K484" s="369">
        <v>0</v>
      </c>
      <c r="L484" s="369">
        <v>0</v>
      </c>
      <c r="M484" s="368">
        <v>44000</v>
      </c>
      <c r="N484" s="369">
        <v>0</v>
      </c>
      <c r="O484" s="369">
        <v>0</v>
      </c>
      <c r="P484" s="87">
        <f t="shared" si="248"/>
        <v>44000</v>
      </c>
      <c r="Q484" s="66">
        <f t="shared" si="254"/>
        <v>132000</v>
      </c>
      <c r="R484" s="196">
        <v>0</v>
      </c>
    </row>
    <row r="485" spans="1:18" ht="28.5" hidden="1" customHeight="1" outlineLevel="3">
      <c r="A485" s="427"/>
      <c r="B485" s="429"/>
      <c r="C485" s="75" t="s">
        <v>277</v>
      </c>
      <c r="D485" s="27">
        <v>0</v>
      </c>
      <c r="E485" s="20">
        <f>E486</f>
        <v>0</v>
      </c>
      <c r="F485" s="20">
        <f t="shared" ref="F485:O485" si="257">F486</f>
        <v>0</v>
      </c>
      <c r="G485" s="20">
        <f t="shared" si="257"/>
        <v>0</v>
      </c>
      <c r="H485" s="20">
        <f t="shared" si="257"/>
        <v>0</v>
      </c>
      <c r="I485" s="20">
        <f t="shared" si="257"/>
        <v>0</v>
      </c>
      <c r="J485" s="363">
        <f t="shared" si="246"/>
        <v>0</v>
      </c>
      <c r="K485" s="20">
        <f t="shared" si="257"/>
        <v>0</v>
      </c>
      <c r="L485" s="368">
        <f t="shared" si="257"/>
        <v>0</v>
      </c>
      <c r="M485" s="20">
        <f t="shared" si="257"/>
        <v>0</v>
      </c>
      <c r="N485" s="20">
        <f t="shared" si="257"/>
        <v>0</v>
      </c>
      <c r="O485" s="20">
        <f t="shared" si="257"/>
        <v>0</v>
      </c>
      <c r="P485" s="27">
        <f t="shared" ref="P485:P487" si="258">O485+N485+M485+L485+K485</f>
        <v>0</v>
      </c>
      <c r="Q485" s="103">
        <f t="shared" si="254"/>
        <v>0</v>
      </c>
      <c r="R485" s="196">
        <v>0</v>
      </c>
    </row>
    <row r="486" spans="1:18" ht="16.5" hidden="1" customHeight="1" outlineLevel="4">
      <c r="A486" s="427"/>
      <c r="B486" s="429"/>
      <c r="C486" s="108" t="s">
        <v>121</v>
      </c>
      <c r="D486" s="108"/>
      <c r="E486" s="369">
        <v>0</v>
      </c>
      <c r="F486" s="369">
        <v>0</v>
      </c>
      <c r="G486" s="369">
        <v>0</v>
      </c>
      <c r="H486" s="369">
        <v>0</v>
      </c>
      <c r="I486" s="369">
        <v>0</v>
      </c>
      <c r="J486" s="363">
        <f t="shared" si="246"/>
        <v>0</v>
      </c>
      <c r="K486" s="369">
        <v>0</v>
      </c>
      <c r="L486" s="369">
        <v>0</v>
      </c>
      <c r="M486" s="369">
        <v>0</v>
      </c>
      <c r="N486" s="369">
        <v>0</v>
      </c>
      <c r="O486" s="369">
        <v>0</v>
      </c>
      <c r="P486" s="102">
        <f t="shared" si="258"/>
        <v>0</v>
      </c>
      <c r="Q486" s="118">
        <f t="shared" si="254"/>
        <v>0</v>
      </c>
      <c r="R486" s="196">
        <v>0</v>
      </c>
    </row>
    <row r="487" spans="1:18" ht="28.5" hidden="1" customHeight="1" outlineLevel="3">
      <c r="A487" s="427"/>
      <c r="B487" s="429"/>
      <c r="C487" s="75" t="s">
        <v>22</v>
      </c>
      <c r="D487" s="27">
        <v>0</v>
      </c>
      <c r="E487" s="20">
        <f>E488</f>
        <v>0</v>
      </c>
      <c r="F487" s="20">
        <f>F488</f>
        <v>0</v>
      </c>
      <c r="G487" s="20">
        <f t="shared" ref="G487:I487" si="259">G488</f>
        <v>0</v>
      </c>
      <c r="H487" s="20">
        <f t="shared" si="259"/>
        <v>0</v>
      </c>
      <c r="I487" s="20">
        <f t="shared" si="259"/>
        <v>0</v>
      </c>
      <c r="J487" s="363">
        <f t="shared" si="246"/>
        <v>0</v>
      </c>
      <c r="K487" s="20">
        <f t="shared" ref="K487:O487" si="260">K488</f>
        <v>0</v>
      </c>
      <c r="L487" s="368">
        <f t="shared" si="260"/>
        <v>0</v>
      </c>
      <c r="M487" s="20">
        <f t="shared" si="260"/>
        <v>0</v>
      </c>
      <c r="N487" s="20">
        <f t="shared" si="260"/>
        <v>0</v>
      </c>
      <c r="O487" s="20">
        <f t="shared" si="260"/>
        <v>0</v>
      </c>
      <c r="P487" s="27">
        <f t="shared" si="258"/>
        <v>0</v>
      </c>
      <c r="Q487" s="103">
        <f t="shared" si="254"/>
        <v>0</v>
      </c>
      <c r="R487" s="196">
        <v>0</v>
      </c>
    </row>
    <row r="488" spans="1:18" ht="15.75" hidden="1" customHeight="1" outlineLevel="3">
      <c r="A488" s="427"/>
      <c r="B488" s="430"/>
      <c r="C488" s="119" t="s">
        <v>121</v>
      </c>
      <c r="D488" s="119"/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363">
        <f t="shared" si="246"/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363">
        <f t="shared" si="248"/>
        <v>0</v>
      </c>
      <c r="Q488" s="15"/>
      <c r="R488" s="196">
        <v>0</v>
      </c>
    </row>
    <row r="489" spans="1:18" ht="33.75" hidden="1" customHeight="1" outlineLevel="2">
      <c r="A489" s="474" t="s">
        <v>362</v>
      </c>
      <c r="B489" s="475"/>
      <c r="C489" s="475"/>
      <c r="D489" s="363">
        <f t="shared" ref="D489:I489" si="261">D492+D494+D496+D498</f>
        <v>0</v>
      </c>
      <c r="E489" s="117">
        <f t="shared" si="261"/>
        <v>0</v>
      </c>
      <c r="F489" s="117">
        <f>F492+F494+F496+F498+F490</f>
        <v>72000</v>
      </c>
      <c r="G489" s="117">
        <f t="shared" si="261"/>
        <v>0</v>
      </c>
      <c r="H489" s="117">
        <f t="shared" si="261"/>
        <v>0</v>
      </c>
      <c r="I489" s="117">
        <f t="shared" si="261"/>
        <v>211480</v>
      </c>
      <c r="J489" s="363">
        <f t="shared" si="246"/>
        <v>283480</v>
      </c>
      <c r="K489" s="117">
        <f t="shared" ref="K489" si="262">K492+K494+K496+K498+K490</f>
        <v>135000</v>
      </c>
      <c r="L489" s="117">
        <f>L492+L494+L496+L498+L490</f>
        <v>150902</v>
      </c>
      <c r="M489" s="117">
        <f t="shared" ref="M489:O489" si="263">M492+M494+M496+M498+M490</f>
        <v>216628</v>
      </c>
      <c r="N489" s="117">
        <f t="shared" si="263"/>
        <v>135000</v>
      </c>
      <c r="O489" s="117">
        <f t="shared" si="263"/>
        <v>135000</v>
      </c>
      <c r="P489" s="363">
        <f t="shared" si="248"/>
        <v>772530</v>
      </c>
      <c r="Q489" s="67">
        <f>J489+P489</f>
        <v>1056010</v>
      </c>
      <c r="R489" s="196">
        <v>0</v>
      </c>
    </row>
    <row r="490" spans="1:18" ht="33" hidden="1" customHeight="1" outlineLevel="3">
      <c r="A490" s="476">
        <v>11</v>
      </c>
      <c r="B490" s="490" t="s">
        <v>14</v>
      </c>
      <c r="C490" s="120" t="s">
        <v>11</v>
      </c>
      <c r="D490" s="120"/>
      <c r="E490" s="121">
        <f>SUM(E491:E491)</f>
        <v>0</v>
      </c>
      <c r="F490" s="121">
        <f>SUM(F491:F491)</f>
        <v>0</v>
      </c>
      <c r="G490" s="121">
        <f t="shared" ref="G490:O490" si="264">SUM(G491:G491)</f>
        <v>0</v>
      </c>
      <c r="H490" s="121">
        <f t="shared" si="264"/>
        <v>0</v>
      </c>
      <c r="I490" s="121">
        <f t="shared" si="264"/>
        <v>0</v>
      </c>
      <c r="J490" s="363">
        <f t="shared" si="246"/>
        <v>0</v>
      </c>
      <c r="K490" s="121">
        <f t="shared" si="264"/>
        <v>0</v>
      </c>
      <c r="L490" s="370">
        <v>15902</v>
      </c>
      <c r="M490" s="121">
        <f t="shared" si="264"/>
        <v>0</v>
      </c>
      <c r="N490" s="121">
        <f t="shared" si="264"/>
        <v>0</v>
      </c>
      <c r="O490" s="121">
        <f t="shared" si="264"/>
        <v>0</v>
      </c>
      <c r="P490" s="20">
        <f t="shared" si="248"/>
        <v>15902</v>
      </c>
      <c r="Q490" s="76">
        <f t="shared" ref="Q490:Q498" si="265">J490+P490</f>
        <v>15902</v>
      </c>
      <c r="R490" s="196">
        <v>0</v>
      </c>
    </row>
    <row r="491" spans="1:18" ht="16.5" hidden="1" customHeight="1" outlineLevel="4">
      <c r="A491" s="476"/>
      <c r="B491" s="491"/>
      <c r="C491" s="86" t="s">
        <v>243</v>
      </c>
      <c r="D491" s="86"/>
      <c r="E491" s="370">
        <v>0</v>
      </c>
      <c r="F491" s="370"/>
      <c r="G491" s="370">
        <v>0</v>
      </c>
      <c r="H491" s="370">
        <v>0</v>
      </c>
      <c r="I491" s="370">
        <v>0</v>
      </c>
      <c r="J491" s="363">
        <f t="shared" si="246"/>
        <v>0</v>
      </c>
      <c r="K491" s="370">
        <v>0</v>
      </c>
      <c r="L491" s="370">
        <f>F491</f>
        <v>0</v>
      </c>
      <c r="M491" s="370">
        <v>0</v>
      </c>
      <c r="N491" s="370">
        <v>0</v>
      </c>
      <c r="O491" s="370">
        <v>0</v>
      </c>
      <c r="P491" s="87">
        <f t="shared" si="248"/>
        <v>0</v>
      </c>
      <c r="Q491" s="66">
        <f t="shared" si="265"/>
        <v>0</v>
      </c>
      <c r="R491" s="196">
        <v>0</v>
      </c>
    </row>
    <row r="492" spans="1:18" ht="28.5" hidden="1" customHeight="1" outlineLevel="3">
      <c r="A492" s="476"/>
      <c r="B492" s="491"/>
      <c r="C492" s="120" t="s">
        <v>12</v>
      </c>
      <c r="D492" s="27">
        <v>0</v>
      </c>
      <c r="E492" s="121">
        <f>SUM(E493:E493)</f>
        <v>0</v>
      </c>
      <c r="F492" s="121">
        <f t="shared" ref="F492:O492" si="266">SUM(F493:F493)</f>
        <v>47000</v>
      </c>
      <c r="G492" s="121">
        <f t="shared" si="266"/>
        <v>0</v>
      </c>
      <c r="H492" s="121">
        <f t="shared" si="266"/>
        <v>0</v>
      </c>
      <c r="I492" s="121">
        <f t="shared" si="266"/>
        <v>51480</v>
      </c>
      <c r="J492" s="363">
        <f t="shared" si="246"/>
        <v>98480</v>
      </c>
      <c r="K492" s="121">
        <f t="shared" si="266"/>
        <v>0</v>
      </c>
      <c r="L492" s="370">
        <f t="shared" si="266"/>
        <v>0</v>
      </c>
      <c r="M492" s="121">
        <f t="shared" si="266"/>
        <v>56628</v>
      </c>
      <c r="N492" s="121">
        <f t="shared" si="266"/>
        <v>0</v>
      </c>
      <c r="O492" s="121">
        <f t="shared" si="266"/>
        <v>0</v>
      </c>
      <c r="P492" s="20">
        <f t="shared" si="248"/>
        <v>56628</v>
      </c>
      <c r="Q492" s="76">
        <f t="shared" si="265"/>
        <v>155108</v>
      </c>
      <c r="R492" s="196">
        <v>0</v>
      </c>
    </row>
    <row r="493" spans="1:18" ht="16.5" hidden="1" customHeight="1" outlineLevel="4">
      <c r="A493" s="476"/>
      <c r="B493" s="491"/>
      <c r="C493" s="86" t="s">
        <v>243</v>
      </c>
      <c r="D493" s="86"/>
      <c r="E493" s="370">
        <v>0</v>
      </c>
      <c r="F493" s="370">
        <v>47000</v>
      </c>
      <c r="G493" s="370">
        <v>0</v>
      </c>
      <c r="H493" s="370">
        <v>0</v>
      </c>
      <c r="I493" s="370">
        <v>51480</v>
      </c>
      <c r="J493" s="363">
        <f t="shared" si="246"/>
        <v>98480</v>
      </c>
      <c r="K493" s="370">
        <v>0</v>
      </c>
      <c r="L493" s="370">
        <v>0</v>
      </c>
      <c r="M493" s="370">
        <v>56628</v>
      </c>
      <c r="N493" s="370">
        <v>0</v>
      </c>
      <c r="O493" s="370">
        <v>0</v>
      </c>
      <c r="P493" s="87">
        <f t="shared" si="248"/>
        <v>56628</v>
      </c>
      <c r="Q493" s="66">
        <f t="shared" si="265"/>
        <v>155108</v>
      </c>
      <c r="R493" s="196">
        <v>0</v>
      </c>
    </row>
    <row r="494" spans="1:18" ht="28.5" hidden="1" customHeight="1" outlineLevel="3">
      <c r="A494" s="476"/>
      <c r="B494" s="491"/>
      <c r="C494" s="120" t="s">
        <v>13</v>
      </c>
      <c r="D494" s="27">
        <v>0</v>
      </c>
      <c r="E494" s="121">
        <f>SUM(E495:E495)</f>
        <v>0</v>
      </c>
      <c r="F494" s="121">
        <f t="shared" ref="F494:O494" si="267">SUM(F495:F495)</f>
        <v>25000</v>
      </c>
      <c r="G494" s="121">
        <f t="shared" si="267"/>
        <v>0</v>
      </c>
      <c r="H494" s="121">
        <f t="shared" si="267"/>
        <v>0</v>
      </c>
      <c r="I494" s="121">
        <f t="shared" si="267"/>
        <v>25000</v>
      </c>
      <c r="J494" s="363">
        <f t="shared" si="246"/>
        <v>50000</v>
      </c>
      <c r="K494" s="121">
        <f t="shared" si="267"/>
        <v>0</v>
      </c>
      <c r="L494" s="370">
        <f t="shared" si="267"/>
        <v>0</v>
      </c>
      <c r="M494" s="121">
        <f t="shared" si="267"/>
        <v>25000</v>
      </c>
      <c r="N494" s="121">
        <f t="shared" si="267"/>
        <v>0</v>
      </c>
      <c r="O494" s="121">
        <f t="shared" si="267"/>
        <v>0</v>
      </c>
      <c r="P494" s="20">
        <f t="shared" si="248"/>
        <v>25000</v>
      </c>
      <c r="Q494" s="76">
        <f t="shared" si="265"/>
        <v>75000</v>
      </c>
      <c r="R494" s="196">
        <v>0</v>
      </c>
    </row>
    <row r="495" spans="1:18" ht="16.5" hidden="1" customHeight="1" outlineLevel="4">
      <c r="A495" s="476"/>
      <c r="B495" s="491"/>
      <c r="C495" s="86" t="s">
        <v>243</v>
      </c>
      <c r="D495" s="86"/>
      <c r="E495" s="370">
        <v>0</v>
      </c>
      <c r="F495" s="370">
        <v>25000</v>
      </c>
      <c r="G495" s="370">
        <v>0</v>
      </c>
      <c r="H495" s="370">
        <v>0</v>
      </c>
      <c r="I495" s="370">
        <v>25000</v>
      </c>
      <c r="J495" s="363">
        <f t="shared" si="246"/>
        <v>50000</v>
      </c>
      <c r="K495" s="370">
        <v>0</v>
      </c>
      <c r="L495" s="370">
        <v>0</v>
      </c>
      <c r="M495" s="370">
        <v>25000</v>
      </c>
      <c r="N495" s="370">
        <v>0</v>
      </c>
      <c r="O495" s="370">
        <v>0</v>
      </c>
      <c r="P495" s="87">
        <f t="shared" si="248"/>
        <v>25000</v>
      </c>
      <c r="Q495" s="66">
        <f t="shared" si="265"/>
        <v>75000</v>
      </c>
      <c r="R495" s="196">
        <v>0</v>
      </c>
    </row>
    <row r="496" spans="1:18" ht="28.5" hidden="1" customHeight="1" outlineLevel="3">
      <c r="A496" s="476"/>
      <c r="B496" s="491"/>
      <c r="C496" s="120" t="s">
        <v>277</v>
      </c>
      <c r="D496" s="27">
        <v>0</v>
      </c>
      <c r="E496" s="121">
        <f>SUM(E497:E497)</f>
        <v>0</v>
      </c>
      <c r="F496" s="121">
        <f t="shared" ref="F496:O496" si="268">SUM(F497:F497)</f>
        <v>0</v>
      </c>
      <c r="G496" s="121">
        <f t="shared" si="268"/>
        <v>0</v>
      </c>
      <c r="H496" s="121">
        <f t="shared" si="268"/>
        <v>0</v>
      </c>
      <c r="I496" s="121">
        <f t="shared" si="268"/>
        <v>0</v>
      </c>
      <c r="J496" s="363">
        <f t="shared" ref="J496:J587" si="269">I496+H496+G496+F496+E496+D496</f>
        <v>0</v>
      </c>
      <c r="K496" s="121">
        <f t="shared" si="268"/>
        <v>0</v>
      </c>
      <c r="L496" s="370">
        <f t="shared" si="268"/>
        <v>0</v>
      </c>
      <c r="M496" s="121">
        <f t="shared" si="268"/>
        <v>0</v>
      </c>
      <c r="N496" s="121">
        <f t="shared" si="268"/>
        <v>0</v>
      </c>
      <c r="O496" s="121">
        <f t="shared" si="268"/>
        <v>0</v>
      </c>
      <c r="P496" s="27">
        <f t="shared" ref="P496" si="270">O496+N496+M496+L496+K496</f>
        <v>0</v>
      </c>
      <c r="Q496" s="103">
        <f t="shared" si="265"/>
        <v>0</v>
      </c>
      <c r="R496" s="196">
        <v>0</v>
      </c>
    </row>
    <row r="497" spans="1:18" ht="16.5" hidden="1" customHeight="1" outlineLevel="4">
      <c r="A497" s="476"/>
      <c r="B497" s="491"/>
      <c r="C497" s="86" t="s">
        <v>243</v>
      </c>
      <c r="D497" s="86"/>
      <c r="E497" s="370">
        <v>0</v>
      </c>
      <c r="F497" s="370">
        <v>0</v>
      </c>
      <c r="G497" s="370">
        <v>0</v>
      </c>
      <c r="H497" s="370">
        <v>0</v>
      </c>
      <c r="I497" s="370">
        <v>0</v>
      </c>
      <c r="J497" s="363">
        <f t="shared" si="269"/>
        <v>0</v>
      </c>
      <c r="K497" s="370">
        <v>0</v>
      </c>
      <c r="L497" s="370">
        <v>0</v>
      </c>
      <c r="M497" s="370">
        <v>0</v>
      </c>
      <c r="N497" s="370">
        <v>0</v>
      </c>
      <c r="O497" s="370">
        <v>0</v>
      </c>
      <c r="P497" s="87">
        <f t="shared" si="248"/>
        <v>0</v>
      </c>
      <c r="Q497" s="66">
        <f t="shared" si="265"/>
        <v>0</v>
      </c>
      <c r="R497" s="196">
        <v>0</v>
      </c>
    </row>
    <row r="498" spans="1:18" ht="28.5" hidden="1" customHeight="1" outlineLevel="3">
      <c r="A498" s="476"/>
      <c r="B498" s="491"/>
      <c r="C498" s="120" t="s">
        <v>22</v>
      </c>
      <c r="D498" s="27">
        <v>0</v>
      </c>
      <c r="E498" s="121">
        <f>SUM(E499:E499)</f>
        <v>0</v>
      </c>
      <c r="F498" s="121">
        <f t="shared" ref="F498:O498" si="271">SUM(F499:F499)</f>
        <v>0</v>
      </c>
      <c r="G498" s="121">
        <f t="shared" si="271"/>
        <v>0</v>
      </c>
      <c r="H498" s="121">
        <f t="shared" si="271"/>
        <v>0</v>
      </c>
      <c r="I498" s="121">
        <f t="shared" si="271"/>
        <v>135000</v>
      </c>
      <c r="J498" s="363">
        <f t="shared" si="269"/>
        <v>135000</v>
      </c>
      <c r="K498" s="121">
        <f t="shared" si="271"/>
        <v>135000</v>
      </c>
      <c r="L498" s="370">
        <f t="shared" si="271"/>
        <v>135000</v>
      </c>
      <c r="M498" s="121">
        <f t="shared" si="271"/>
        <v>135000</v>
      </c>
      <c r="N498" s="121">
        <f t="shared" si="271"/>
        <v>135000</v>
      </c>
      <c r="O498" s="121">
        <f t="shared" si="271"/>
        <v>135000</v>
      </c>
      <c r="P498" s="20">
        <f t="shared" si="248"/>
        <v>675000</v>
      </c>
      <c r="Q498" s="76">
        <f t="shared" si="265"/>
        <v>810000</v>
      </c>
      <c r="R498" s="196">
        <v>0</v>
      </c>
    </row>
    <row r="499" spans="1:18" ht="15.75" hidden="1" customHeight="1" outlineLevel="3">
      <c r="A499" s="476"/>
      <c r="B499" s="492"/>
      <c r="C499" s="90" t="s">
        <v>243</v>
      </c>
      <c r="D499" s="90"/>
      <c r="E499" s="89">
        <v>0</v>
      </c>
      <c r="F499" s="89">
        <v>0</v>
      </c>
      <c r="G499" s="89">
        <v>0</v>
      </c>
      <c r="H499" s="89">
        <v>0</v>
      </c>
      <c r="I499" s="122">
        <v>135000</v>
      </c>
      <c r="J499" s="363">
        <f t="shared" si="269"/>
        <v>135000</v>
      </c>
      <c r="K499" s="122">
        <v>135000</v>
      </c>
      <c r="L499" s="122">
        <v>135000</v>
      </c>
      <c r="M499" s="122">
        <v>135000</v>
      </c>
      <c r="N499" s="122">
        <v>135000</v>
      </c>
      <c r="O499" s="122">
        <v>135000</v>
      </c>
      <c r="P499" s="363">
        <f t="shared" si="248"/>
        <v>675000</v>
      </c>
      <c r="Q499" s="15"/>
      <c r="R499" s="196">
        <v>0</v>
      </c>
    </row>
    <row r="500" spans="1:18" ht="48.75" hidden="1" customHeight="1" outlineLevel="2">
      <c r="A500" s="472" t="s">
        <v>122</v>
      </c>
      <c r="B500" s="473"/>
      <c r="C500" s="473"/>
      <c r="D500" s="363">
        <f t="shared" ref="D500:I500" si="272">D507+D513+D519+D525</f>
        <v>0</v>
      </c>
      <c r="E500" s="363">
        <f t="shared" si="272"/>
        <v>71000</v>
      </c>
      <c r="F500" s="363">
        <f>F507+F513+F519+F525+F501</f>
        <v>536000</v>
      </c>
      <c r="G500" s="363">
        <f t="shared" si="272"/>
        <v>15000</v>
      </c>
      <c r="H500" s="363">
        <f t="shared" si="272"/>
        <v>15000</v>
      </c>
      <c r="I500" s="87">
        <f t="shared" si="272"/>
        <v>0</v>
      </c>
      <c r="J500" s="363">
        <f t="shared" si="269"/>
        <v>637000</v>
      </c>
      <c r="K500" s="363">
        <f t="shared" ref="K500" si="273">K507+K513+K519+K525+K501</f>
        <v>536000</v>
      </c>
      <c r="L500" s="363">
        <f>L507+L513+L519+L525+L501</f>
        <v>43200</v>
      </c>
      <c r="M500" s="363">
        <f t="shared" ref="M500:O500" si="274">M507+M513+M519+M525+M501</f>
        <v>0</v>
      </c>
      <c r="N500" s="363">
        <f t="shared" si="274"/>
        <v>0</v>
      </c>
      <c r="O500" s="363">
        <f t="shared" si="274"/>
        <v>43200</v>
      </c>
      <c r="P500" s="363">
        <f t="shared" si="248"/>
        <v>622400</v>
      </c>
      <c r="Q500" s="67">
        <f>J500+P500</f>
        <v>1259400</v>
      </c>
      <c r="R500" s="196">
        <v>28000</v>
      </c>
    </row>
    <row r="501" spans="1:18" ht="33.75" hidden="1" customHeight="1" outlineLevel="3">
      <c r="A501" s="427">
        <v>12</v>
      </c>
      <c r="B501" s="428" t="s">
        <v>14</v>
      </c>
      <c r="C501" s="75" t="s">
        <v>11</v>
      </c>
      <c r="D501" s="75"/>
      <c r="E501" s="20">
        <f>SUM(E502:E506)</f>
        <v>0</v>
      </c>
      <c r="F501" s="28">
        <f>SUM(F502:F506)</f>
        <v>536000</v>
      </c>
      <c r="G501" s="28">
        <f t="shared" ref="G501:I501" si="275">SUM(G502:G506)</f>
        <v>0</v>
      </c>
      <c r="H501" s="28">
        <f t="shared" si="275"/>
        <v>0</v>
      </c>
      <c r="I501" s="28">
        <f t="shared" si="275"/>
        <v>0</v>
      </c>
      <c r="J501" s="363">
        <f t="shared" si="269"/>
        <v>536000</v>
      </c>
      <c r="K501" s="20">
        <f t="shared" ref="K501:O501" si="276">SUM(K502:K506)</f>
        <v>536000</v>
      </c>
      <c r="L501" s="369">
        <f t="shared" si="276"/>
        <v>0</v>
      </c>
      <c r="M501" s="28">
        <f t="shared" si="276"/>
        <v>0</v>
      </c>
      <c r="N501" s="28">
        <f t="shared" si="276"/>
        <v>0</v>
      </c>
      <c r="O501" s="28">
        <f t="shared" si="276"/>
        <v>0</v>
      </c>
      <c r="P501" s="20">
        <f t="shared" si="248"/>
        <v>536000</v>
      </c>
      <c r="Q501" s="76">
        <f t="shared" ref="Q501:Q525" si="277">J501+P501</f>
        <v>1072000</v>
      </c>
      <c r="R501" s="196">
        <v>0</v>
      </c>
    </row>
    <row r="502" spans="1:18" ht="16.5" hidden="1" customHeight="1" outlineLevel="4">
      <c r="A502" s="427"/>
      <c r="B502" s="429"/>
      <c r="C502" s="97" t="s">
        <v>123</v>
      </c>
      <c r="D502" s="97"/>
      <c r="E502" s="369"/>
      <c r="F502" s="369">
        <v>536000</v>
      </c>
      <c r="G502" s="369">
        <v>0</v>
      </c>
      <c r="H502" s="369">
        <v>0</v>
      </c>
      <c r="I502" s="369">
        <v>0</v>
      </c>
      <c r="J502" s="363">
        <f t="shared" si="269"/>
        <v>536000</v>
      </c>
      <c r="K502" s="369">
        <v>536000</v>
      </c>
      <c r="L502" s="369">
        <v>0</v>
      </c>
      <c r="M502" s="369">
        <v>0</v>
      </c>
      <c r="N502" s="369">
        <v>0</v>
      </c>
      <c r="O502" s="369">
        <v>0</v>
      </c>
      <c r="P502" s="87">
        <f t="shared" si="248"/>
        <v>536000</v>
      </c>
      <c r="Q502" s="66">
        <f t="shared" si="277"/>
        <v>1072000</v>
      </c>
      <c r="R502" s="196">
        <v>0</v>
      </c>
    </row>
    <row r="503" spans="1:18" ht="16.5" hidden="1" customHeight="1" outlineLevel="4">
      <c r="A503" s="427"/>
      <c r="B503" s="429"/>
      <c r="C503" s="123" t="s">
        <v>124</v>
      </c>
      <c r="D503" s="123"/>
      <c r="E503" s="369">
        <v>0</v>
      </c>
      <c r="F503" s="369">
        <v>0</v>
      </c>
      <c r="G503" s="369">
        <v>0</v>
      </c>
      <c r="H503" s="369">
        <v>0</v>
      </c>
      <c r="I503" s="369">
        <v>0</v>
      </c>
      <c r="J503" s="363">
        <f t="shared" si="269"/>
        <v>0</v>
      </c>
      <c r="K503" s="369">
        <v>0</v>
      </c>
      <c r="L503" s="369">
        <v>0</v>
      </c>
      <c r="M503" s="369">
        <v>0</v>
      </c>
      <c r="N503" s="369">
        <v>0</v>
      </c>
      <c r="O503" s="369">
        <v>0</v>
      </c>
      <c r="P503" s="87">
        <f t="shared" si="248"/>
        <v>0</v>
      </c>
      <c r="Q503" s="66">
        <f t="shared" si="277"/>
        <v>0</v>
      </c>
      <c r="R503" s="196">
        <v>0</v>
      </c>
    </row>
    <row r="504" spans="1:18" ht="16.5" hidden="1" customHeight="1" outlineLevel="4">
      <c r="A504" s="427"/>
      <c r="B504" s="429"/>
      <c r="C504" s="97" t="s">
        <v>125</v>
      </c>
      <c r="D504" s="97"/>
      <c r="E504" s="369">
        <v>0</v>
      </c>
      <c r="F504" s="369">
        <v>0</v>
      </c>
      <c r="G504" s="369">
        <v>0</v>
      </c>
      <c r="H504" s="369">
        <v>0</v>
      </c>
      <c r="I504" s="369">
        <v>0</v>
      </c>
      <c r="J504" s="363">
        <f t="shared" si="269"/>
        <v>0</v>
      </c>
      <c r="K504" s="369">
        <v>0</v>
      </c>
      <c r="L504" s="369">
        <v>0</v>
      </c>
      <c r="M504" s="369">
        <v>0</v>
      </c>
      <c r="N504" s="369">
        <v>0</v>
      </c>
      <c r="O504" s="369">
        <v>0</v>
      </c>
      <c r="P504" s="87">
        <f t="shared" si="248"/>
        <v>0</v>
      </c>
      <c r="Q504" s="66">
        <f t="shared" si="277"/>
        <v>0</v>
      </c>
      <c r="R504" s="196">
        <v>0</v>
      </c>
    </row>
    <row r="505" spans="1:18" ht="16.5" hidden="1" customHeight="1" outlineLevel="4">
      <c r="A505" s="427"/>
      <c r="B505" s="429"/>
      <c r="C505" s="97" t="s">
        <v>126</v>
      </c>
      <c r="D505" s="97"/>
      <c r="E505" s="369">
        <v>0</v>
      </c>
      <c r="F505" s="369">
        <v>0</v>
      </c>
      <c r="G505" s="369">
        <v>0</v>
      </c>
      <c r="H505" s="369">
        <v>0</v>
      </c>
      <c r="I505" s="369">
        <v>0</v>
      </c>
      <c r="J505" s="363">
        <f t="shared" si="269"/>
        <v>0</v>
      </c>
      <c r="K505" s="369">
        <v>0</v>
      </c>
      <c r="L505" s="369">
        <v>0</v>
      </c>
      <c r="M505" s="369">
        <v>0</v>
      </c>
      <c r="N505" s="369">
        <v>0</v>
      </c>
      <c r="O505" s="369">
        <v>0</v>
      </c>
      <c r="P505" s="87">
        <f t="shared" si="248"/>
        <v>0</v>
      </c>
      <c r="Q505" s="66">
        <f t="shared" si="277"/>
        <v>0</v>
      </c>
      <c r="R505" s="196">
        <v>0</v>
      </c>
    </row>
    <row r="506" spans="1:18" ht="16.5" hidden="1" customHeight="1" outlineLevel="4">
      <c r="A506" s="427"/>
      <c r="B506" s="429"/>
      <c r="C506" s="97" t="s">
        <v>127</v>
      </c>
      <c r="D506" s="97"/>
      <c r="E506" s="369">
        <v>0</v>
      </c>
      <c r="F506" s="369">
        <v>0</v>
      </c>
      <c r="G506" s="369">
        <v>0</v>
      </c>
      <c r="H506" s="369">
        <v>0</v>
      </c>
      <c r="I506" s="369">
        <v>0</v>
      </c>
      <c r="J506" s="363">
        <f t="shared" si="269"/>
        <v>0</v>
      </c>
      <c r="K506" s="369">
        <v>0</v>
      </c>
      <c r="L506" s="369">
        <v>0</v>
      </c>
      <c r="M506" s="369">
        <v>0</v>
      </c>
      <c r="N506" s="369">
        <v>0</v>
      </c>
      <c r="O506" s="369">
        <v>0</v>
      </c>
      <c r="P506" s="87">
        <f t="shared" si="248"/>
        <v>0</v>
      </c>
      <c r="Q506" s="66">
        <f t="shared" si="277"/>
        <v>0</v>
      </c>
      <c r="R506" s="196">
        <v>0</v>
      </c>
    </row>
    <row r="507" spans="1:18" ht="28.5" hidden="1" customHeight="1" outlineLevel="3">
      <c r="A507" s="427"/>
      <c r="B507" s="429"/>
      <c r="C507" s="75" t="s">
        <v>12</v>
      </c>
      <c r="D507" s="27">
        <v>0</v>
      </c>
      <c r="E507" s="20">
        <f>SUM(E508:E512)+43000</f>
        <v>71000</v>
      </c>
      <c r="F507" s="28">
        <f>SUM(F508:F512)</f>
        <v>0</v>
      </c>
      <c r="G507" s="20">
        <f t="shared" ref="G507:O507" si="278">SUM(G508:G512)</f>
        <v>15000</v>
      </c>
      <c r="H507" s="20">
        <f t="shared" si="278"/>
        <v>15000</v>
      </c>
      <c r="I507" s="28">
        <f t="shared" si="278"/>
        <v>0</v>
      </c>
      <c r="J507" s="363">
        <f t="shared" si="269"/>
        <v>101000</v>
      </c>
      <c r="K507" s="28">
        <f t="shared" si="278"/>
        <v>0</v>
      </c>
      <c r="L507" s="369">
        <f t="shared" si="278"/>
        <v>0</v>
      </c>
      <c r="M507" s="28">
        <f t="shared" si="278"/>
        <v>0</v>
      </c>
      <c r="N507" s="28">
        <f t="shared" si="278"/>
        <v>0</v>
      </c>
      <c r="O507" s="28">
        <f t="shared" si="278"/>
        <v>0</v>
      </c>
      <c r="P507" s="27">
        <f t="shared" ref="P507" si="279">O507+N507+M507+L507+K507</f>
        <v>0</v>
      </c>
      <c r="Q507" s="76">
        <f t="shared" si="277"/>
        <v>101000</v>
      </c>
      <c r="R507" s="196">
        <v>-15000</v>
      </c>
    </row>
    <row r="508" spans="1:18" ht="16.5" hidden="1" customHeight="1" outlineLevel="4">
      <c r="A508" s="427"/>
      <c r="B508" s="429"/>
      <c r="C508" s="97" t="s">
        <v>123</v>
      </c>
      <c r="D508" s="97"/>
      <c r="E508" s="369">
        <v>23680</v>
      </c>
      <c r="F508" s="369">
        <v>0</v>
      </c>
      <c r="G508" s="368">
        <f>10800+240</f>
        <v>11040</v>
      </c>
      <c r="H508" s="368">
        <f>10800+240</f>
        <v>11040</v>
      </c>
      <c r="I508" s="369">
        <v>0</v>
      </c>
      <c r="J508" s="363">
        <f t="shared" si="269"/>
        <v>45760</v>
      </c>
      <c r="K508" s="369">
        <v>0</v>
      </c>
      <c r="L508" s="369">
        <v>0</v>
      </c>
      <c r="M508" s="369">
        <v>0</v>
      </c>
      <c r="N508" s="369">
        <v>0</v>
      </c>
      <c r="O508" s="369">
        <v>0</v>
      </c>
      <c r="P508" s="87">
        <f t="shared" si="248"/>
        <v>0</v>
      </c>
      <c r="Q508" s="66">
        <f t="shared" si="277"/>
        <v>45760</v>
      </c>
      <c r="R508" s="196">
        <v>-11040</v>
      </c>
    </row>
    <row r="509" spans="1:18" ht="16.5" hidden="1" customHeight="1" outlineLevel="4">
      <c r="A509" s="427"/>
      <c r="B509" s="429"/>
      <c r="C509" s="123" t="s">
        <v>124</v>
      </c>
      <c r="D509" s="123"/>
      <c r="E509" s="369">
        <v>1080</v>
      </c>
      <c r="F509" s="369">
        <v>0</v>
      </c>
      <c r="G509" s="368">
        <v>1080</v>
      </c>
      <c r="H509" s="368">
        <v>1080</v>
      </c>
      <c r="I509" s="369">
        <v>0</v>
      </c>
      <c r="J509" s="363">
        <f t="shared" si="269"/>
        <v>3240</v>
      </c>
      <c r="K509" s="369">
        <v>0</v>
      </c>
      <c r="L509" s="369">
        <v>0</v>
      </c>
      <c r="M509" s="369">
        <v>0</v>
      </c>
      <c r="N509" s="369">
        <v>0</v>
      </c>
      <c r="O509" s="369">
        <v>0</v>
      </c>
      <c r="P509" s="87">
        <f t="shared" si="248"/>
        <v>0</v>
      </c>
      <c r="Q509" s="66">
        <f t="shared" si="277"/>
        <v>3240</v>
      </c>
      <c r="R509" s="196">
        <v>-1080</v>
      </c>
    </row>
    <row r="510" spans="1:18" ht="16.5" hidden="1" customHeight="1" outlineLevel="4">
      <c r="A510" s="427"/>
      <c r="B510" s="429"/>
      <c r="C510" s="97" t="s">
        <v>125</v>
      </c>
      <c r="D510" s="97"/>
      <c r="E510" s="369">
        <v>1440</v>
      </c>
      <c r="F510" s="369">
        <v>0</v>
      </c>
      <c r="G510" s="368">
        <v>1440</v>
      </c>
      <c r="H510" s="368">
        <v>1440</v>
      </c>
      <c r="I510" s="369">
        <v>0</v>
      </c>
      <c r="J510" s="363">
        <f t="shared" si="269"/>
        <v>4320</v>
      </c>
      <c r="K510" s="369">
        <v>0</v>
      </c>
      <c r="L510" s="369">
        <v>0</v>
      </c>
      <c r="M510" s="369">
        <v>0</v>
      </c>
      <c r="N510" s="369">
        <v>0</v>
      </c>
      <c r="O510" s="369">
        <v>0</v>
      </c>
      <c r="P510" s="87">
        <f t="shared" si="248"/>
        <v>0</v>
      </c>
      <c r="Q510" s="66">
        <f t="shared" si="277"/>
        <v>4320</v>
      </c>
      <c r="R510" s="196">
        <v>-1440</v>
      </c>
    </row>
    <row r="511" spans="1:18" ht="16.5" hidden="1" customHeight="1" outlineLevel="4">
      <c r="A511" s="427"/>
      <c r="B511" s="429"/>
      <c r="C511" s="97" t="s">
        <v>126</v>
      </c>
      <c r="D511" s="97"/>
      <c r="E511" s="369">
        <v>1080</v>
      </c>
      <c r="F511" s="369">
        <v>0</v>
      </c>
      <c r="G511" s="368">
        <v>720</v>
      </c>
      <c r="H511" s="368">
        <v>720</v>
      </c>
      <c r="I511" s="369">
        <v>0</v>
      </c>
      <c r="J511" s="363">
        <f t="shared" si="269"/>
        <v>2520</v>
      </c>
      <c r="K511" s="369">
        <v>0</v>
      </c>
      <c r="L511" s="369">
        <v>0</v>
      </c>
      <c r="M511" s="369">
        <v>0</v>
      </c>
      <c r="N511" s="369">
        <v>0</v>
      </c>
      <c r="O511" s="369">
        <v>0</v>
      </c>
      <c r="P511" s="87">
        <f t="shared" si="248"/>
        <v>0</v>
      </c>
      <c r="Q511" s="66">
        <f t="shared" si="277"/>
        <v>2520</v>
      </c>
      <c r="R511" s="196">
        <v>-720</v>
      </c>
    </row>
    <row r="512" spans="1:18" ht="16.5" hidden="1" customHeight="1" outlineLevel="4">
      <c r="A512" s="427"/>
      <c r="B512" s="429"/>
      <c r="C512" s="97" t="s">
        <v>127</v>
      </c>
      <c r="D512" s="97"/>
      <c r="E512" s="369">
        <v>720</v>
      </c>
      <c r="F512" s="369">
        <v>0</v>
      </c>
      <c r="G512" s="368">
        <v>720</v>
      </c>
      <c r="H512" s="368">
        <v>720</v>
      </c>
      <c r="I512" s="369">
        <v>0</v>
      </c>
      <c r="J512" s="363">
        <f t="shared" si="269"/>
        <v>2160</v>
      </c>
      <c r="K512" s="369">
        <v>0</v>
      </c>
      <c r="L512" s="369">
        <v>0</v>
      </c>
      <c r="M512" s="369">
        <v>0</v>
      </c>
      <c r="N512" s="369">
        <v>0</v>
      </c>
      <c r="O512" s="369">
        <v>0</v>
      </c>
      <c r="P512" s="87">
        <f t="shared" si="248"/>
        <v>0</v>
      </c>
      <c r="Q512" s="66">
        <f t="shared" si="277"/>
        <v>2160</v>
      </c>
      <c r="R512" s="196">
        <v>-720</v>
      </c>
    </row>
    <row r="513" spans="1:18" ht="28.5" hidden="1" customHeight="1" outlineLevel="3">
      <c r="A513" s="427"/>
      <c r="B513" s="429"/>
      <c r="C513" s="75" t="s">
        <v>13</v>
      </c>
      <c r="D513" s="27">
        <v>0</v>
      </c>
      <c r="E513" s="20">
        <f>SUM(E514:E518)</f>
        <v>0</v>
      </c>
      <c r="F513" s="28">
        <f>SUM(F514:F518)</f>
        <v>0</v>
      </c>
      <c r="G513" s="28">
        <f>SUM(G514:G518)</f>
        <v>0</v>
      </c>
      <c r="H513" s="28">
        <f>SUM(H514:H518)</f>
        <v>0</v>
      </c>
      <c r="I513" s="28">
        <f>SUM(I514:I518)</f>
        <v>0</v>
      </c>
      <c r="J513" s="363">
        <f t="shared" si="269"/>
        <v>0</v>
      </c>
      <c r="K513" s="28">
        <f>SUM(K514:K518)</f>
        <v>0</v>
      </c>
      <c r="L513" s="368">
        <f t="shared" ref="L513" si="280">SUM(L514:L518)</f>
        <v>43200</v>
      </c>
      <c r="M513" s="28">
        <f>SUM(M514:M518)</f>
        <v>0</v>
      </c>
      <c r="N513" s="28">
        <f>SUM(N514:N518)</f>
        <v>0</v>
      </c>
      <c r="O513" s="20">
        <f t="shared" ref="O513" si="281">SUM(O514:O518)</f>
        <v>43200</v>
      </c>
      <c r="P513" s="20">
        <f t="shared" si="248"/>
        <v>86400</v>
      </c>
      <c r="Q513" s="76">
        <f t="shared" si="277"/>
        <v>86400</v>
      </c>
      <c r="R513" s="196">
        <v>43000</v>
      </c>
    </row>
    <row r="514" spans="1:18" ht="16.5" hidden="1" customHeight="1" outlineLevel="4">
      <c r="A514" s="427"/>
      <c r="B514" s="429"/>
      <c r="C514" s="97" t="s">
        <v>123</v>
      </c>
      <c r="D514" s="97"/>
      <c r="E514" s="369">
        <v>0</v>
      </c>
      <c r="F514" s="369">
        <v>0</v>
      </c>
      <c r="G514" s="369">
        <v>0</v>
      </c>
      <c r="H514" s="369">
        <v>0</v>
      </c>
      <c r="I514" s="369">
        <v>0</v>
      </c>
      <c r="J514" s="363">
        <f t="shared" si="269"/>
        <v>0</v>
      </c>
      <c r="K514" s="369">
        <v>0</v>
      </c>
      <c r="L514" s="369">
        <v>43200</v>
      </c>
      <c r="M514" s="369">
        <v>0</v>
      </c>
      <c r="N514" s="369">
        <v>0</v>
      </c>
      <c r="O514" s="369">
        <v>43200</v>
      </c>
      <c r="P514" s="87">
        <f t="shared" si="248"/>
        <v>86400</v>
      </c>
      <c r="Q514" s="66">
        <f t="shared" si="277"/>
        <v>86400</v>
      </c>
      <c r="R514" s="196">
        <v>43000</v>
      </c>
    </row>
    <row r="515" spans="1:18" ht="16.5" hidden="1" customHeight="1" outlineLevel="4">
      <c r="A515" s="427"/>
      <c r="B515" s="429"/>
      <c r="C515" s="123" t="s">
        <v>124</v>
      </c>
      <c r="D515" s="123"/>
      <c r="E515" s="369">
        <v>0</v>
      </c>
      <c r="F515" s="369">
        <v>0</v>
      </c>
      <c r="G515" s="369">
        <v>0</v>
      </c>
      <c r="H515" s="369">
        <v>0</v>
      </c>
      <c r="I515" s="369">
        <v>0</v>
      </c>
      <c r="J515" s="363">
        <f t="shared" si="269"/>
        <v>0</v>
      </c>
      <c r="K515" s="369">
        <v>0</v>
      </c>
      <c r="L515" s="369">
        <v>0</v>
      </c>
      <c r="M515" s="369">
        <v>0</v>
      </c>
      <c r="N515" s="369">
        <v>0</v>
      </c>
      <c r="O515" s="369">
        <v>0</v>
      </c>
      <c r="P515" s="87">
        <f t="shared" si="248"/>
        <v>0</v>
      </c>
      <c r="Q515" s="66">
        <f t="shared" si="277"/>
        <v>0</v>
      </c>
      <c r="R515" s="196">
        <v>0</v>
      </c>
    </row>
    <row r="516" spans="1:18" ht="16.5" hidden="1" customHeight="1" outlineLevel="4">
      <c r="A516" s="427"/>
      <c r="B516" s="429"/>
      <c r="C516" s="97" t="s">
        <v>125</v>
      </c>
      <c r="D516" s="97"/>
      <c r="E516" s="369">
        <v>0</v>
      </c>
      <c r="F516" s="369">
        <v>0</v>
      </c>
      <c r="G516" s="369">
        <v>0</v>
      </c>
      <c r="H516" s="369">
        <v>0</v>
      </c>
      <c r="I516" s="369">
        <v>0</v>
      </c>
      <c r="J516" s="363">
        <f t="shared" si="269"/>
        <v>0</v>
      </c>
      <c r="K516" s="369">
        <v>0</v>
      </c>
      <c r="L516" s="369">
        <v>0</v>
      </c>
      <c r="M516" s="369">
        <v>0</v>
      </c>
      <c r="N516" s="369">
        <v>0</v>
      </c>
      <c r="O516" s="369">
        <v>0</v>
      </c>
      <c r="P516" s="87">
        <f t="shared" si="248"/>
        <v>0</v>
      </c>
      <c r="Q516" s="66">
        <f t="shared" si="277"/>
        <v>0</v>
      </c>
      <c r="R516" s="196">
        <v>0</v>
      </c>
    </row>
    <row r="517" spans="1:18" ht="16.5" hidden="1" customHeight="1" outlineLevel="4">
      <c r="A517" s="427"/>
      <c r="B517" s="429"/>
      <c r="C517" s="97" t="s">
        <v>126</v>
      </c>
      <c r="D517" s="97"/>
      <c r="E517" s="369">
        <v>0</v>
      </c>
      <c r="F517" s="369">
        <v>0</v>
      </c>
      <c r="G517" s="369">
        <v>0</v>
      </c>
      <c r="H517" s="369">
        <v>0</v>
      </c>
      <c r="I517" s="369">
        <v>0</v>
      </c>
      <c r="J517" s="363">
        <f t="shared" si="269"/>
        <v>0</v>
      </c>
      <c r="K517" s="369">
        <v>0</v>
      </c>
      <c r="L517" s="369">
        <v>0</v>
      </c>
      <c r="M517" s="369">
        <v>0</v>
      </c>
      <c r="N517" s="369">
        <v>0</v>
      </c>
      <c r="O517" s="369">
        <v>0</v>
      </c>
      <c r="P517" s="87">
        <f t="shared" si="248"/>
        <v>0</v>
      </c>
      <c r="Q517" s="66">
        <f t="shared" si="277"/>
        <v>0</v>
      </c>
      <c r="R517" s="196">
        <v>0</v>
      </c>
    </row>
    <row r="518" spans="1:18" ht="16.5" hidden="1" customHeight="1" outlineLevel="4">
      <c r="A518" s="427"/>
      <c r="B518" s="429"/>
      <c r="C518" s="97" t="s">
        <v>127</v>
      </c>
      <c r="D518" s="97"/>
      <c r="E518" s="369">
        <v>0</v>
      </c>
      <c r="F518" s="369">
        <v>0</v>
      </c>
      <c r="G518" s="369">
        <v>0</v>
      </c>
      <c r="H518" s="369">
        <v>0</v>
      </c>
      <c r="I518" s="369">
        <v>0</v>
      </c>
      <c r="J518" s="363">
        <f t="shared" si="269"/>
        <v>0</v>
      </c>
      <c r="K518" s="369">
        <v>0</v>
      </c>
      <c r="L518" s="369">
        <v>0</v>
      </c>
      <c r="M518" s="369">
        <v>0</v>
      </c>
      <c r="N518" s="369">
        <v>0</v>
      </c>
      <c r="O518" s="369">
        <v>0</v>
      </c>
      <c r="P518" s="87">
        <f t="shared" si="248"/>
        <v>0</v>
      </c>
      <c r="Q518" s="66">
        <f t="shared" si="277"/>
        <v>0</v>
      </c>
      <c r="R518" s="196">
        <v>0</v>
      </c>
    </row>
    <row r="519" spans="1:18" ht="28.5" hidden="1" customHeight="1" outlineLevel="3">
      <c r="A519" s="427"/>
      <c r="B519" s="429"/>
      <c r="C519" s="75" t="s">
        <v>277</v>
      </c>
      <c r="D519" s="27">
        <v>0</v>
      </c>
      <c r="E519" s="20">
        <v>0</v>
      </c>
      <c r="F519" s="20">
        <f t="shared" ref="F519:I519" si="282">SUM(F520:F524)</f>
        <v>0</v>
      </c>
      <c r="G519" s="20">
        <f t="shared" si="282"/>
        <v>0</v>
      </c>
      <c r="H519" s="20">
        <f t="shared" si="282"/>
        <v>0</v>
      </c>
      <c r="I519" s="20">
        <f t="shared" si="282"/>
        <v>0</v>
      </c>
      <c r="J519" s="363">
        <f t="shared" si="269"/>
        <v>0</v>
      </c>
      <c r="K519" s="20">
        <f t="shared" ref="K519:O519" si="283">SUM(K520:K524)</f>
        <v>0</v>
      </c>
      <c r="L519" s="368">
        <f t="shared" si="283"/>
        <v>0</v>
      </c>
      <c r="M519" s="20">
        <f t="shared" si="283"/>
        <v>0</v>
      </c>
      <c r="N519" s="20">
        <f t="shared" si="283"/>
        <v>0</v>
      </c>
      <c r="O519" s="20">
        <f t="shared" si="283"/>
        <v>0</v>
      </c>
      <c r="P519" s="27">
        <f t="shared" ref="P519:P525" si="284">O519+N519+M519+L519+K519</f>
        <v>0</v>
      </c>
      <c r="Q519" s="76">
        <f t="shared" si="277"/>
        <v>0</v>
      </c>
      <c r="R519" s="196">
        <v>0</v>
      </c>
    </row>
    <row r="520" spans="1:18" ht="16.5" hidden="1" customHeight="1" outlineLevel="4">
      <c r="A520" s="427"/>
      <c r="B520" s="429"/>
      <c r="C520" s="97" t="s">
        <v>123</v>
      </c>
      <c r="D520" s="97"/>
      <c r="E520" s="369">
        <v>0</v>
      </c>
      <c r="F520" s="369">
        <v>0</v>
      </c>
      <c r="G520" s="369">
        <v>0</v>
      </c>
      <c r="H520" s="369">
        <v>0</v>
      </c>
      <c r="I520" s="369">
        <v>0</v>
      </c>
      <c r="J520" s="363">
        <f t="shared" si="269"/>
        <v>0</v>
      </c>
      <c r="K520" s="369">
        <v>0</v>
      </c>
      <c r="L520" s="369">
        <v>0</v>
      </c>
      <c r="M520" s="369">
        <v>0</v>
      </c>
      <c r="N520" s="369">
        <v>0</v>
      </c>
      <c r="O520" s="369">
        <v>0</v>
      </c>
      <c r="P520" s="102">
        <f t="shared" si="284"/>
        <v>0</v>
      </c>
      <c r="Q520" s="66">
        <f t="shared" si="277"/>
        <v>0</v>
      </c>
      <c r="R520" s="196">
        <v>0</v>
      </c>
    </row>
    <row r="521" spans="1:18" ht="16.5" hidden="1" customHeight="1" outlineLevel="4">
      <c r="A521" s="427"/>
      <c r="B521" s="429"/>
      <c r="C521" s="123" t="s">
        <v>124</v>
      </c>
      <c r="D521" s="123"/>
      <c r="E521" s="369">
        <v>0</v>
      </c>
      <c r="F521" s="369">
        <v>0</v>
      </c>
      <c r="G521" s="369">
        <v>0</v>
      </c>
      <c r="H521" s="369">
        <v>0</v>
      </c>
      <c r="I521" s="369">
        <v>0</v>
      </c>
      <c r="J521" s="363">
        <f t="shared" si="269"/>
        <v>0</v>
      </c>
      <c r="K521" s="369">
        <v>0</v>
      </c>
      <c r="L521" s="369">
        <v>0</v>
      </c>
      <c r="M521" s="369">
        <v>0</v>
      </c>
      <c r="N521" s="369">
        <v>0</v>
      </c>
      <c r="O521" s="369">
        <v>0</v>
      </c>
      <c r="P521" s="102">
        <f t="shared" si="284"/>
        <v>0</v>
      </c>
      <c r="Q521" s="66">
        <f t="shared" si="277"/>
        <v>0</v>
      </c>
      <c r="R521" s="196">
        <v>0</v>
      </c>
    </row>
    <row r="522" spans="1:18" ht="16.5" hidden="1" customHeight="1" outlineLevel="4">
      <c r="A522" s="427"/>
      <c r="B522" s="429"/>
      <c r="C522" s="97" t="s">
        <v>125</v>
      </c>
      <c r="D522" s="97"/>
      <c r="E522" s="369">
        <v>0</v>
      </c>
      <c r="F522" s="369">
        <v>0</v>
      </c>
      <c r="G522" s="369">
        <v>0</v>
      </c>
      <c r="H522" s="369">
        <v>0</v>
      </c>
      <c r="I522" s="369">
        <v>0</v>
      </c>
      <c r="J522" s="363">
        <f t="shared" si="269"/>
        <v>0</v>
      </c>
      <c r="K522" s="369">
        <v>0</v>
      </c>
      <c r="L522" s="369">
        <v>0</v>
      </c>
      <c r="M522" s="369">
        <v>0</v>
      </c>
      <c r="N522" s="369">
        <v>0</v>
      </c>
      <c r="O522" s="369">
        <v>0</v>
      </c>
      <c r="P522" s="102">
        <f t="shared" si="284"/>
        <v>0</v>
      </c>
      <c r="Q522" s="66">
        <f t="shared" si="277"/>
        <v>0</v>
      </c>
      <c r="R522" s="196">
        <v>0</v>
      </c>
    </row>
    <row r="523" spans="1:18" ht="16.5" hidden="1" customHeight="1" outlineLevel="4">
      <c r="A523" s="427"/>
      <c r="B523" s="429"/>
      <c r="C523" s="97" t="s">
        <v>126</v>
      </c>
      <c r="D523" s="97"/>
      <c r="E523" s="369">
        <v>0</v>
      </c>
      <c r="F523" s="369">
        <v>0</v>
      </c>
      <c r="G523" s="369">
        <v>0</v>
      </c>
      <c r="H523" s="369">
        <v>0</v>
      </c>
      <c r="I523" s="369">
        <v>0</v>
      </c>
      <c r="J523" s="363">
        <f t="shared" si="269"/>
        <v>0</v>
      </c>
      <c r="K523" s="369">
        <v>0</v>
      </c>
      <c r="L523" s="369">
        <v>0</v>
      </c>
      <c r="M523" s="369">
        <v>0</v>
      </c>
      <c r="N523" s="369">
        <v>0</v>
      </c>
      <c r="O523" s="369">
        <v>0</v>
      </c>
      <c r="P523" s="102">
        <f t="shared" si="284"/>
        <v>0</v>
      </c>
      <c r="Q523" s="66">
        <f t="shared" si="277"/>
        <v>0</v>
      </c>
      <c r="R523" s="196">
        <v>0</v>
      </c>
    </row>
    <row r="524" spans="1:18" ht="16.5" hidden="1" customHeight="1" outlineLevel="4">
      <c r="A524" s="427"/>
      <c r="B524" s="429"/>
      <c r="C524" s="97" t="s">
        <v>127</v>
      </c>
      <c r="D524" s="97"/>
      <c r="E524" s="369">
        <v>0</v>
      </c>
      <c r="F524" s="369">
        <v>0</v>
      </c>
      <c r="G524" s="369">
        <v>0</v>
      </c>
      <c r="H524" s="369">
        <v>0</v>
      </c>
      <c r="I524" s="369">
        <v>0</v>
      </c>
      <c r="J524" s="363">
        <f t="shared" si="269"/>
        <v>0</v>
      </c>
      <c r="K524" s="369">
        <v>0</v>
      </c>
      <c r="L524" s="369">
        <v>0</v>
      </c>
      <c r="M524" s="369">
        <v>0</v>
      </c>
      <c r="N524" s="369">
        <v>0</v>
      </c>
      <c r="O524" s="369">
        <v>0</v>
      </c>
      <c r="P524" s="102">
        <f t="shared" si="284"/>
        <v>0</v>
      </c>
      <c r="Q524" s="66">
        <f t="shared" si="277"/>
        <v>0</v>
      </c>
      <c r="R524" s="196">
        <v>0</v>
      </c>
    </row>
    <row r="525" spans="1:18" ht="28.5" hidden="1" customHeight="1" outlineLevel="3">
      <c r="A525" s="427"/>
      <c r="B525" s="429"/>
      <c r="C525" s="75" t="s">
        <v>22</v>
      </c>
      <c r="D525" s="27">
        <v>0</v>
      </c>
      <c r="E525" s="20">
        <f>SUM(E526:E530)</f>
        <v>0</v>
      </c>
      <c r="F525" s="20">
        <f t="shared" ref="F525:O525" si="285">SUM(F526:F530)</f>
        <v>0</v>
      </c>
      <c r="G525" s="20">
        <f t="shared" si="285"/>
        <v>0</v>
      </c>
      <c r="H525" s="20">
        <f t="shared" si="285"/>
        <v>0</v>
      </c>
      <c r="I525" s="20">
        <f t="shared" si="285"/>
        <v>0</v>
      </c>
      <c r="J525" s="363">
        <f t="shared" si="269"/>
        <v>0</v>
      </c>
      <c r="K525" s="20">
        <f t="shared" si="285"/>
        <v>0</v>
      </c>
      <c r="L525" s="368">
        <f t="shared" si="285"/>
        <v>0</v>
      </c>
      <c r="M525" s="20">
        <f t="shared" si="285"/>
        <v>0</v>
      </c>
      <c r="N525" s="20">
        <f t="shared" si="285"/>
        <v>0</v>
      </c>
      <c r="O525" s="20">
        <f t="shared" si="285"/>
        <v>0</v>
      </c>
      <c r="P525" s="27">
        <f t="shared" si="284"/>
        <v>0</v>
      </c>
      <c r="Q525" s="103">
        <f t="shared" si="277"/>
        <v>0</v>
      </c>
      <c r="R525" s="196">
        <v>0</v>
      </c>
    </row>
    <row r="526" spans="1:18" ht="15.75" hidden="1" customHeight="1" outlineLevel="3">
      <c r="A526" s="427"/>
      <c r="B526" s="429"/>
      <c r="C526" s="124" t="s">
        <v>123</v>
      </c>
      <c r="D526" s="124"/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363">
        <f t="shared" si="269"/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363">
        <f t="shared" si="248"/>
        <v>0</v>
      </c>
      <c r="Q526" s="15"/>
      <c r="R526" s="196">
        <v>0</v>
      </c>
    </row>
    <row r="527" spans="1:18" ht="15.75" hidden="1" customHeight="1" outlineLevel="3">
      <c r="A527" s="427"/>
      <c r="B527" s="429"/>
      <c r="C527" s="125" t="s">
        <v>124</v>
      </c>
      <c r="D527" s="125"/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363">
        <f t="shared" si="269"/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363">
        <f t="shared" si="248"/>
        <v>0</v>
      </c>
      <c r="Q527" s="15"/>
      <c r="R527" s="196">
        <v>0</v>
      </c>
    </row>
    <row r="528" spans="1:18" ht="15.75" hidden="1" customHeight="1" outlineLevel="3">
      <c r="A528" s="427"/>
      <c r="B528" s="429"/>
      <c r="C528" s="124" t="s">
        <v>125</v>
      </c>
      <c r="D528" s="124"/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363">
        <f t="shared" si="269"/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363">
        <f t="shared" si="248"/>
        <v>0</v>
      </c>
      <c r="Q528" s="15"/>
      <c r="R528" s="196">
        <v>0</v>
      </c>
    </row>
    <row r="529" spans="1:18" ht="15.75" hidden="1" customHeight="1" outlineLevel="3">
      <c r="A529" s="427"/>
      <c r="B529" s="429"/>
      <c r="C529" s="124" t="s">
        <v>126</v>
      </c>
      <c r="D529" s="124"/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363">
        <f t="shared" si="269"/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363">
        <f t="shared" si="248"/>
        <v>0</v>
      </c>
      <c r="Q529" s="15"/>
      <c r="R529" s="196">
        <v>0</v>
      </c>
    </row>
    <row r="530" spans="1:18" ht="15.75" hidden="1" customHeight="1" outlineLevel="3">
      <c r="A530" s="427"/>
      <c r="B530" s="430"/>
      <c r="C530" s="124" t="s">
        <v>127</v>
      </c>
      <c r="D530" s="124"/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363">
        <f t="shared" si="269"/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363">
        <f t="shared" si="248"/>
        <v>0</v>
      </c>
      <c r="Q530" s="15"/>
      <c r="R530" s="196">
        <v>0</v>
      </c>
    </row>
    <row r="531" spans="1:18" ht="39.75" hidden="1" customHeight="1" outlineLevel="2">
      <c r="A531" s="472" t="s">
        <v>86</v>
      </c>
      <c r="B531" s="473"/>
      <c r="C531" s="473"/>
      <c r="D531" s="363">
        <f>D535+D538+D541+D572</f>
        <v>0</v>
      </c>
      <c r="E531" s="363">
        <f>E535+E538+E541+E572+E544</f>
        <v>4050000</v>
      </c>
      <c r="F531" s="363">
        <f>F535+F538+F541+F572+F544+F532</f>
        <v>2278000</v>
      </c>
      <c r="G531" s="363">
        <f>G535+G538+G541+G572+G544</f>
        <v>6000000</v>
      </c>
      <c r="H531" s="363">
        <f t="shared" ref="H531" si="286">H535+H538+H541+H572+H544</f>
        <v>6000000</v>
      </c>
      <c r="I531" s="363">
        <f>I535+I538+I541+I572+I544</f>
        <v>450666</v>
      </c>
      <c r="J531" s="363">
        <f t="shared" si="269"/>
        <v>18778666</v>
      </c>
      <c r="K531" s="363">
        <f t="shared" ref="K531:O531" si="287">K535+K538+K541+K572+K544+K532</f>
        <v>172942</v>
      </c>
      <c r="L531" s="363">
        <f t="shared" si="287"/>
        <v>100667</v>
      </c>
      <c r="M531" s="363">
        <f t="shared" si="287"/>
        <v>440667</v>
      </c>
      <c r="N531" s="363">
        <f t="shared" si="287"/>
        <v>100666</v>
      </c>
      <c r="O531" s="363">
        <f t="shared" si="287"/>
        <v>100666</v>
      </c>
      <c r="P531" s="363">
        <f t="shared" si="248"/>
        <v>915608</v>
      </c>
      <c r="Q531" s="67">
        <f>J531+P531</f>
        <v>19694274</v>
      </c>
      <c r="R531" s="196">
        <v>-500000</v>
      </c>
    </row>
    <row r="532" spans="1:18" ht="33" hidden="1" customHeight="1" outlineLevel="3">
      <c r="A532" s="427">
        <v>13</v>
      </c>
      <c r="B532" s="428" t="s">
        <v>14</v>
      </c>
      <c r="C532" s="75" t="s">
        <v>11</v>
      </c>
      <c r="D532" s="75"/>
      <c r="E532" s="20">
        <f>SUM(E533:E534)</f>
        <v>0</v>
      </c>
      <c r="F532" s="20">
        <f>SUM(F533:F534)</f>
        <v>0</v>
      </c>
      <c r="G532" s="20">
        <f t="shared" ref="G532:I532" si="288">SUM(G533:G534)</f>
        <v>0</v>
      </c>
      <c r="H532" s="20">
        <f t="shared" si="288"/>
        <v>0</v>
      </c>
      <c r="I532" s="20">
        <f t="shared" si="288"/>
        <v>0</v>
      </c>
      <c r="J532" s="363">
        <f t="shared" si="269"/>
        <v>0</v>
      </c>
      <c r="K532" s="20">
        <f>SUM(K533:K534)</f>
        <v>72276</v>
      </c>
      <c r="L532" s="20">
        <f t="shared" ref="L532:O532" si="289">SUM(L533:L534)</f>
        <v>0</v>
      </c>
      <c r="M532" s="20">
        <f t="shared" si="289"/>
        <v>0</v>
      </c>
      <c r="N532" s="20">
        <f t="shared" si="289"/>
        <v>0</v>
      </c>
      <c r="O532" s="20">
        <f t="shared" si="289"/>
        <v>0</v>
      </c>
      <c r="P532" s="20">
        <f t="shared" si="248"/>
        <v>72276</v>
      </c>
      <c r="Q532" s="76">
        <f t="shared" ref="Q532:Q572" si="290">J532+P532</f>
        <v>72276</v>
      </c>
      <c r="R532" s="196">
        <v>0</v>
      </c>
    </row>
    <row r="533" spans="1:18" ht="16.5" hidden="1" customHeight="1" outlineLevel="4">
      <c r="A533" s="427"/>
      <c r="B533" s="429"/>
      <c r="C533" s="98" t="s">
        <v>88</v>
      </c>
      <c r="D533" s="98"/>
      <c r="E533" s="369">
        <v>0</v>
      </c>
      <c r="F533" s="369">
        <v>0</v>
      </c>
      <c r="G533" s="369">
        <v>0</v>
      </c>
      <c r="H533" s="369">
        <v>0</v>
      </c>
      <c r="I533" s="369">
        <v>0</v>
      </c>
      <c r="J533" s="363">
        <f t="shared" si="269"/>
        <v>0</v>
      </c>
      <c r="K533" s="369">
        <v>0</v>
      </c>
      <c r="L533" s="369">
        <v>0</v>
      </c>
      <c r="M533" s="369">
        <v>0</v>
      </c>
      <c r="N533" s="369">
        <v>0</v>
      </c>
      <c r="O533" s="369">
        <v>0</v>
      </c>
      <c r="P533" s="87">
        <f t="shared" ref="P533:P624" si="291">K533+L533+M533+N533+O533</f>
        <v>0</v>
      </c>
      <c r="Q533" s="66">
        <f t="shared" si="290"/>
        <v>0</v>
      </c>
      <c r="R533" s="196">
        <v>0</v>
      </c>
    </row>
    <row r="534" spans="1:18" ht="16.5" hidden="1" customHeight="1" outlineLevel="4">
      <c r="A534" s="427"/>
      <c r="B534" s="429"/>
      <c r="C534" s="98" t="s">
        <v>87</v>
      </c>
      <c r="D534" s="98"/>
      <c r="E534" s="113"/>
      <c r="F534" s="369">
        <v>0</v>
      </c>
      <c r="G534" s="369">
        <v>0</v>
      </c>
      <c r="H534" s="369">
        <v>0</v>
      </c>
      <c r="I534" s="369">
        <v>0</v>
      </c>
      <c r="J534" s="363">
        <f t="shared" si="269"/>
        <v>0</v>
      </c>
      <c r="K534" s="369">
        <v>72276</v>
      </c>
      <c r="L534" s="369">
        <v>0</v>
      </c>
      <c r="M534" s="369">
        <v>0</v>
      </c>
      <c r="N534" s="369">
        <v>0</v>
      </c>
      <c r="O534" s="369">
        <v>0</v>
      </c>
      <c r="P534" s="87">
        <f t="shared" si="291"/>
        <v>72276</v>
      </c>
      <c r="Q534" s="66">
        <f t="shared" si="290"/>
        <v>72276</v>
      </c>
      <c r="R534" s="196">
        <v>0</v>
      </c>
    </row>
    <row r="535" spans="1:18" ht="28.5" hidden="1" customHeight="1" outlineLevel="3">
      <c r="A535" s="427"/>
      <c r="B535" s="429"/>
      <c r="C535" s="75" t="s">
        <v>12</v>
      </c>
      <c r="D535" s="27">
        <v>0</v>
      </c>
      <c r="E535" s="20">
        <f>SUM(E536:E537)</f>
        <v>0</v>
      </c>
      <c r="F535" s="20">
        <f t="shared" ref="F535:I535" si="292">SUM(F536:F537)</f>
        <v>8000</v>
      </c>
      <c r="G535" s="20">
        <f t="shared" si="292"/>
        <v>0</v>
      </c>
      <c r="H535" s="20">
        <f t="shared" si="292"/>
        <v>0</v>
      </c>
      <c r="I535" s="20">
        <f t="shared" si="292"/>
        <v>0</v>
      </c>
      <c r="J535" s="363">
        <f t="shared" si="269"/>
        <v>8000</v>
      </c>
      <c r="K535" s="20">
        <f t="shared" ref="K535:O535" si="293">SUM(K536:K537)</f>
        <v>0</v>
      </c>
      <c r="L535" s="20">
        <f t="shared" si="293"/>
        <v>0</v>
      </c>
      <c r="M535" s="20">
        <f t="shared" si="293"/>
        <v>0</v>
      </c>
      <c r="N535" s="20">
        <f t="shared" si="293"/>
        <v>0</v>
      </c>
      <c r="O535" s="20">
        <f t="shared" si="293"/>
        <v>0</v>
      </c>
      <c r="P535" s="27">
        <f t="shared" ref="P535" si="294">O535+N535+M535+L535+K535</f>
        <v>0</v>
      </c>
      <c r="Q535" s="76">
        <f t="shared" si="290"/>
        <v>8000</v>
      </c>
      <c r="R535" s="196">
        <v>0</v>
      </c>
    </row>
    <row r="536" spans="1:18" ht="16.5" hidden="1" customHeight="1" outlineLevel="4">
      <c r="A536" s="427"/>
      <c r="B536" s="429"/>
      <c r="C536" s="98" t="s">
        <v>88</v>
      </c>
      <c r="D536" s="98"/>
      <c r="E536" s="369">
        <v>0</v>
      </c>
      <c r="F536" s="95">
        <v>1000</v>
      </c>
      <c r="G536" s="369">
        <v>0</v>
      </c>
      <c r="H536" s="369">
        <v>0</v>
      </c>
      <c r="I536" s="369">
        <v>0</v>
      </c>
      <c r="J536" s="363">
        <f t="shared" si="269"/>
        <v>1000</v>
      </c>
      <c r="K536" s="369">
        <v>0</v>
      </c>
      <c r="L536" s="369">
        <v>0</v>
      </c>
      <c r="M536" s="369">
        <v>0</v>
      </c>
      <c r="N536" s="369">
        <v>0</v>
      </c>
      <c r="O536" s="369">
        <v>0</v>
      </c>
      <c r="P536" s="87">
        <f t="shared" si="291"/>
        <v>0</v>
      </c>
      <c r="Q536" s="66">
        <f t="shared" si="290"/>
        <v>1000</v>
      </c>
      <c r="R536" s="196">
        <v>0</v>
      </c>
    </row>
    <row r="537" spans="1:18" ht="16.5" hidden="1" customHeight="1" outlineLevel="4">
      <c r="A537" s="427"/>
      <c r="B537" s="429"/>
      <c r="C537" s="98" t="s">
        <v>87</v>
      </c>
      <c r="D537" s="98"/>
      <c r="E537" s="369">
        <v>0</v>
      </c>
      <c r="F537" s="95">
        <v>7000</v>
      </c>
      <c r="G537" s="369">
        <v>0</v>
      </c>
      <c r="H537" s="369">
        <v>0</v>
      </c>
      <c r="I537" s="369">
        <v>0</v>
      </c>
      <c r="J537" s="363">
        <f t="shared" si="269"/>
        <v>7000</v>
      </c>
      <c r="K537" s="369">
        <v>0</v>
      </c>
      <c r="L537" s="369">
        <v>0</v>
      </c>
      <c r="M537" s="369">
        <v>0</v>
      </c>
      <c r="N537" s="369">
        <v>0</v>
      </c>
      <c r="O537" s="369">
        <v>0</v>
      </c>
      <c r="P537" s="87">
        <f t="shared" si="291"/>
        <v>0</v>
      </c>
      <c r="Q537" s="66">
        <f t="shared" si="290"/>
        <v>7000</v>
      </c>
      <c r="R537" s="196">
        <v>0</v>
      </c>
    </row>
    <row r="538" spans="1:18" ht="28.5" hidden="1" customHeight="1" outlineLevel="3">
      <c r="A538" s="427"/>
      <c r="B538" s="429"/>
      <c r="C538" s="75" t="s">
        <v>13</v>
      </c>
      <c r="D538" s="27">
        <v>0</v>
      </c>
      <c r="E538" s="20">
        <f>SUM(E539:E540)</f>
        <v>0</v>
      </c>
      <c r="F538" s="20">
        <f t="shared" ref="F538" si="295">SUM(F539:F540)</f>
        <v>60000</v>
      </c>
      <c r="G538" s="20">
        <f>SUM(G539:G540)</f>
        <v>0</v>
      </c>
      <c r="H538" s="20">
        <f>SUM(H539:H540)</f>
        <v>0</v>
      </c>
      <c r="I538" s="20">
        <f t="shared" ref="I538" si="296">SUM(I539:I540)</f>
        <v>80000</v>
      </c>
      <c r="J538" s="363">
        <f t="shared" si="269"/>
        <v>140000</v>
      </c>
      <c r="K538" s="20">
        <f t="shared" ref="K538:O538" si="297">SUM(K539:K540)</f>
        <v>0</v>
      </c>
      <c r="L538" s="20">
        <f t="shared" si="297"/>
        <v>0</v>
      </c>
      <c r="M538" s="20">
        <f t="shared" si="297"/>
        <v>100000</v>
      </c>
      <c r="N538" s="20">
        <f t="shared" si="297"/>
        <v>0</v>
      </c>
      <c r="O538" s="20">
        <f t="shared" si="297"/>
        <v>0</v>
      </c>
      <c r="P538" s="20">
        <f t="shared" si="291"/>
        <v>100000</v>
      </c>
      <c r="Q538" s="76">
        <f t="shared" si="290"/>
        <v>240000</v>
      </c>
      <c r="R538" s="196">
        <v>0</v>
      </c>
    </row>
    <row r="539" spans="1:18" ht="16.5" hidden="1" customHeight="1" outlineLevel="4">
      <c r="A539" s="427"/>
      <c r="B539" s="429"/>
      <c r="C539" s="98" t="s">
        <v>88</v>
      </c>
      <c r="D539" s="98"/>
      <c r="E539" s="369">
        <v>0</v>
      </c>
      <c r="F539" s="369">
        <v>0</v>
      </c>
      <c r="G539" s="369">
        <v>0</v>
      </c>
      <c r="H539" s="369">
        <v>0</v>
      </c>
      <c r="I539" s="369">
        <v>0</v>
      </c>
      <c r="J539" s="363">
        <f t="shared" si="269"/>
        <v>0</v>
      </c>
      <c r="K539" s="369">
        <v>0</v>
      </c>
      <c r="L539" s="369">
        <v>0</v>
      </c>
      <c r="M539" s="369">
        <v>0</v>
      </c>
      <c r="N539" s="369">
        <v>0</v>
      </c>
      <c r="O539" s="369">
        <v>0</v>
      </c>
      <c r="P539" s="87">
        <f t="shared" si="291"/>
        <v>0</v>
      </c>
      <c r="Q539" s="66">
        <f t="shared" si="290"/>
        <v>0</v>
      </c>
      <c r="R539" s="196">
        <v>0</v>
      </c>
    </row>
    <row r="540" spans="1:18" ht="16.5" hidden="1" customHeight="1" outlineLevel="4">
      <c r="A540" s="427"/>
      <c r="B540" s="429"/>
      <c r="C540" s="98" t="s">
        <v>87</v>
      </c>
      <c r="D540" s="98"/>
      <c r="E540" s="369">
        <v>0</v>
      </c>
      <c r="F540" s="370">
        <v>60000</v>
      </c>
      <c r="G540" s="369">
        <v>0</v>
      </c>
      <c r="H540" s="369">
        <v>0</v>
      </c>
      <c r="I540" s="370">
        <v>80000</v>
      </c>
      <c r="J540" s="363">
        <f t="shared" si="269"/>
        <v>140000</v>
      </c>
      <c r="K540" s="369">
        <v>0</v>
      </c>
      <c r="L540" s="369">
        <v>0</v>
      </c>
      <c r="M540" s="370">
        <v>100000</v>
      </c>
      <c r="N540" s="369">
        <v>0</v>
      </c>
      <c r="O540" s="369">
        <v>0</v>
      </c>
      <c r="P540" s="87">
        <f t="shared" si="291"/>
        <v>100000</v>
      </c>
      <c r="Q540" s="66">
        <f t="shared" si="290"/>
        <v>240000</v>
      </c>
      <c r="R540" s="196">
        <v>0</v>
      </c>
    </row>
    <row r="541" spans="1:18" ht="28.5" hidden="1" customHeight="1" outlineLevel="3">
      <c r="A541" s="427"/>
      <c r="B541" s="429"/>
      <c r="C541" s="75" t="s">
        <v>277</v>
      </c>
      <c r="D541" s="27">
        <v>0</v>
      </c>
      <c r="E541" s="20">
        <f>SUM(E542:E543)</f>
        <v>0</v>
      </c>
      <c r="F541" s="20">
        <f>SUM(F542:F543)</f>
        <v>350000</v>
      </c>
      <c r="G541" s="20">
        <v>6000000</v>
      </c>
      <c r="H541" s="20">
        <v>6000000</v>
      </c>
      <c r="I541" s="20">
        <f t="shared" ref="I541:O541" si="298">SUM(I542:I543)</f>
        <v>270000</v>
      </c>
      <c r="J541" s="363">
        <f t="shared" si="269"/>
        <v>12620000</v>
      </c>
      <c r="K541" s="20">
        <f t="shared" si="298"/>
        <v>0</v>
      </c>
      <c r="L541" s="20">
        <f t="shared" si="298"/>
        <v>0</v>
      </c>
      <c r="M541" s="20">
        <f t="shared" si="298"/>
        <v>240000</v>
      </c>
      <c r="N541" s="20">
        <f t="shared" si="298"/>
        <v>0</v>
      </c>
      <c r="O541" s="20">
        <f t="shared" si="298"/>
        <v>0</v>
      </c>
      <c r="P541" s="20">
        <f t="shared" si="291"/>
        <v>240000</v>
      </c>
      <c r="Q541" s="76">
        <f t="shared" si="290"/>
        <v>12860000</v>
      </c>
      <c r="R541" s="196">
        <v>0</v>
      </c>
    </row>
    <row r="542" spans="1:18" ht="16.5" hidden="1" customHeight="1" outlineLevel="4">
      <c r="A542" s="427"/>
      <c r="B542" s="429"/>
      <c r="C542" s="98" t="s">
        <v>88</v>
      </c>
      <c r="D542" s="98"/>
      <c r="E542" s="369">
        <v>0</v>
      </c>
      <c r="F542" s="95">
        <v>50000</v>
      </c>
      <c r="G542" s="369">
        <v>0</v>
      </c>
      <c r="H542" s="369">
        <v>0</v>
      </c>
      <c r="I542" s="95">
        <v>70000</v>
      </c>
      <c r="J542" s="363">
        <f t="shared" si="269"/>
        <v>120000</v>
      </c>
      <c r="K542" s="369">
        <v>0</v>
      </c>
      <c r="L542" s="369">
        <v>0</v>
      </c>
      <c r="M542" s="95">
        <v>90000</v>
      </c>
      <c r="N542" s="369">
        <v>0</v>
      </c>
      <c r="O542" s="369">
        <v>0</v>
      </c>
      <c r="P542" s="87">
        <f t="shared" si="291"/>
        <v>90000</v>
      </c>
      <c r="Q542" s="66">
        <f t="shared" si="290"/>
        <v>210000</v>
      </c>
      <c r="R542" s="196">
        <v>0</v>
      </c>
    </row>
    <row r="543" spans="1:18" ht="16.5" hidden="1" customHeight="1" outlineLevel="4">
      <c r="A543" s="427"/>
      <c r="B543" s="429"/>
      <c r="C543" s="98" t="s">
        <v>87</v>
      </c>
      <c r="D543" s="98"/>
      <c r="E543" s="369">
        <v>0</v>
      </c>
      <c r="F543" s="95">
        <v>300000</v>
      </c>
      <c r="G543" s="369">
        <v>0</v>
      </c>
      <c r="H543" s="369">
        <v>0</v>
      </c>
      <c r="I543" s="95">
        <v>200000</v>
      </c>
      <c r="J543" s="363">
        <f t="shared" si="269"/>
        <v>500000</v>
      </c>
      <c r="K543" s="369">
        <v>0</v>
      </c>
      <c r="L543" s="369">
        <v>0</v>
      </c>
      <c r="M543" s="95">
        <v>150000</v>
      </c>
      <c r="N543" s="369">
        <v>0</v>
      </c>
      <c r="O543" s="369">
        <v>0</v>
      </c>
      <c r="P543" s="87">
        <f t="shared" si="291"/>
        <v>150000</v>
      </c>
      <c r="Q543" s="66">
        <f t="shared" si="290"/>
        <v>650000</v>
      </c>
      <c r="R543" s="196">
        <v>0</v>
      </c>
    </row>
    <row r="544" spans="1:18" ht="23.25" hidden="1" customHeight="1" outlineLevel="3">
      <c r="A544" s="427"/>
      <c r="B544" s="429"/>
      <c r="C544" s="75" t="s">
        <v>341</v>
      </c>
      <c r="D544" s="98"/>
      <c r="E544" s="394">
        <f>E546+E570</f>
        <v>4050000</v>
      </c>
      <c r="F544" s="369">
        <f>F545</f>
        <v>1860000</v>
      </c>
      <c r="G544" s="369">
        <f>G546</f>
        <v>0</v>
      </c>
      <c r="H544" s="369">
        <f>H546</f>
        <v>0</v>
      </c>
      <c r="I544" s="369">
        <f>I546</f>
        <v>0</v>
      </c>
      <c r="J544" s="363">
        <f t="shared" si="269"/>
        <v>5910000</v>
      </c>
      <c r="K544" s="369"/>
      <c r="L544" s="369"/>
      <c r="M544" s="95"/>
      <c r="N544" s="369"/>
      <c r="O544" s="369"/>
      <c r="P544" s="87">
        <f>K544+L544+M544+N544+O544</f>
        <v>0</v>
      </c>
      <c r="Q544" s="66">
        <f t="shared" si="290"/>
        <v>5910000</v>
      </c>
      <c r="R544" s="196">
        <v>-500000</v>
      </c>
    </row>
    <row r="545" spans="1:18" ht="23.25" hidden="1" customHeight="1" outlineLevel="3">
      <c r="A545" s="427"/>
      <c r="B545" s="429"/>
      <c r="C545" s="75" t="s">
        <v>354</v>
      </c>
      <c r="D545" s="98"/>
      <c r="E545" s="394"/>
      <c r="F545" s="369">
        <v>1860000</v>
      </c>
      <c r="G545" s="369"/>
      <c r="H545" s="369"/>
      <c r="I545" s="369"/>
      <c r="J545" s="363"/>
      <c r="K545" s="369"/>
      <c r="L545" s="369"/>
      <c r="M545" s="95"/>
      <c r="N545" s="369"/>
      <c r="O545" s="369"/>
      <c r="P545" s="87"/>
      <c r="Q545" s="66"/>
      <c r="R545" s="196"/>
    </row>
    <row r="546" spans="1:18" ht="16.5" hidden="1" customHeight="1" outlineLevel="3">
      <c r="A546" s="427"/>
      <c r="B546" s="429"/>
      <c r="C546" s="251" t="s">
        <v>336</v>
      </c>
      <c r="D546" s="98"/>
      <c r="E546" s="394">
        <f>SUM(E547:E569)</f>
        <v>4050000</v>
      </c>
      <c r="F546" s="369"/>
      <c r="G546" s="369">
        <v>0</v>
      </c>
      <c r="H546" s="369">
        <f t="shared" ref="H546:O546" si="299">SUM(H547:H569)</f>
        <v>0</v>
      </c>
      <c r="I546" s="369">
        <f t="shared" si="299"/>
        <v>0</v>
      </c>
      <c r="J546" s="363">
        <f t="shared" si="269"/>
        <v>4050000</v>
      </c>
      <c r="K546" s="369">
        <f t="shared" si="299"/>
        <v>0</v>
      </c>
      <c r="L546" s="369">
        <f t="shared" si="299"/>
        <v>0</v>
      </c>
      <c r="M546" s="369">
        <f t="shared" si="299"/>
        <v>0</v>
      </c>
      <c r="N546" s="369">
        <f t="shared" si="299"/>
        <v>0</v>
      </c>
      <c r="O546" s="369">
        <f t="shared" si="299"/>
        <v>0</v>
      </c>
      <c r="P546" s="87">
        <f t="shared" ref="P546:P569" si="300">K546+L546+M546+N546+O546</f>
        <v>0</v>
      </c>
      <c r="Q546" s="66">
        <f>J546+P546</f>
        <v>4050000</v>
      </c>
      <c r="R546" s="196">
        <v>-500000</v>
      </c>
    </row>
    <row r="547" spans="1:18" ht="16.5" hidden="1" customHeight="1" outlineLevel="4">
      <c r="A547" s="427"/>
      <c r="B547" s="429"/>
      <c r="C547" s="108" t="s">
        <v>97</v>
      </c>
      <c r="D547" s="98"/>
      <c r="E547" s="394">
        <v>4050000</v>
      </c>
      <c r="F547" s="369">
        <v>0</v>
      </c>
      <c r="G547" s="368">
        <v>0</v>
      </c>
      <c r="H547" s="368">
        <v>0</v>
      </c>
      <c r="I547" s="369">
        <v>0</v>
      </c>
      <c r="J547" s="363">
        <f t="shared" si="269"/>
        <v>4050000</v>
      </c>
      <c r="K547" s="369">
        <v>0</v>
      </c>
      <c r="L547" s="369">
        <v>0</v>
      </c>
      <c r="M547" s="369">
        <v>0</v>
      </c>
      <c r="N547" s="369">
        <v>0</v>
      </c>
      <c r="O547" s="369">
        <v>0</v>
      </c>
      <c r="P547" s="87">
        <f t="shared" si="300"/>
        <v>0</v>
      </c>
      <c r="Q547" s="66">
        <f t="shared" ref="Q547:Q569" si="301">J547+P547</f>
        <v>4050000</v>
      </c>
      <c r="R547" s="196">
        <v>-1500000</v>
      </c>
    </row>
    <row r="548" spans="1:18" ht="16.5" hidden="1" customHeight="1" outlineLevel="4">
      <c r="A548" s="427"/>
      <c r="B548" s="429"/>
      <c r="C548" s="108" t="s">
        <v>98</v>
      </c>
      <c r="D548" s="98"/>
      <c r="E548" s="394">
        <v>0</v>
      </c>
      <c r="F548" s="369">
        <v>0</v>
      </c>
      <c r="G548" s="369">
        <v>0</v>
      </c>
      <c r="H548" s="369">
        <v>0</v>
      </c>
      <c r="I548" s="369">
        <v>0</v>
      </c>
      <c r="J548" s="363">
        <f t="shared" si="269"/>
        <v>0</v>
      </c>
      <c r="K548" s="369">
        <v>0</v>
      </c>
      <c r="L548" s="369">
        <v>0</v>
      </c>
      <c r="M548" s="369">
        <v>0</v>
      </c>
      <c r="N548" s="369">
        <v>0</v>
      </c>
      <c r="O548" s="369">
        <v>0</v>
      </c>
      <c r="P548" s="87">
        <f t="shared" si="300"/>
        <v>0</v>
      </c>
      <c r="Q548" s="66">
        <f t="shared" si="301"/>
        <v>0</v>
      </c>
      <c r="R548" s="196">
        <v>1500000</v>
      </c>
    </row>
    <row r="549" spans="1:18" ht="16.5" hidden="1" customHeight="1" outlineLevel="4">
      <c r="A549" s="427"/>
      <c r="B549" s="429"/>
      <c r="C549" s="108" t="s">
        <v>99</v>
      </c>
      <c r="D549" s="98"/>
      <c r="E549" s="394">
        <v>0</v>
      </c>
      <c r="F549" s="369">
        <v>0</v>
      </c>
      <c r="G549" s="369">
        <v>0</v>
      </c>
      <c r="H549" s="369">
        <v>0</v>
      </c>
      <c r="I549" s="369">
        <v>0</v>
      </c>
      <c r="J549" s="363">
        <f t="shared" si="269"/>
        <v>0</v>
      </c>
      <c r="K549" s="369">
        <v>0</v>
      </c>
      <c r="L549" s="369">
        <v>0</v>
      </c>
      <c r="M549" s="369">
        <v>0</v>
      </c>
      <c r="N549" s="369">
        <v>0</v>
      </c>
      <c r="O549" s="369">
        <v>0</v>
      </c>
      <c r="P549" s="87">
        <f t="shared" si="300"/>
        <v>0</v>
      </c>
      <c r="Q549" s="66">
        <f t="shared" si="301"/>
        <v>0</v>
      </c>
      <c r="R549" s="196">
        <v>1500000</v>
      </c>
    </row>
    <row r="550" spans="1:18" ht="16.5" hidden="1" customHeight="1" outlineLevel="4">
      <c r="A550" s="427"/>
      <c r="B550" s="429"/>
      <c r="C550" s="108" t="s">
        <v>100</v>
      </c>
      <c r="D550" s="98"/>
      <c r="E550" s="369">
        <v>0</v>
      </c>
      <c r="F550" s="369">
        <v>0</v>
      </c>
      <c r="G550" s="369">
        <v>0</v>
      </c>
      <c r="H550" s="369">
        <v>0</v>
      </c>
      <c r="I550" s="369">
        <v>0</v>
      </c>
      <c r="J550" s="363">
        <f t="shared" si="269"/>
        <v>0</v>
      </c>
      <c r="K550" s="369">
        <v>0</v>
      </c>
      <c r="L550" s="369">
        <v>0</v>
      </c>
      <c r="M550" s="369">
        <v>0</v>
      </c>
      <c r="N550" s="369">
        <v>0</v>
      </c>
      <c r="O550" s="369">
        <v>0</v>
      </c>
      <c r="P550" s="87">
        <f t="shared" si="300"/>
        <v>0</v>
      </c>
      <c r="Q550" s="66">
        <f t="shared" si="301"/>
        <v>0</v>
      </c>
      <c r="R550" s="196">
        <v>0</v>
      </c>
    </row>
    <row r="551" spans="1:18" ht="16.5" hidden="1" customHeight="1" outlineLevel="4">
      <c r="A551" s="427"/>
      <c r="B551" s="429"/>
      <c r="C551" s="108" t="s">
        <v>101</v>
      </c>
      <c r="D551" s="98"/>
      <c r="E551" s="369">
        <v>0</v>
      </c>
      <c r="F551" s="369">
        <v>0</v>
      </c>
      <c r="G551" s="369">
        <v>0</v>
      </c>
      <c r="H551" s="369">
        <v>0</v>
      </c>
      <c r="I551" s="369">
        <v>0</v>
      </c>
      <c r="J551" s="363">
        <f t="shared" si="269"/>
        <v>0</v>
      </c>
      <c r="K551" s="369">
        <v>0</v>
      </c>
      <c r="L551" s="369">
        <v>0</v>
      </c>
      <c r="M551" s="369">
        <v>0</v>
      </c>
      <c r="N551" s="369">
        <v>0</v>
      </c>
      <c r="O551" s="369">
        <v>0</v>
      </c>
      <c r="P551" s="87">
        <f t="shared" si="300"/>
        <v>0</v>
      </c>
      <c r="Q551" s="66">
        <f t="shared" si="301"/>
        <v>0</v>
      </c>
      <c r="R551" s="196">
        <v>0</v>
      </c>
    </row>
    <row r="552" spans="1:18" ht="16.5" hidden="1" customHeight="1" outlineLevel="4">
      <c r="A552" s="427"/>
      <c r="B552" s="429"/>
      <c r="C552" s="108" t="s">
        <v>102</v>
      </c>
      <c r="D552" s="98"/>
      <c r="E552" s="369">
        <v>0</v>
      </c>
      <c r="F552" s="369">
        <v>0</v>
      </c>
      <c r="G552" s="369">
        <v>0</v>
      </c>
      <c r="H552" s="369">
        <v>0</v>
      </c>
      <c r="I552" s="368">
        <v>0</v>
      </c>
      <c r="J552" s="363">
        <f t="shared" si="269"/>
        <v>0</v>
      </c>
      <c r="K552" s="369">
        <v>0</v>
      </c>
      <c r="L552" s="369">
        <v>0</v>
      </c>
      <c r="M552" s="369">
        <v>0</v>
      </c>
      <c r="N552" s="369">
        <v>0</v>
      </c>
      <c r="O552" s="369">
        <v>0</v>
      </c>
      <c r="P552" s="87">
        <f t="shared" si="300"/>
        <v>0</v>
      </c>
      <c r="Q552" s="66">
        <f t="shared" si="301"/>
        <v>0</v>
      </c>
      <c r="R552" s="196">
        <v>0</v>
      </c>
    </row>
    <row r="553" spans="1:18" ht="16.5" hidden="1" customHeight="1" outlineLevel="4">
      <c r="A553" s="427"/>
      <c r="B553" s="429"/>
      <c r="C553" s="108" t="s">
        <v>103</v>
      </c>
      <c r="D553" s="98"/>
      <c r="E553" s="369">
        <v>0</v>
      </c>
      <c r="F553" s="369">
        <v>0</v>
      </c>
      <c r="G553" s="369">
        <v>0</v>
      </c>
      <c r="H553" s="369">
        <v>0</v>
      </c>
      <c r="I553" s="369">
        <v>0</v>
      </c>
      <c r="J553" s="363">
        <f t="shared" si="269"/>
        <v>0</v>
      </c>
      <c r="K553" s="369">
        <v>0</v>
      </c>
      <c r="L553" s="369">
        <v>0</v>
      </c>
      <c r="M553" s="369">
        <v>0</v>
      </c>
      <c r="N553" s="369">
        <v>0</v>
      </c>
      <c r="O553" s="369">
        <v>0</v>
      </c>
      <c r="P553" s="87">
        <f t="shared" si="300"/>
        <v>0</v>
      </c>
      <c r="Q553" s="66">
        <f t="shared" si="301"/>
        <v>0</v>
      </c>
      <c r="R553" s="196">
        <v>0</v>
      </c>
    </row>
    <row r="554" spans="1:18" ht="16.5" hidden="1" customHeight="1" outlineLevel="4">
      <c r="A554" s="427"/>
      <c r="B554" s="429"/>
      <c r="C554" s="108" t="s">
        <v>104</v>
      </c>
      <c r="D554" s="98"/>
      <c r="E554" s="369">
        <v>0</v>
      </c>
      <c r="F554" s="369">
        <v>0</v>
      </c>
      <c r="G554" s="369">
        <v>0</v>
      </c>
      <c r="H554" s="369">
        <v>0</v>
      </c>
      <c r="I554" s="369">
        <v>0</v>
      </c>
      <c r="J554" s="363">
        <f t="shared" si="269"/>
        <v>0</v>
      </c>
      <c r="K554" s="369">
        <v>0</v>
      </c>
      <c r="L554" s="369">
        <v>0</v>
      </c>
      <c r="M554" s="369">
        <v>0</v>
      </c>
      <c r="N554" s="369">
        <v>0</v>
      </c>
      <c r="O554" s="369">
        <v>0</v>
      </c>
      <c r="P554" s="87">
        <f t="shared" si="300"/>
        <v>0</v>
      </c>
      <c r="Q554" s="66">
        <f t="shared" si="301"/>
        <v>0</v>
      </c>
      <c r="R554" s="196">
        <v>0</v>
      </c>
    </row>
    <row r="555" spans="1:18" ht="16.5" hidden="1" customHeight="1" outlineLevel="4">
      <c r="A555" s="427"/>
      <c r="B555" s="429"/>
      <c r="C555" s="108" t="s">
        <v>105</v>
      </c>
      <c r="D555" s="98"/>
      <c r="E555" s="369">
        <v>0</v>
      </c>
      <c r="F555" s="369">
        <v>0</v>
      </c>
      <c r="G555" s="369">
        <v>0</v>
      </c>
      <c r="H555" s="369">
        <v>0</v>
      </c>
      <c r="I555" s="369">
        <v>0</v>
      </c>
      <c r="J555" s="363">
        <f t="shared" si="269"/>
        <v>0</v>
      </c>
      <c r="K555" s="369">
        <v>0</v>
      </c>
      <c r="L555" s="369">
        <v>0</v>
      </c>
      <c r="M555" s="369">
        <v>0</v>
      </c>
      <c r="N555" s="369">
        <v>0</v>
      </c>
      <c r="O555" s="369">
        <v>0</v>
      </c>
      <c r="P555" s="87">
        <f t="shared" si="300"/>
        <v>0</v>
      </c>
      <c r="Q555" s="66">
        <f t="shared" si="301"/>
        <v>0</v>
      </c>
      <c r="R555" s="196">
        <v>0</v>
      </c>
    </row>
    <row r="556" spans="1:18" ht="16.5" hidden="1" customHeight="1" outlineLevel="4">
      <c r="A556" s="427"/>
      <c r="B556" s="429"/>
      <c r="C556" s="108" t="s">
        <v>106</v>
      </c>
      <c r="D556" s="98"/>
      <c r="E556" s="369">
        <v>0</v>
      </c>
      <c r="F556" s="369">
        <v>0</v>
      </c>
      <c r="G556" s="369">
        <v>0</v>
      </c>
      <c r="H556" s="369">
        <v>0</v>
      </c>
      <c r="I556" s="369">
        <v>0</v>
      </c>
      <c r="J556" s="363">
        <f t="shared" si="269"/>
        <v>0</v>
      </c>
      <c r="K556" s="369">
        <v>0</v>
      </c>
      <c r="L556" s="369">
        <v>0</v>
      </c>
      <c r="M556" s="369">
        <v>0</v>
      </c>
      <c r="N556" s="369">
        <v>0</v>
      </c>
      <c r="O556" s="369">
        <v>0</v>
      </c>
      <c r="P556" s="87">
        <f t="shared" si="300"/>
        <v>0</v>
      </c>
      <c r="Q556" s="66">
        <f t="shared" si="301"/>
        <v>0</v>
      </c>
      <c r="R556" s="196">
        <v>0</v>
      </c>
    </row>
    <row r="557" spans="1:18" ht="16.5" hidden="1" customHeight="1" outlineLevel="4">
      <c r="A557" s="427"/>
      <c r="B557" s="429"/>
      <c r="C557" s="108" t="s">
        <v>107</v>
      </c>
      <c r="D557" s="98"/>
      <c r="E557" s="369">
        <v>0</v>
      </c>
      <c r="F557" s="369">
        <v>0</v>
      </c>
      <c r="G557" s="369">
        <v>0</v>
      </c>
      <c r="H557" s="369">
        <v>0</v>
      </c>
      <c r="I557" s="369">
        <v>0</v>
      </c>
      <c r="J557" s="363">
        <f t="shared" si="269"/>
        <v>0</v>
      </c>
      <c r="K557" s="369">
        <v>0</v>
      </c>
      <c r="L557" s="369">
        <v>0</v>
      </c>
      <c r="M557" s="369">
        <v>0</v>
      </c>
      <c r="N557" s="369">
        <v>0</v>
      </c>
      <c r="O557" s="369">
        <v>0</v>
      </c>
      <c r="P557" s="87">
        <f t="shared" si="300"/>
        <v>0</v>
      </c>
      <c r="Q557" s="66">
        <f t="shared" si="301"/>
        <v>0</v>
      </c>
      <c r="R557" s="196">
        <v>2500000</v>
      </c>
    </row>
    <row r="558" spans="1:18" ht="16.5" hidden="1" customHeight="1" outlineLevel="4">
      <c r="A558" s="427"/>
      <c r="B558" s="429"/>
      <c r="C558" s="108" t="s">
        <v>108</v>
      </c>
      <c r="D558" s="98"/>
      <c r="E558" s="369">
        <v>0</v>
      </c>
      <c r="F558" s="369">
        <v>0</v>
      </c>
      <c r="G558" s="369">
        <v>0</v>
      </c>
      <c r="H558" s="369">
        <v>0</v>
      </c>
      <c r="I558" s="369">
        <v>0</v>
      </c>
      <c r="J558" s="363">
        <f t="shared" si="269"/>
        <v>0</v>
      </c>
      <c r="K558" s="369">
        <v>0</v>
      </c>
      <c r="L558" s="369">
        <v>0</v>
      </c>
      <c r="M558" s="369">
        <v>0</v>
      </c>
      <c r="N558" s="369">
        <v>0</v>
      </c>
      <c r="O558" s="369">
        <v>0</v>
      </c>
      <c r="P558" s="87">
        <f t="shared" si="300"/>
        <v>0</v>
      </c>
      <c r="Q558" s="66">
        <f t="shared" si="301"/>
        <v>0</v>
      </c>
      <c r="R558" s="196">
        <v>0</v>
      </c>
    </row>
    <row r="559" spans="1:18" ht="16.5" hidden="1" customHeight="1" outlineLevel="4">
      <c r="A559" s="427"/>
      <c r="B559" s="429"/>
      <c r="C559" s="108" t="s">
        <v>109</v>
      </c>
      <c r="D559" s="98"/>
      <c r="E559" s="369">
        <v>0</v>
      </c>
      <c r="F559" s="369">
        <v>0</v>
      </c>
      <c r="G559" s="369">
        <v>0</v>
      </c>
      <c r="H559" s="369">
        <v>0</v>
      </c>
      <c r="I559" s="369">
        <v>0</v>
      </c>
      <c r="J559" s="363">
        <f t="shared" si="269"/>
        <v>0</v>
      </c>
      <c r="K559" s="369">
        <v>0</v>
      </c>
      <c r="L559" s="369">
        <v>0</v>
      </c>
      <c r="M559" s="369">
        <v>0</v>
      </c>
      <c r="N559" s="369">
        <v>0</v>
      </c>
      <c r="O559" s="369">
        <v>0</v>
      </c>
      <c r="P559" s="87">
        <f t="shared" si="300"/>
        <v>0</v>
      </c>
      <c r="Q559" s="66">
        <f t="shared" si="301"/>
        <v>0</v>
      </c>
      <c r="R559" s="196">
        <v>0</v>
      </c>
    </row>
    <row r="560" spans="1:18" ht="16.5" hidden="1" customHeight="1" outlineLevel="4">
      <c r="A560" s="427"/>
      <c r="B560" s="429"/>
      <c r="C560" s="108" t="s">
        <v>110</v>
      </c>
      <c r="D560" s="98"/>
      <c r="E560" s="369">
        <v>0</v>
      </c>
      <c r="F560" s="369">
        <v>0</v>
      </c>
      <c r="G560" s="369">
        <v>0</v>
      </c>
      <c r="H560" s="369">
        <v>0</v>
      </c>
      <c r="I560" s="369">
        <v>0</v>
      </c>
      <c r="J560" s="363">
        <f t="shared" si="269"/>
        <v>0</v>
      </c>
      <c r="K560" s="369">
        <v>0</v>
      </c>
      <c r="L560" s="369">
        <v>0</v>
      </c>
      <c r="M560" s="369">
        <v>0</v>
      </c>
      <c r="N560" s="369">
        <v>0</v>
      </c>
      <c r="O560" s="369">
        <v>0</v>
      </c>
      <c r="P560" s="87">
        <f t="shared" si="300"/>
        <v>0</v>
      </c>
      <c r="Q560" s="66">
        <f t="shared" si="301"/>
        <v>0</v>
      </c>
      <c r="R560" s="196">
        <v>0</v>
      </c>
    </row>
    <row r="561" spans="1:18" ht="16.5" hidden="1" customHeight="1" outlineLevel="4">
      <c r="A561" s="427"/>
      <c r="B561" s="429"/>
      <c r="C561" s="108" t="s">
        <v>111</v>
      </c>
      <c r="D561" s="98"/>
      <c r="E561" s="369">
        <v>0</v>
      </c>
      <c r="F561" s="369">
        <v>0</v>
      </c>
      <c r="G561" s="369">
        <v>0</v>
      </c>
      <c r="H561" s="369">
        <v>0</v>
      </c>
      <c r="I561" s="369">
        <v>0</v>
      </c>
      <c r="J561" s="363">
        <f t="shared" si="269"/>
        <v>0</v>
      </c>
      <c r="K561" s="369">
        <v>0</v>
      </c>
      <c r="L561" s="369">
        <v>0</v>
      </c>
      <c r="M561" s="369">
        <v>0</v>
      </c>
      <c r="N561" s="369">
        <v>0</v>
      </c>
      <c r="O561" s="369">
        <v>0</v>
      </c>
      <c r="P561" s="87">
        <f t="shared" si="300"/>
        <v>0</v>
      </c>
      <c r="Q561" s="66">
        <f t="shared" si="301"/>
        <v>0</v>
      </c>
      <c r="R561" s="196">
        <v>0</v>
      </c>
    </row>
    <row r="562" spans="1:18" ht="16.5" hidden="1" customHeight="1" outlineLevel="4">
      <c r="A562" s="427"/>
      <c r="B562" s="429"/>
      <c r="C562" s="108" t="s">
        <v>112</v>
      </c>
      <c r="D562" s="98"/>
      <c r="E562" s="369">
        <v>0</v>
      </c>
      <c r="F562" s="369">
        <v>0</v>
      </c>
      <c r="G562" s="369">
        <v>0</v>
      </c>
      <c r="H562" s="369">
        <v>0</v>
      </c>
      <c r="I562" s="368">
        <v>0</v>
      </c>
      <c r="J562" s="363">
        <f t="shared" si="269"/>
        <v>0</v>
      </c>
      <c r="K562" s="369">
        <v>0</v>
      </c>
      <c r="L562" s="369">
        <v>0</v>
      </c>
      <c r="M562" s="369">
        <v>0</v>
      </c>
      <c r="N562" s="369">
        <v>0</v>
      </c>
      <c r="O562" s="369">
        <v>0</v>
      </c>
      <c r="P562" s="87">
        <f t="shared" si="300"/>
        <v>0</v>
      </c>
      <c r="Q562" s="66">
        <f t="shared" si="301"/>
        <v>0</v>
      </c>
      <c r="R562" s="196">
        <v>0</v>
      </c>
    </row>
    <row r="563" spans="1:18" ht="16.5" hidden="1" customHeight="1" outlineLevel="4">
      <c r="A563" s="427"/>
      <c r="B563" s="429"/>
      <c r="C563" s="108" t="s">
        <v>113</v>
      </c>
      <c r="D563" s="98"/>
      <c r="E563" s="369">
        <v>0</v>
      </c>
      <c r="F563" s="369">
        <v>0</v>
      </c>
      <c r="G563" s="368">
        <v>0</v>
      </c>
      <c r="H563" s="368">
        <v>0</v>
      </c>
      <c r="I563" s="369">
        <v>0</v>
      </c>
      <c r="J563" s="363">
        <f t="shared" si="269"/>
        <v>0</v>
      </c>
      <c r="K563" s="369">
        <v>0</v>
      </c>
      <c r="L563" s="369">
        <v>0</v>
      </c>
      <c r="M563" s="369">
        <v>0</v>
      </c>
      <c r="N563" s="369">
        <v>0</v>
      </c>
      <c r="O563" s="369">
        <v>0</v>
      </c>
      <c r="P563" s="87">
        <f t="shared" si="300"/>
        <v>0</v>
      </c>
      <c r="Q563" s="66">
        <f t="shared" si="301"/>
        <v>0</v>
      </c>
      <c r="R563" s="196">
        <v>-2500000</v>
      </c>
    </row>
    <row r="564" spans="1:18" ht="16.5" hidden="1" customHeight="1" outlineLevel="4">
      <c r="A564" s="427"/>
      <c r="B564" s="429"/>
      <c r="C564" s="108" t="s">
        <v>114</v>
      </c>
      <c r="D564" s="98"/>
      <c r="E564" s="369">
        <v>0</v>
      </c>
      <c r="F564" s="369">
        <v>0</v>
      </c>
      <c r="G564" s="369">
        <v>0</v>
      </c>
      <c r="H564" s="369">
        <v>0</v>
      </c>
      <c r="I564" s="369">
        <v>0</v>
      </c>
      <c r="J564" s="363">
        <f t="shared" si="269"/>
        <v>0</v>
      </c>
      <c r="K564" s="369">
        <v>0</v>
      </c>
      <c r="L564" s="369">
        <v>0</v>
      </c>
      <c r="M564" s="369">
        <v>0</v>
      </c>
      <c r="N564" s="369">
        <v>0</v>
      </c>
      <c r="O564" s="369">
        <v>0</v>
      </c>
      <c r="P564" s="87">
        <f t="shared" si="300"/>
        <v>0</v>
      </c>
      <c r="Q564" s="66">
        <f t="shared" si="301"/>
        <v>0</v>
      </c>
      <c r="R564" s="196">
        <v>0</v>
      </c>
    </row>
    <row r="565" spans="1:18" ht="16.5" hidden="1" customHeight="1" outlineLevel="4">
      <c r="A565" s="427"/>
      <c r="B565" s="429"/>
      <c r="C565" s="108" t="s">
        <v>115</v>
      </c>
      <c r="D565" s="98"/>
      <c r="E565" s="369">
        <v>0</v>
      </c>
      <c r="F565" s="369">
        <v>0</v>
      </c>
      <c r="G565" s="369">
        <v>0</v>
      </c>
      <c r="H565" s="369">
        <v>0</v>
      </c>
      <c r="I565" s="369">
        <v>0</v>
      </c>
      <c r="J565" s="363">
        <f t="shared" si="269"/>
        <v>0</v>
      </c>
      <c r="K565" s="369">
        <v>0</v>
      </c>
      <c r="L565" s="369">
        <v>0</v>
      </c>
      <c r="M565" s="369">
        <v>0</v>
      </c>
      <c r="N565" s="369">
        <v>0</v>
      </c>
      <c r="O565" s="369">
        <v>0</v>
      </c>
      <c r="P565" s="87">
        <f t="shared" si="300"/>
        <v>0</v>
      </c>
      <c r="Q565" s="66">
        <f t="shared" si="301"/>
        <v>0</v>
      </c>
      <c r="R565" s="196">
        <v>0</v>
      </c>
    </row>
    <row r="566" spans="1:18" ht="16.5" hidden="1" customHeight="1" outlineLevel="4">
      <c r="A566" s="427"/>
      <c r="B566" s="429"/>
      <c r="C566" s="108" t="s">
        <v>116</v>
      </c>
      <c r="D566" s="98"/>
      <c r="E566" s="369">
        <v>0</v>
      </c>
      <c r="F566" s="369">
        <v>0</v>
      </c>
      <c r="G566" s="369">
        <v>0</v>
      </c>
      <c r="H566" s="369">
        <v>0</v>
      </c>
      <c r="I566" s="369">
        <v>0</v>
      </c>
      <c r="J566" s="363">
        <f t="shared" si="269"/>
        <v>0</v>
      </c>
      <c r="K566" s="369">
        <v>0</v>
      </c>
      <c r="L566" s="369">
        <v>0</v>
      </c>
      <c r="M566" s="369">
        <v>0</v>
      </c>
      <c r="N566" s="369">
        <v>0</v>
      </c>
      <c r="O566" s="369">
        <v>0</v>
      </c>
      <c r="P566" s="87">
        <f t="shared" si="300"/>
        <v>0</v>
      </c>
      <c r="Q566" s="66">
        <f t="shared" si="301"/>
        <v>0</v>
      </c>
      <c r="R566" s="196">
        <v>0</v>
      </c>
    </row>
    <row r="567" spans="1:18" ht="16.5" hidden="1" customHeight="1" outlineLevel="4">
      <c r="A567" s="427"/>
      <c r="B567" s="429"/>
      <c r="C567" s="108" t="s">
        <v>117</v>
      </c>
      <c r="D567" s="98"/>
      <c r="E567" s="369">
        <v>0</v>
      </c>
      <c r="F567" s="369">
        <v>0</v>
      </c>
      <c r="G567" s="368">
        <v>0</v>
      </c>
      <c r="H567" s="368">
        <v>0</v>
      </c>
      <c r="I567" s="369">
        <v>0</v>
      </c>
      <c r="J567" s="363">
        <f t="shared" si="269"/>
        <v>0</v>
      </c>
      <c r="K567" s="369">
        <v>0</v>
      </c>
      <c r="L567" s="369">
        <v>0</v>
      </c>
      <c r="M567" s="369">
        <v>0</v>
      </c>
      <c r="N567" s="369">
        <v>0</v>
      </c>
      <c r="O567" s="369">
        <v>0</v>
      </c>
      <c r="P567" s="87">
        <f t="shared" si="300"/>
        <v>0</v>
      </c>
      <c r="Q567" s="66">
        <f t="shared" si="301"/>
        <v>0</v>
      </c>
      <c r="R567" s="196">
        <v>-2000000</v>
      </c>
    </row>
    <row r="568" spans="1:18" ht="16.5" hidden="1" customHeight="1" outlineLevel="4">
      <c r="A568" s="427"/>
      <c r="B568" s="429"/>
      <c r="C568" s="108" t="s">
        <v>118</v>
      </c>
      <c r="D568" s="98"/>
      <c r="E568" s="369">
        <v>0</v>
      </c>
      <c r="F568" s="369">
        <v>0</v>
      </c>
      <c r="G568" s="369">
        <v>0</v>
      </c>
      <c r="H568" s="369">
        <v>0</v>
      </c>
      <c r="I568" s="369">
        <v>0</v>
      </c>
      <c r="J568" s="363">
        <f t="shared" si="269"/>
        <v>0</v>
      </c>
      <c r="K568" s="369">
        <v>0</v>
      </c>
      <c r="L568" s="369">
        <v>0</v>
      </c>
      <c r="M568" s="369">
        <v>0</v>
      </c>
      <c r="N568" s="369">
        <v>0</v>
      </c>
      <c r="O568" s="369">
        <v>0</v>
      </c>
      <c r="P568" s="87">
        <f t="shared" si="300"/>
        <v>0</v>
      </c>
      <c r="Q568" s="66">
        <f t="shared" si="301"/>
        <v>0</v>
      </c>
      <c r="R568" s="196">
        <v>0</v>
      </c>
    </row>
    <row r="569" spans="1:18" ht="16.5" hidden="1" customHeight="1" outlineLevel="4">
      <c r="A569" s="427"/>
      <c r="B569" s="429"/>
      <c r="C569" s="114" t="s">
        <v>119</v>
      </c>
      <c r="D569" s="98"/>
      <c r="E569" s="369">
        <v>0</v>
      </c>
      <c r="F569" s="369">
        <v>0</v>
      </c>
      <c r="G569" s="369">
        <v>0</v>
      </c>
      <c r="H569" s="369">
        <v>0</v>
      </c>
      <c r="I569" s="369">
        <v>0</v>
      </c>
      <c r="J569" s="363">
        <f t="shared" si="269"/>
        <v>0</v>
      </c>
      <c r="K569" s="369">
        <v>0</v>
      </c>
      <c r="L569" s="369">
        <v>0</v>
      </c>
      <c r="M569" s="369">
        <v>0</v>
      </c>
      <c r="N569" s="369">
        <v>0</v>
      </c>
      <c r="O569" s="369">
        <v>0</v>
      </c>
      <c r="P569" s="87">
        <f t="shared" si="300"/>
        <v>0</v>
      </c>
      <c r="Q569" s="66">
        <f t="shared" si="301"/>
        <v>0</v>
      </c>
      <c r="R569" s="196">
        <v>0</v>
      </c>
    </row>
    <row r="570" spans="1:18" ht="49.5" hidden="1" customHeight="1" outlineLevel="3">
      <c r="A570" s="427"/>
      <c r="B570" s="429"/>
      <c r="C570" s="108" t="s">
        <v>122</v>
      </c>
      <c r="D570" s="369">
        <f>D571</f>
        <v>0</v>
      </c>
      <c r="E570" s="369">
        <f>E571</f>
        <v>0</v>
      </c>
      <c r="F570" s="369">
        <f t="shared" ref="F570:I570" si="302">F571</f>
        <v>0</v>
      </c>
      <c r="G570" s="369">
        <f t="shared" si="302"/>
        <v>0</v>
      </c>
      <c r="H570" s="369">
        <f t="shared" si="302"/>
        <v>0</v>
      </c>
      <c r="I570" s="369">
        <f t="shared" si="302"/>
        <v>0</v>
      </c>
      <c r="J570" s="363">
        <f t="shared" si="269"/>
        <v>0</v>
      </c>
      <c r="K570" s="369"/>
      <c r="L570" s="369"/>
      <c r="M570" s="369"/>
      <c r="N570" s="369"/>
      <c r="O570" s="369"/>
      <c r="P570" s="363">
        <f t="shared" si="291"/>
        <v>0</v>
      </c>
      <c r="Q570" s="66">
        <f>J570+P570</f>
        <v>0</v>
      </c>
      <c r="R570" s="196">
        <v>0</v>
      </c>
    </row>
    <row r="571" spans="1:18" ht="16.5" hidden="1" customHeight="1" outlineLevel="4">
      <c r="A571" s="427"/>
      <c r="B571" s="429"/>
      <c r="C571" s="108" t="s">
        <v>123</v>
      </c>
      <c r="D571" s="98"/>
      <c r="E571" s="369">
        <v>0</v>
      </c>
      <c r="F571" s="369"/>
      <c r="G571" s="369"/>
      <c r="H571" s="369"/>
      <c r="I571" s="369"/>
      <c r="J571" s="363"/>
      <c r="K571" s="369"/>
      <c r="L571" s="369"/>
      <c r="M571" s="369"/>
      <c r="N571" s="369"/>
      <c r="O571" s="369"/>
      <c r="P571" s="87"/>
      <c r="Q571" s="66"/>
      <c r="R571" s="196">
        <v>0</v>
      </c>
    </row>
    <row r="572" spans="1:18" ht="28.5" hidden="1" customHeight="1" outlineLevel="3">
      <c r="A572" s="427"/>
      <c r="B572" s="429"/>
      <c r="C572" s="75" t="s">
        <v>22</v>
      </c>
      <c r="D572" s="27">
        <v>0</v>
      </c>
      <c r="E572" s="20">
        <f>SUM(E573:E574)</f>
        <v>0</v>
      </c>
      <c r="F572" s="20">
        <f>SUM(F573:F574)</f>
        <v>0</v>
      </c>
      <c r="G572" s="20">
        <f>SUM(G573:G574)</f>
        <v>0</v>
      </c>
      <c r="H572" s="20">
        <f>SUM(H573:H574)</f>
        <v>0</v>
      </c>
      <c r="I572" s="20">
        <f>SUM(I573:I574)</f>
        <v>100666</v>
      </c>
      <c r="J572" s="363">
        <f t="shared" si="269"/>
        <v>100666</v>
      </c>
      <c r="K572" s="20">
        <f>SUM(K573:K574)</f>
        <v>100666</v>
      </c>
      <c r="L572" s="20">
        <f>SUM(L573:L574)</f>
        <v>100667</v>
      </c>
      <c r="M572" s="218">
        <f>SUM(M573:M574)</f>
        <v>100667</v>
      </c>
      <c r="N572" s="218">
        <f>SUM(N573:N574)</f>
        <v>100666</v>
      </c>
      <c r="O572" s="20">
        <f>SUM(O573:O574)</f>
        <v>100666</v>
      </c>
      <c r="P572" s="20">
        <f t="shared" si="291"/>
        <v>503332</v>
      </c>
      <c r="Q572" s="76">
        <f t="shared" si="290"/>
        <v>603998</v>
      </c>
      <c r="R572" s="196">
        <v>0</v>
      </c>
    </row>
    <row r="573" spans="1:18" ht="15.75" hidden="1" customHeight="1" outlineLevel="3">
      <c r="A573" s="427"/>
      <c r="B573" s="429"/>
      <c r="C573" s="105" t="s">
        <v>88</v>
      </c>
      <c r="D573" s="105"/>
      <c r="E573" s="12">
        <v>0</v>
      </c>
      <c r="F573" s="12">
        <v>0</v>
      </c>
      <c r="G573" s="12">
        <v>0</v>
      </c>
      <c r="H573" s="12">
        <v>0</v>
      </c>
      <c r="I573" s="134">
        <v>40266</v>
      </c>
      <c r="J573" s="363">
        <f t="shared" si="269"/>
        <v>40266</v>
      </c>
      <c r="K573" s="134">
        <v>40266</v>
      </c>
      <c r="L573" s="134">
        <v>40267</v>
      </c>
      <c r="M573" s="222">
        <v>40267</v>
      </c>
      <c r="N573" s="222">
        <v>40266</v>
      </c>
      <c r="O573" s="134">
        <v>40266</v>
      </c>
      <c r="P573" s="363">
        <f t="shared" si="291"/>
        <v>201332</v>
      </c>
      <c r="Q573" s="15"/>
      <c r="R573" s="196">
        <v>0</v>
      </c>
    </row>
    <row r="574" spans="1:18" ht="15.75" hidden="1" customHeight="1" outlineLevel="3">
      <c r="A574" s="427"/>
      <c r="B574" s="430"/>
      <c r="C574" s="105" t="s">
        <v>87</v>
      </c>
      <c r="D574" s="105"/>
      <c r="E574" s="12">
        <v>0</v>
      </c>
      <c r="F574" s="12">
        <v>0</v>
      </c>
      <c r="G574" s="12">
        <v>0</v>
      </c>
      <c r="H574" s="12">
        <v>0</v>
      </c>
      <c r="I574" s="95">
        <v>60400</v>
      </c>
      <c r="J574" s="363">
        <f t="shared" si="269"/>
        <v>60400</v>
      </c>
      <c r="K574" s="95">
        <v>60400</v>
      </c>
      <c r="L574" s="95">
        <v>60400</v>
      </c>
      <c r="M574" s="95">
        <v>60400</v>
      </c>
      <c r="N574" s="95">
        <v>60400</v>
      </c>
      <c r="O574" s="95">
        <v>60400</v>
      </c>
      <c r="P574" s="363">
        <f t="shared" si="291"/>
        <v>302000</v>
      </c>
      <c r="Q574" s="15"/>
      <c r="R574" s="196">
        <v>0</v>
      </c>
    </row>
    <row r="575" spans="1:18" ht="39" hidden="1" customHeight="1" outlineLevel="2">
      <c r="A575" s="472" t="s">
        <v>84</v>
      </c>
      <c r="B575" s="473"/>
      <c r="C575" s="473"/>
      <c r="D575" s="363">
        <f t="shared" ref="D575:I575" si="303">D630+D684+D738+D792</f>
        <v>0</v>
      </c>
      <c r="E575" s="363">
        <f>E630+E684+E738+E792</f>
        <v>1677000</v>
      </c>
      <c r="F575" s="363">
        <f>F630+F684+F738+F792+F576</f>
        <v>193000</v>
      </c>
      <c r="G575" s="363">
        <f t="shared" si="303"/>
        <v>413000</v>
      </c>
      <c r="H575" s="363">
        <f t="shared" si="303"/>
        <v>413000</v>
      </c>
      <c r="I575" s="363">
        <f t="shared" si="303"/>
        <v>22502692.999999996</v>
      </c>
      <c r="J575" s="363">
        <f t="shared" si="269"/>
        <v>25198692.999999996</v>
      </c>
      <c r="K575" s="363">
        <f t="shared" ref="K575:O575" si="304">K630+K684+K738+K792+K576</f>
        <v>30592626.399999999</v>
      </c>
      <c r="L575" s="363">
        <f t="shared" si="304"/>
        <v>31643484.999999996</v>
      </c>
      <c r="M575" s="363">
        <f t="shared" si="304"/>
        <v>22502692.999999996</v>
      </c>
      <c r="N575" s="363">
        <f t="shared" si="304"/>
        <v>22502692.999999996</v>
      </c>
      <c r="O575" s="363">
        <f t="shared" si="304"/>
        <v>23668692.999999996</v>
      </c>
      <c r="P575" s="363">
        <f t="shared" si="291"/>
        <v>130910190.39999999</v>
      </c>
      <c r="Q575" s="67">
        <f>J575+P575</f>
        <v>156108883.39999998</v>
      </c>
      <c r="R575" s="196">
        <v>904000</v>
      </c>
    </row>
    <row r="576" spans="1:18" ht="33" hidden="1" customHeight="1" outlineLevel="3">
      <c r="A576" s="427">
        <v>14</v>
      </c>
      <c r="B576" s="428" t="s">
        <v>14</v>
      </c>
      <c r="C576" s="75" t="s">
        <v>11</v>
      </c>
      <c r="D576" s="75"/>
      <c r="E576" s="20">
        <f>SUM(E577:E629)</f>
        <v>0</v>
      </c>
      <c r="F576" s="20">
        <f>SUM(F577:F629)</f>
        <v>0</v>
      </c>
      <c r="G576" s="20">
        <f>SUM(G577:G629)</f>
        <v>0</v>
      </c>
      <c r="H576" s="20">
        <f>SUM(H577:H629)</f>
        <v>0</v>
      </c>
      <c r="I576" s="20">
        <f t="shared" ref="I576" si="305">SUM(I577:I629)</f>
        <v>0</v>
      </c>
      <c r="J576" s="363">
        <f t="shared" si="269"/>
        <v>0</v>
      </c>
      <c r="K576" s="20">
        <f t="shared" ref="K576" si="306">SUM(K577:K629)</f>
        <v>8089933.4000000004</v>
      </c>
      <c r="L576" s="20">
        <f>SUM(L577:L629)</f>
        <v>7974792</v>
      </c>
      <c r="M576" s="20">
        <f t="shared" ref="M576:O576" si="307">SUM(M577:M629)</f>
        <v>0</v>
      </c>
      <c r="N576" s="20">
        <f t="shared" si="307"/>
        <v>0</v>
      </c>
      <c r="O576" s="20">
        <f t="shared" si="307"/>
        <v>0</v>
      </c>
      <c r="P576" s="20">
        <f t="shared" si="291"/>
        <v>16064725.4</v>
      </c>
      <c r="Q576" s="76">
        <f t="shared" ref="Q576:Q639" si="308">J576+P576</f>
        <v>16064725.4</v>
      </c>
      <c r="R576" s="196">
        <v>0</v>
      </c>
    </row>
    <row r="577" spans="1:18" ht="16.5" hidden="1" customHeight="1" outlineLevel="4">
      <c r="A577" s="427"/>
      <c r="B577" s="429"/>
      <c r="C577" s="97" t="s">
        <v>37</v>
      </c>
      <c r="D577" s="97"/>
      <c r="E577" s="113"/>
      <c r="F577" s="369"/>
      <c r="G577" s="369">
        <v>0</v>
      </c>
      <c r="H577" s="369">
        <v>0</v>
      </c>
      <c r="I577" s="369">
        <v>0</v>
      </c>
      <c r="J577" s="363">
        <f t="shared" si="269"/>
        <v>0</v>
      </c>
      <c r="K577" s="369">
        <v>166605</v>
      </c>
      <c r="L577" s="369">
        <v>0</v>
      </c>
      <c r="M577" s="369">
        <v>0</v>
      </c>
      <c r="N577" s="369">
        <v>0</v>
      </c>
      <c r="O577" s="369">
        <v>0</v>
      </c>
      <c r="P577" s="87">
        <f t="shared" si="291"/>
        <v>166605</v>
      </c>
      <c r="Q577" s="66">
        <f t="shared" si="308"/>
        <v>166605</v>
      </c>
      <c r="R577" s="196">
        <v>0</v>
      </c>
    </row>
    <row r="578" spans="1:18" ht="16.5" hidden="1" customHeight="1" outlineLevel="4">
      <c r="A578" s="427"/>
      <c r="B578" s="429"/>
      <c r="C578" s="123" t="s">
        <v>38</v>
      </c>
      <c r="D578" s="123"/>
      <c r="E578" s="113"/>
      <c r="F578" s="369"/>
      <c r="G578" s="369">
        <v>0</v>
      </c>
      <c r="H578" s="369">
        <v>0</v>
      </c>
      <c r="I578" s="369">
        <v>0</v>
      </c>
      <c r="J578" s="363">
        <f t="shared" si="269"/>
        <v>0</v>
      </c>
      <c r="K578" s="369">
        <v>229568.4</v>
      </c>
      <c r="L578" s="369">
        <v>0</v>
      </c>
      <c r="M578" s="369">
        <v>0</v>
      </c>
      <c r="N578" s="369">
        <v>0</v>
      </c>
      <c r="O578" s="369">
        <v>0</v>
      </c>
      <c r="P578" s="87">
        <f t="shared" si="291"/>
        <v>229568.4</v>
      </c>
      <c r="Q578" s="66">
        <f t="shared" si="308"/>
        <v>229568.4</v>
      </c>
      <c r="R578" s="196">
        <v>0</v>
      </c>
    </row>
    <row r="579" spans="1:18" ht="16.5" hidden="1" customHeight="1" outlineLevel="4">
      <c r="A579" s="427"/>
      <c r="B579" s="429"/>
      <c r="C579" s="97" t="s">
        <v>39</v>
      </c>
      <c r="D579" s="97"/>
      <c r="E579" s="113"/>
      <c r="F579" s="369"/>
      <c r="G579" s="369">
        <v>0</v>
      </c>
      <c r="H579" s="369">
        <v>0</v>
      </c>
      <c r="I579" s="369">
        <v>0</v>
      </c>
      <c r="J579" s="363">
        <f t="shared" si="269"/>
        <v>0</v>
      </c>
      <c r="K579" s="369">
        <v>525019</v>
      </c>
      <c r="L579" s="369">
        <v>0</v>
      </c>
      <c r="M579" s="369">
        <v>0</v>
      </c>
      <c r="N579" s="369">
        <v>0</v>
      </c>
      <c r="O579" s="369">
        <v>0</v>
      </c>
      <c r="P579" s="87">
        <f t="shared" si="291"/>
        <v>525019</v>
      </c>
      <c r="Q579" s="66">
        <f t="shared" si="308"/>
        <v>525019</v>
      </c>
      <c r="R579" s="196">
        <v>0</v>
      </c>
    </row>
    <row r="580" spans="1:18" ht="16.5" hidden="1" customHeight="1" outlineLevel="4">
      <c r="A580" s="427"/>
      <c r="B580" s="429"/>
      <c r="C580" s="97" t="s">
        <v>40</v>
      </c>
      <c r="D580" s="97"/>
      <c r="E580" s="113"/>
      <c r="F580" s="369"/>
      <c r="G580" s="369">
        <v>0</v>
      </c>
      <c r="H580" s="369">
        <v>0</v>
      </c>
      <c r="I580" s="369">
        <v>0</v>
      </c>
      <c r="J580" s="363">
        <f t="shared" si="269"/>
        <v>0</v>
      </c>
      <c r="K580" s="369">
        <v>90550</v>
      </c>
      <c r="L580" s="369">
        <v>0</v>
      </c>
      <c r="M580" s="369">
        <v>0</v>
      </c>
      <c r="N580" s="369">
        <v>0</v>
      </c>
      <c r="O580" s="369">
        <v>0</v>
      </c>
      <c r="P580" s="87">
        <f t="shared" si="291"/>
        <v>90550</v>
      </c>
      <c r="Q580" s="66">
        <f t="shared" si="308"/>
        <v>90550</v>
      </c>
      <c r="R580" s="196">
        <v>0</v>
      </c>
    </row>
    <row r="581" spans="1:18" ht="16.5" hidden="1" customHeight="1" outlineLevel="4">
      <c r="A581" s="427"/>
      <c r="B581" s="429"/>
      <c r="C581" s="97" t="s">
        <v>41</v>
      </c>
      <c r="D581" s="97"/>
      <c r="E581" s="113"/>
      <c r="F581" s="369"/>
      <c r="G581" s="369">
        <v>0</v>
      </c>
      <c r="H581" s="369">
        <v>0</v>
      </c>
      <c r="I581" s="369">
        <v>0</v>
      </c>
      <c r="J581" s="363">
        <f t="shared" si="269"/>
        <v>0</v>
      </c>
      <c r="K581" s="369">
        <v>238721</v>
      </c>
      <c r="L581" s="369">
        <v>0</v>
      </c>
      <c r="M581" s="369">
        <v>0</v>
      </c>
      <c r="N581" s="369">
        <v>0</v>
      </c>
      <c r="O581" s="369">
        <v>0</v>
      </c>
      <c r="P581" s="87">
        <f t="shared" si="291"/>
        <v>238721</v>
      </c>
      <c r="Q581" s="66">
        <f t="shared" si="308"/>
        <v>238721</v>
      </c>
      <c r="R581" s="196">
        <v>0</v>
      </c>
    </row>
    <row r="582" spans="1:18" ht="16.5" hidden="1" customHeight="1" outlineLevel="4">
      <c r="A582" s="427"/>
      <c r="B582" s="429"/>
      <c r="C582" s="97" t="s">
        <v>42</v>
      </c>
      <c r="D582" s="97"/>
      <c r="E582" s="113"/>
      <c r="F582" s="369"/>
      <c r="G582" s="369">
        <v>0</v>
      </c>
      <c r="H582" s="369">
        <v>0</v>
      </c>
      <c r="I582" s="369">
        <v>0</v>
      </c>
      <c r="J582" s="363">
        <f t="shared" si="269"/>
        <v>0</v>
      </c>
      <c r="K582" s="369">
        <v>59240</v>
      </c>
      <c r="L582" s="369">
        <v>0</v>
      </c>
      <c r="M582" s="369">
        <v>0</v>
      </c>
      <c r="N582" s="369">
        <v>0</v>
      </c>
      <c r="O582" s="369">
        <v>0</v>
      </c>
      <c r="P582" s="87">
        <f t="shared" si="291"/>
        <v>59240</v>
      </c>
      <c r="Q582" s="66">
        <f t="shared" si="308"/>
        <v>59240</v>
      </c>
      <c r="R582" s="196">
        <v>0</v>
      </c>
    </row>
    <row r="583" spans="1:18" ht="16.5" hidden="1" customHeight="1" outlineLevel="4">
      <c r="A583" s="427"/>
      <c r="B583" s="429"/>
      <c r="C583" s="97" t="s">
        <v>43</v>
      </c>
      <c r="D583" s="97"/>
      <c r="E583" s="113"/>
      <c r="F583" s="369"/>
      <c r="G583" s="369">
        <v>0</v>
      </c>
      <c r="H583" s="369">
        <v>0</v>
      </c>
      <c r="I583" s="369">
        <v>0</v>
      </c>
      <c r="J583" s="363">
        <f t="shared" si="269"/>
        <v>0</v>
      </c>
      <c r="K583" s="369">
        <v>459780</v>
      </c>
      <c r="L583" s="369">
        <v>0</v>
      </c>
      <c r="M583" s="369">
        <v>0</v>
      </c>
      <c r="N583" s="369">
        <v>0</v>
      </c>
      <c r="O583" s="369">
        <v>0</v>
      </c>
      <c r="P583" s="87">
        <f t="shared" si="291"/>
        <v>459780</v>
      </c>
      <c r="Q583" s="66">
        <f t="shared" si="308"/>
        <v>459780</v>
      </c>
      <c r="R583" s="196">
        <v>0</v>
      </c>
    </row>
    <row r="584" spans="1:18" ht="16.5" hidden="1" customHeight="1" outlineLevel="4">
      <c r="A584" s="427"/>
      <c r="B584" s="429"/>
      <c r="C584" s="97" t="s">
        <v>44</v>
      </c>
      <c r="D584" s="97"/>
      <c r="E584" s="113"/>
      <c r="F584" s="369"/>
      <c r="G584" s="369">
        <v>0</v>
      </c>
      <c r="H584" s="369">
        <v>0</v>
      </c>
      <c r="I584" s="369">
        <v>0</v>
      </c>
      <c r="J584" s="363">
        <f t="shared" si="269"/>
        <v>0</v>
      </c>
      <c r="K584" s="369">
        <v>285332</v>
      </c>
      <c r="L584" s="369">
        <v>0</v>
      </c>
      <c r="M584" s="369">
        <v>0</v>
      </c>
      <c r="N584" s="369">
        <v>0</v>
      </c>
      <c r="O584" s="369">
        <v>0</v>
      </c>
      <c r="P584" s="87">
        <f t="shared" si="291"/>
        <v>285332</v>
      </c>
      <c r="Q584" s="66">
        <f t="shared" si="308"/>
        <v>285332</v>
      </c>
      <c r="R584" s="196">
        <v>0</v>
      </c>
    </row>
    <row r="585" spans="1:18" ht="33" hidden="1" customHeight="1" outlineLevel="4">
      <c r="A585" s="427"/>
      <c r="B585" s="429"/>
      <c r="C585" s="97" t="s">
        <v>45</v>
      </c>
      <c r="D585" s="97"/>
      <c r="E585" s="113"/>
      <c r="F585" s="369"/>
      <c r="G585" s="369">
        <v>0</v>
      </c>
      <c r="H585" s="369">
        <v>0</v>
      </c>
      <c r="I585" s="369">
        <v>0</v>
      </c>
      <c r="J585" s="363">
        <f t="shared" si="269"/>
        <v>0</v>
      </c>
      <c r="K585" s="369">
        <v>698512</v>
      </c>
      <c r="L585" s="369">
        <v>0</v>
      </c>
      <c r="M585" s="369">
        <v>0</v>
      </c>
      <c r="N585" s="369">
        <v>0</v>
      </c>
      <c r="O585" s="369">
        <v>0</v>
      </c>
      <c r="P585" s="87">
        <f t="shared" si="291"/>
        <v>698512</v>
      </c>
      <c r="Q585" s="66">
        <f t="shared" si="308"/>
        <v>698512</v>
      </c>
      <c r="R585" s="196">
        <v>0</v>
      </c>
    </row>
    <row r="586" spans="1:18" ht="33" hidden="1" customHeight="1" outlineLevel="4">
      <c r="A586" s="427"/>
      <c r="B586" s="429"/>
      <c r="C586" s="97" t="s">
        <v>46</v>
      </c>
      <c r="D586" s="97"/>
      <c r="E586" s="113"/>
      <c r="F586" s="369"/>
      <c r="G586" s="369">
        <v>0</v>
      </c>
      <c r="H586" s="369">
        <v>0</v>
      </c>
      <c r="I586" s="369">
        <v>0</v>
      </c>
      <c r="J586" s="363">
        <f t="shared" si="269"/>
        <v>0</v>
      </c>
      <c r="K586" s="369">
        <v>1145020</v>
      </c>
      <c r="L586" s="369">
        <v>0</v>
      </c>
      <c r="M586" s="369">
        <v>0</v>
      </c>
      <c r="N586" s="369">
        <v>0</v>
      </c>
      <c r="O586" s="369">
        <v>0</v>
      </c>
      <c r="P586" s="87">
        <f t="shared" si="291"/>
        <v>1145020</v>
      </c>
      <c r="Q586" s="66">
        <f t="shared" si="308"/>
        <v>1145020</v>
      </c>
      <c r="R586" s="196">
        <v>0</v>
      </c>
    </row>
    <row r="587" spans="1:18" ht="33" hidden="1" customHeight="1" outlineLevel="4">
      <c r="A587" s="427"/>
      <c r="B587" s="429"/>
      <c r="C587" s="97" t="s">
        <v>47</v>
      </c>
      <c r="D587" s="97"/>
      <c r="E587" s="113"/>
      <c r="F587" s="369"/>
      <c r="G587" s="369">
        <v>0</v>
      </c>
      <c r="H587" s="369">
        <v>0</v>
      </c>
      <c r="I587" s="369">
        <v>0</v>
      </c>
      <c r="J587" s="363">
        <f t="shared" si="269"/>
        <v>0</v>
      </c>
      <c r="K587" s="369">
        <v>978683</v>
      </c>
      <c r="L587" s="369">
        <v>0</v>
      </c>
      <c r="M587" s="369">
        <v>0</v>
      </c>
      <c r="N587" s="369">
        <v>0</v>
      </c>
      <c r="O587" s="369">
        <v>0</v>
      </c>
      <c r="P587" s="87">
        <f t="shared" si="291"/>
        <v>978683</v>
      </c>
      <c r="Q587" s="66">
        <f t="shared" si="308"/>
        <v>978683</v>
      </c>
      <c r="R587" s="196">
        <v>0</v>
      </c>
    </row>
    <row r="588" spans="1:18" ht="49.5" hidden="1" customHeight="1" outlineLevel="4">
      <c r="A588" s="427"/>
      <c r="B588" s="429"/>
      <c r="C588" s="97" t="s">
        <v>48</v>
      </c>
      <c r="D588" s="97"/>
      <c r="E588" s="126"/>
      <c r="F588" s="369"/>
      <c r="G588" s="369">
        <v>0</v>
      </c>
      <c r="H588" s="369">
        <v>0</v>
      </c>
      <c r="I588" s="369">
        <v>0</v>
      </c>
      <c r="J588" s="363">
        <f t="shared" ref="J588:J630" si="309">I588+H588+G588+F588+E588+D588</f>
        <v>0</v>
      </c>
      <c r="K588" s="369">
        <v>1508209</v>
      </c>
      <c r="L588" s="369">
        <v>0</v>
      </c>
      <c r="M588" s="369">
        <v>0</v>
      </c>
      <c r="N588" s="369">
        <v>0</v>
      </c>
      <c r="O588" s="369">
        <v>0</v>
      </c>
      <c r="P588" s="87">
        <f t="shared" si="291"/>
        <v>1508209</v>
      </c>
      <c r="Q588" s="66">
        <f t="shared" si="308"/>
        <v>1508209</v>
      </c>
      <c r="R588" s="196">
        <v>0</v>
      </c>
    </row>
    <row r="589" spans="1:18" ht="16.5" hidden="1" customHeight="1" outlineLevel="4">
      <c r="A589" s="427"/>
      <c r="B589" s="429"/>
      <c r="C589" s="97" t="s">
        <v>49</v>
      </c>
      <c r="D589" s="97"/>
      <c r="E589" s="113"/>
      <c r="F589" s="369"/>
      <c r="G589" s="369">
        <v>0</v>
      </c>
      <c r="H589" s="369">
        <v>0</v>
      </c>
      <c r="I589" s="369">
        <v>0</v>
      </c>
      <c r="J589" s="363">
        <f t="shared" si="309"/>
        <v>0</v>
      </c>
      <c r="K589" s="369">
        <v>145123</v>
      </c>
      <c r="L589" s="369">
        <v>0</v>
      </c>
      <c r="M589" s="369">
        <v>0</v>
      </c>
      <c r="N589" s="369">
        <v>0</v>
      </c>
      <c r="O589" s="369">
        <v>0</v>
      </c>
      <c r="P589" s="87">
        <f t="shared" si="291"/>
        <v>145123</v>
      </c>
      <c r="Q589" s="66">
        <f t="shared" si="308"/>
        <v>145123</v>
      </c>
      <c r="R589" s="196">
        <v>0</v>
      </c>
    </row>
    <row r="590" spans="1:18" ht="16.5" hidden="1" customHeight="1" outlineLevel="4">
      <c r="A590" s="427"/>
      <c r="B590" s="429"/>
      <c r="C590" s="97" t="s">
        <v>50</v>
      </c>
      <c r="D590" s="97"/>
      <c r="E590" s="113"/>
      <c r="F590" s="369"/>
      <c r="G590" s="369">
        <v>0</v>
      </c>
      <c r="H590" s="369">
        <v>0</v>
      </c>
      <c r="I590" s="369">
        <v>0</v>
      </c>
      <c r="J590" s="363">
        <f t="shared" si="309"/>
        <v>0</v>
      </c>
      <c r="K590" s="369">
        <v>65892</v>
      </c>
      <c r="L590" s="369">
        <v>0</v>
      </c>
      <c r="M590" s="369">
        <v>0</v>
      </c>
      <c r="N590" s="369">
        <v>0</v>
      </c>
      <c r="O590" s="369">
        <v>0</v>
      </c>
      <c r="P590" s="87">
        <f t="shared" si="291"/>
        <v>65892</v>
      </c>
      <c r="Q590" s="66">
        <f t="shared" si="308"/>
        <v>65892</v>
      </c>
      <c r="R590" s="196">
        <v>0</v>
      </c>
    </row>
    <row r="591" spans="1:18" ht="16.5" hidden="1" customHeight="1" outlineLevel="4">
      <c r="A591" s="427"/>
      <c r="B591" s="429"/>
      <c r="C591" s="97" t="s">
        <v>51</v>
      </c>
      <c r="D591" s="97"/>
      <c r="E591" s="113"/>
      <c r="F591" s="369"/>
      <c r="G591" s="369">
        <v>0</v>
      </c>
      <c r="H591" s="369">
        <v>0</v>
      </c>
      <c r="I591" s="369">
        <v>0</v>
      </c>
      <c r="J591" s="363">
        <f t="shared" si="309"/>
        <v>0</v>
      </c>
      <c r="K591" s="369">
        <v>54283</v>
      </c>
      <c r="L591" s="369">
        <v>0</v>
      </c>
      <c r="M591" s="369">
        <v>0</v>
      </c>
      <c r="N591" s="369">
        <v>0</v>
      </c>
      <c r="O591" s="369">
        <v>0</v>
      </c>
      <c r="P591" s="87">
        <f t="shared" si="291"/>
        <v>54283</v>
      </c>
      <c r="Q591" s="66">
        <f t="shared" si="308"/>
        <v>54283</v>
      </c>
      <c r="R591" s="196">
        <v>0</v>
      </c>
    </row>
    <row r="592" spans="1:18" ht="16.5" hidden="1" customHeight="1" outlineLevel="4">
      <c r="A592" s="427"/>
      <c r="B592" s="429"/>
      <c r="C592" s="97" t="s">
        <v>54</v>
      </c>
      <c r="D592" s="97"/>
      <c r="E592" s="113"/>
      <c r="F592" s="369"/>
      <c r="G592" s="369">
        <v>0</v>
      </c>
      <c r="H592" s="369">
        <v>0</v>
      </c>
      <c r="I592" s="369">
        <v>0</v>
      </c>
      <c r="J592" s="363">
        <f t="shared" si="309"/>
        <v>0</v>
      </c>
      <c r="K592" s="369">
        <v>52899</v>
      </c>
      <c r="L592" s="369">
        <v>0</v>
      </c>
      <c r="M592" s="369">
        <v>0</v>
      </c>
      <c r="N592" s="369">
        <v>0</v>
      </c>
      <c r="O592" s="369">
        <v>0</v>
      </c>
      <c r="P592" s="87">
        <f t="shared" si="291"/>
        <v>52899</v>
      </c>
      <c r="Q592" s="66">
        <f t="shared" si="308"/>
        <v>52899</v>
      </c>
      <c r="R592" s="196">
        <v>0</v>
      </c>
    </row>
    <row r="593" spans="1:18" ht="16.5" hidden="1" customHeight="1" outlineLevel="4">
      <c r="A593" s="427"/>
      <c r="B593" s="429"/>
      <c r="C593" s="97" t="s">
        <v>37</v>
      </c>
      <c r="D593" s="97"/>
      <c r="E593" s="126"/>
      <c r="F593" s="369"/>
      <c r="G593" s="369">
        <v>0</v>
      </c>
      <c r="H593" s="369">
        <v>0</v>
      </c>
      <c r="I593" s="369">
        <v>0</v>
      </c>
      <c r="J593" s="363">
        <f t="shared" si="309"/>
        <v>0</v>
      </c>
      <c r="K593" s="369">
        <v>120508</v>
      </c>
      <c r="L593" s="369">
        <v>0</v>
      </c>
      <c r="M593" s="369">
        <v>0</v>
      </c>
      <c r="N593" s="369">
        <v>0</v>
      </c>
      <c r="O593" s="369">
        <v>0</v>
      </c>
      <c r="P593" s="87">
        <f t="shared" si="291"/>
        <v>120508</v>
      </c>
      <c r="Q593" s="66">
        <f t="shared" si="308"/>
        <v>120508</v>
      </c>
      <c r="R593" s="196">
        <v>0</v>
      </c>
    </row>
    <row r="594" spans="1:18" ht="16.5" hidden="1" customHeight="1" outlineLevel="4">
      <c r="A594" s="427"/>
      <c r="B594" s="429"/>
      <c r="C594" s="97" t="s">
        <v>52</v>
      </c>
      <c r="D594" s="97"/>
      <c r="E594" s="113"/>
      <c r="F594" s="369"/>
      <c r="G594" s="369">
        <v>0</v>
      </c>
      <c r="H594" s="369">
        <v>0</v>
      </c>
      <c r="I594" s="369">
        <v>0</v>
      </c>
      <c r="J594" s="363">
        <f t="shared" si="309"/>
        <v>0</v>
      </c>
      <c r="K594" s="369">
        <v>41331</v>
      </c>
      <c r="L594" s="369">
        <v>0</v>
      </c>
      <c r="M594" s="369">
        <v>0</v>
      </c>
      <c r="N594" s="369">
        <v>0</v>
      </c>
      <c r="O594" s="369">
        <v>0</v>
      </c>
      <c r="P594" s="87">
        <f t="shared" si="291"/>
        <v>41331</v>
      </c>
      <c r="Q594" s="66">
        <f t="shared" si="308"/>
        <v>41331</v>
      </c>
      <c r="R594" s="196">
        <v>0</v>
      </c>
    </row>
    <row r="595" spans="1:18" ht="16.5" hidden="1" customHeight="1" outlineLevel="4">
      <c r="A595" s="427"/>
      <c r="B595" s="429"/>
      <c r="C595" s="97" t="s">
        <v>53</v>
      </c>
      <c r="D595" s="97"/>
      <c r="E595" s="113"/>
      <c r="F595" s="369"/>
      <c r="G595" s="369">
        <v>0</v>
      </c>
      <c r="H595" s="369">
        <v>0</v>
      </c>
      <c r="I595" s="369">
        <v>0</v>
      </c>
      <c r="J595" s="363">
        <f t="shared" si="309"/>
        <v>0</v>
      </c>
      <c r="K595" s="369">
        <v>1080876</v>
      </c>
      <c r="L595" s="369">
        <v>0</v>
      </c>
      <c r="M595" s="369">
        <v>0</v>
      </c>
      <c r="N595" s="369">
        <v>0</v>
      </c>
      <c r="O595" s="369">
        <v>0</v>
      </c>
      <c r="P595" s="87">
        <f t="shared" si="291"/>
        <v>1080876</v>
      </c>
      <c r="Q595" s="66">
        <f t="shared" si="308"/>
        <v>1080876</v>
      </c>
      <c r="R595" s="196">
        <v>0</v>
      </c>
    </row>
    <row r="596" spans="1:18" ht="16.5" hidden="1" customHeight="1" outlineLevel="4">
      <c r="A596" s="427"/>
      <c r="B596" s="429"/>
      <c r="C596" s="97" t="s">
        <v>55</v>
      </c>
      <c r="D596" s="97"/>
      <c r="E596" s="113"/>
      <c r="F596" s="369"/>
      <c r="G596" s="369">
        <v>0</v>
      </c>
      <c r="H596" s="369">
        <v>0</v>
      </c>
      <c r="I596" s="369">
        <v>0</v>
      </c>
      <c r="J596" s="363">
        <f t="shared" si="309"/>
        <v>0</v>
      </c>
      <c r="K596" s="369">
        <v>143782</v>
      </c>
      <c r="L596" s="369">
        <v>0</v>
      </c>
      <c r="M596" s="369">
        <v>0</v>
      </c>
      <c r="N596" s="369">
        <v>0</v>
      </c>
      <c r="O596" s="369">
        <v>0</v>
      </c>
      <c r="P596" s="87">
        <f t="shared" si="291"/>
        <v>143782</v>
      </c>
      <c r="Q596" s="66">
        <f t="shared" si="308"/>
        <v>143782</v>
      </c>
      <c r="R596" s="196">
        <v>0</v>
      </c>
    </row>
    <row r="597" spans="1:18" ht="16.5" hidden="1" customHeight="1" outlineLevel="4">
      <c r="A597" s="427"/>
      <c r="B597" s="429"/>
      <c r="C597" s="97" t="s">
        <v>56</v>
      </c>
      <c r="D597" s="97"/>
      <c r="E597" s="369"/>
      <c r="F597" s="369"/>
      <c r="G597" s="369">
        <v>0</v>
      </c>
      <c r="H597" s="369">
        <v>0</v>
      </c>
      <c r="I597" s="369">
        <v>0</v>
      </c>
      <c r="J597" s="363">
        <f t="shared" si="309"/>
        <v>0</v>
      </c>
      <c r="K597" s="369">
        <v>0</v>
      </c>
      <c r="L597" s="369">
        <v>138009</v>
      </c>
      <c r="M597" s="369">
        <v>0</v>
      </c>
      <c r="N597" s="369">
        <v>0</v>
      </c>
      <c r="O597" s="369">
        <v>0</v>
      </c>
      <c r="P597" s="87">
        <f t="shared" si="291"/>
        <v>138009</v>
      </c>
      <c r="Q597" s="66">
        <f t="shared" si="308"/>
        <v>138009</v>
      </c>
      <c r="R597" s="196">
        <v>0</v>
      </c>
    </row>
    <row r="598" spans="1:18" ht="16.5" hidden="1" customHeight="1" outlineLevel="4">
      <c r="A598" s="427"/>
      <c r="B598" s="429"/>
      <c r="C598" s="97" t="s">
        <v>57</v>
      </c>
      <c r="D598" s="97"/>
      <c r="E598" s="369"/>
      <c r="F598" s="369"/>
      <c r="G598" s="369">
        <v>0</v>
      </c>
      <c r="H598" s="369">
        <v>0</v>
      </c>
      <c r="I598" s="369">
        <v>0</v>
      </c>
      <c r="J598" s="363">
        <f t="shared" si="309"/>
        <v>0</v>
      </c>
      <c r="K598" s="369">
        <v>0</v>
      </c>
      <c r="L598" s="369">
        <v>107879</v>
      </c>
      <c r="M598" s="369">
        <v>0</v>
      </c>
      <c r="N598" s="369">
        <v>0</v>
      </c>
      <c r="O598" s="369">
        <v>0</v>
      </c>
      <c r="P598" s="87">
        <f t="shared" si="291"/>
        <v>107879</v>
      </c>
      <c r="Q598" s="66">
        <f t="shared" si="308"/>
        <v>107879</v>
      </c>
      <c r="R598" s="196">
        <v>0</v>
      </c>
    </row>
    <row r="599" spans="1:18" ht="16.5" hidden="1" customHeight="1" outlineLevel="4">
      <c r="A599" s="427"/>
      <c r="B599" s="429"/>
      <c r="C599" s="97" t="s">
        <v>58</v>
      </c>
      <c r="D599" s="97"/>
      <c r="E599" s="113"/>
      <c r="F599" s="113"/>
      <c r="G599" s="369">
        <v>0</v>
      </c>
      <c r="H599" s="369">
        <v>0</v>
      </c>
      <c r="I599" s="369">
        <v>0</v>
      </c>
      <c r="J599" s="363">
        <f t="shared" si="309"/>
        <v>0</v>
      </c>
      <c r="K599" s="369">
        <v>0</v>
      </c>
      <c r="L599" s="369">
        <v>66065</v>
      </c>
      <c r="M599" s="369">
        <v>0</v>
      </c>
      <c r="N599" s="369">
        <v>0</v>
      </c>
      <c r="O599" s="369">
        <v>0</v>
      </c>
      <c r="P599" s="87">
        <f t="shared" si="291"/>
        <v>66065</v>
      </c>
      <c r="Q599" s="66">
        <f t="shared" si="308"/>
        <v>66065</v>
      </c>
      <c r="R599" s="196">
        <v>0</v>
      </c>
    </row>
    <row r="600" spans="1:18" ht="16.5" hidden="1" customHeight="1" outlineLevel="4">
      <c r="A600" s="427"/>
      <c r="B600" s="429"/>
      <c r="C600" s="97" t="s">
        <v>59</v>
      </c>
      <c r="D600" s="97"/>
      <c r="E600" s="369"/>
      <c r="F600" s="369"/>
      <c r="G600" s="369">
        <v>0</v>
      </c>
      <c r="H600" s="369">
        <v>0</v>
      </c>
      <c r="I600" s="369">
        <v>0</v>
      </c>
      <c r="J600" s="363">
        <f t="shared" si="309"/>
        <v>0</v>
      </c>
      <c r="K600" s="369">
        <v>0</v>
      </c>
      <c r="L600" s="369">
        <v>508098</v>
      </c>
      <c r="M600" s="369">
        <v>0</v>
      </c>
      <c r="N600" s="369">
        <v>0</v>
      </c>
      <c r="O600" s="369">
        <v>0</v>
      </c>
      <c r="P600" s="87">
        <f t="shared" si="291"/>
        <v>508098</v>
      </c>
      <c r="Q600" s="66">
        <f t="shared" si="308"/>
        <v>508098</v>
      </c>
      <c r="R600" s="196">
        <v>0</v>
      </c>
    </row>
    <row r="601" spans="1:18" ht="16.5" hidden="1" customHeight="1" outlineLevel="4">
      <c r="A601" s="427"/>
      <c r="B601" s="429"/>
      <c r="C601" s="97" t="s">
        <v>60</v>
      </c>
      <c r="D601" s="97"/>
      <c r="E601" s="113"/>
      <c r="F601" s="113"/>
      <c r="G601" s="369">
        <v>0</v>
      </c>
      <c r="H601" s="369">
        <v>0</v>
      </c>
      <c r="I601" s="369">
        <v>0</v>
      </c>
      <c r="J601" s="363">
        <f t="shared" si="309"/>
        <v>0</v>
      </c>
      <c r="K601" s="369">
        <v>0</v>
      </c>
      <c r="L601" s="369">
        <v>840524</v>
      </c>
      <c r="M601" s="369">
        <v>0</v>
      </c>
      <c r="N601" s="369">
        <v>0</v>
      </c>
      <c r="O601" s="369">
        <v>0</v>
      </c>
      <c r="P601" s="87">
        <f t="shared" si="291"/>
        <v>840524</v>
      </c>
      <c r="Q601" s="66">
        <f t="shared" si="308"/>
        <v>840524</v>
      </c>
      <c r="R601" s="196">
        <v>0</v>
      </c>
    </row>
    <row r="602" spans="1:18" ht="16.5" hidden="1" customHeight="1" outlineLevel="4">
      <c r="A602" s="427"/>
      <c r="B602" s="429"/>
      <c r="C602" s="97" t="s">
        <v>61</v>
      </c>
      <c r="D602" s="97"/>
      <c r="E602" s="369"/>
      <c r="F602" s="126"/>
      <c r="G602" s="369">
        <v>0</v>
      </c>
      <c r="H602" s="369">
        <v>0</v>
      </c>
      <c r="I602" s="369">
        <v>0</v>
      </c>
      <c r="J602" s="363">
        <f t="shared" si="309"/>
        <v>0</v>
      </c>
      <c r="K602" s="369">
        <v>0</v>
      </c>
      <c r="L602" s="369">
        <v>400090</v>
      </c>
      <c r="M602" s="369">
        <v>0</v>
      </c>
      <c r="N602" s="369">
        <v>0</v>
      </c>
      <c r="O602" s="369">
        <v>0</v>
      </c>
      <c r="P602" s="87">
        <f t="shared" si="291"/>
        <v>400090</v>
      </c>
      <c r="Q602" s="66">
        <f t="shared" si="308"/>
        <v>400090</v>
      </c>
      <c r="R602" s="196">
        <v>0</v>
      </c>
    </row>
    <row r="603" spans="1:18" ht="16.5" hidden="1" customHeight="1" outlineLevel="4">
      <c r="A603" s="427"/>
      <c r="B603" s="429"/>
      <c r="C603" s="97" t="s">
        <v>62</v>
      </c>
      <c r="D603" s="97"/>
      <c r="E603" s="113"/>
      <c r="F603" s="113"/>
      <c r="G603" s="369">
        <v>0</v>
      </c>
      <c r="H603" s="369">
        <v>0</v>
      </c>
      <c r="I603" s="369">
        <v>0</v>
      </c>
      <c r="J603" s="363">
        <f t="shared" si="309"/>
        <v>0</v>
      </c>
      <c r="K603" s="369">
        <v>0</v>
      </c>
      <c r="L603" s="369">
        <v>433814</v>
      </c>
      <c r="M603" s="369">
        <v>0</v>
      </c>
      <c r="N603" s="369">
        <v>0</v>
      </c>
      <c r="O603" s="369">
        <v>0</v>
      </c>
      <c r="P603" s="87">
        <f t="shared" si="291"/>
        <v>433814</v>
      </c>
      <c r="Q603" s="66">
        <f t="shared" si="308"/>
        <v>433814</v>
      </c>
      <c r="R603" s="196">
        <v>0</v>
      </c>
    </row>
    <row r="604" spans="1:18" ht="16.5" hidden="1" customHeight="1" outlineLevel="4">
      <c r="A604" s="427"/>
      <c r="B604" s="429"/>
      <c r="C604" s="97" t="s">
        <v>63</v>
      </c>
      <c r="D604" s="97"/>
      <c r="E604" s="369"/>
      <c r="F604" s="369"/>
      <c r="G604" s="369">
        <v>0</v>
      </c>
      <c r="H604" s="369">
        <v>0</v>
      </c>
      <c r="I604" s="369">
        <v>0</v>
      </c>
      <c r="J604" s="363">
        <f t="shared" si="309"/>
        <v>0</v>
      </c>
      <c r="K604" s="369">
        <v>0</v>
      </c>
      <c r="L604" s="369">
        <v>89939</v>
      </c>
      <c r="M604" s="369">
        <v>0</v>
      </c>
      <c r="N604" s="369">
        <v>0</v>
      </c>
      <c r="O604" s="369">
        <v>0</v>
      </c>
      <c r="P604" s="87">
        <f t="shared" si="291"/>
        <v>89939</v>
      </c>
      <c r="Q604" s="66">
        <f t="shared" si="308"/>
        <v>89939</v>
      </c>
      <c r="R604" s="196">
        <v>0</v>
      </c>
    </row>
    <row r="605" spans="1:18" ht="16.5" hidden="1" customHeight="1" outlineLevel="4">
      <c r="A605" s="427"/>
      <c r="B605" s="429"/>
      <c r="C605" s="97" t="s">
        <v>64</v>
      </c>
      <c r="D605" s="97"/>
      <c r="E605" s="369"/>
      <c r="F605" s="369"/>
      <c r="G605" s="369">
        <v>0</v>
      </c>
      <c r="H605" s="369">
        <v>0</v>
      </c>
      <c r="I605" s="369">
        <v>0</v>
      </c>
      <c r="J605" s="363">
        <f t="shared" si="309"/>
        <v>0</v>
      </c>
      <c r="K605" s="369">
        <v>0</v>
      </c>
      <c r="L605" s="369">
        <v>0</v>
      </c>
      <c r="M605" s="369">
        <v>0</v>
      </c>
      <c r="N605" s="369">
        <v>0</v>
      </c>
      <c r="O605" s="369">
        <v>0</v>
      </c>
      <c r="P605" s="87">
        <f t="shared" si="291"/>
        <v>0</v>
      </c>
      <c r="Q605" s="66">
        <f t="shared" si="308"/>
        <v>0</v>
      </c>
      <c r="R605" s="196">
        <v>0</v>
      </c>
    </row>
    <row r="606" spans="1:18" ht="33" hidden="1" customHeight="1" outlineLevel="4">
      <c r="A606" s="427"/>
      <c r="B606" s="429"/>
      <c r="C606" s="97" t="s">
        <v>65</v>
      </c>
      <c r="D606" s="97"/>
      <c r="E606" s="369"/>
      <c r="F606" s="369"/>
      <c r="G606" s="369">
        <v>0</v>
      </c>
      <c r="H606" s="369">
        <v>0</v>
      </c>
      <c r="I606" s="369">
        <v>0</v>
      </c>
      <c r="J606" s="363">
        <f t="shared" si="309"/>
        <v>0</v>
      </c>
      <c r="K606" s="369">
        <v>0</v>
      </c>
      <c r="L606" s="369">
        <v>138835</v>
      </c>
      <c r="M606" s="369">
        <v>0</v>
      </c>
      <c r="N606" s="369">
        <v>0</v>
      </c>
      <c r="O606" s="369">
        <v>0</v>
      </c>
      <c r="P606" s="87">
        <f t="shared" si="291"/>
        <v>138835</v>
      </c>
      <c r="Q606" s="66">
        <f t="shared" si="308"/>
        <v>138835</v>
      </c>
      <c r="R606" s="196">
        <v>0</v>
      </c>
    </row>
    <row r="607" spans="1:18" ht="16.5" hidden="1" customHeight="1" outlineLevel="4">
      <c r="A607" s="427"/>
      <c r="B607" s="429"/>
      <c r="C607" s="123" t="s">
        <v>57</v>
      </c>
      <c r="D607" s="123"/>
      <c r="E607" s="113"/>
      <c r="F607" s="113"/>
      <c r="G607" s="369">
        <v>0</v>
      </c>
      <c r="H607" s="369">
        <v>0</v>
      </c>
      <c r="I607" s="369">
        <v>0</v>
      </c>
      <c r="J607" s="363">
        <f t="shared" si="309"/>
        <v>0</v>
      </c>
      <c r="K607" s="369">
        <v>0</v>
      </c>
      <c r="L607" s="369">
        <v>87696</v>
      </c>
      <c r="M607" s="369">
        <v>0</v>
      </c>
      <c r="N607" s="369">
        <v>0</v>
      </c>
      <c r="O607" s="369">
        <v>0</v>
      </c>
      <c r="P607" s="87">
        <f t="shared" si="291"/>
        <v>87696</v>
      </c>
      <c r="Q607" s="66">
        <f t="shared" si="308"/>
        <v>87696</v>
      </c>
      <c r="R607" s="196">
        <v>0</v>
      </c>
    </row>
    <row r="608" spans="1:18" ht="16.5" hidden="1" customHeight="1" outlineLevel="4">
      <c r="A608" s="427"/>
      <c r="B608" s="429"/>
      <c r="C608" s="97" t="s">
        <v>66</v>
      </c>
      <c r="D608" s="97"/>
      <c r="E608" s="369"/>
      <c r="F608" s="369"/>
      <c r="G608" s="369">
        <v>0</v>
      </c>
      <c r="H608" s="369">
        <v>0</v>
      </c>
      <c r="I608" s="369">
        <v>0</v>
      </c>
      <c r="J608" s="363">
        <f t="shared" si="309"/>
        <v>0</v>
      </c>
      <c r="K608" s="369">
        <v>0</v>
      </c>
      <c r="L608" s="369">
        <v>119597</v>
      </c>
      <c r="M608" s="369">
        <v>0</v>
      </c>
      <c r="N608" s="369">
        <v>0</v>
      </c>
      <c r="O608" s="369">
        <v>0</v>
      </c>
      <c r="P608" s="87">
        <f t="shared" si="291"/>
        <v>119597</v>
      </c>
      <c r="Q608" s="66">
        <f t="shared" si="308"/>
        <v>119597</v>
      </c>
      <c r="R608" s="196">
        <v>0</v>
      </c>
    </row>
    <row r="609" spans="1:18" ht="16.5" hidden="1" customHeight="1" outlineLevel="4">
      <c r="A609" s="427"/>
      <c r="B609" s="429"/>
      <c r="C609" s="97" t="s">
        <v>42</v>
      </c>
      <c r="D609" s="97"/>
      <c r="E609" s="369"/>
      <c r="F609" s="369"/>
      <c r="G609" s="369">
        <v>0</v>
      </c>
      <c r="H609" s="369">
        <v>0</v>
      </c>
      <c r="I609" s="369">
        <v>0</v>
      </c>
      <c r="J609" s="363">
        <f t="shared" si="309"/>
        <v>0</v>
      </c>
      <c r="K609" s="369">
        <v>0</v>
      </c>
      <c r="L609" s="369">
        <v>207443</v>
      </c>
      <c r="M609" s="369">
        <v>0</v>
      </c>
      <c r="N609" s="369">
        <v>0</v>
      </c>
      <c r="O609" s="369">
        <v>0</v>
      </c>
      <c r="P609" s="87">
        <f t="shared" si="291"/>
        <v>207443</v>
      </c>
      <c r="Q609" s="66">
        <f t="shared" si="308"/>
        <v>207443</v>
      </c>
      <c r="R609" s="196">
        <v>0</v>
      </c>
    </row>
    <row r="610" spans="1:18" ht="16.5" hidden="1" customHeight="1" outlineLevel="4">
      <c r="A610" s="427"/>
      <c r="B610" s="429"/>
      <c r="C610" s="97" t="s">
        <v>68</v>
      </c>
      <c r="D610" s="97"/>
      <c r="E610" s="369"/>
      <c r="F610" s="369"/>
      <c r="G610" s="369">
        <v>0</v>
      </c>
      <c r="H610" s="369">
        <v>0</v>
      </c>
      <c r="I610" s="369">
        <v>0</v>
      </c>
      <c r="J610" s="363">
        <f t="shared" si="309"/>
        <v>0</v>
      </c>
      <c r="K610" s="369">
        <v>0</v>
      </c>
      <c r="L610" s="369">
        <v>211542</v>
      </c>
      <c r="M610" s="369">
        <v>0</v>
      </c>
      <c r="N610" s="369">
        <v>0</v>
      </c>
      <c r="O610" s="369">
        <v>0</v>
      </c>
      <c r="P610" s="87">
        <f t="shared" si="291"/>
        <v>211542</v>
      </c>
      <c r="Q610" s="66">
        <f t="shared" si="308"/>
        <v>211542</v>
      </c>
      <c r="R610" s="196">
        <v>0</v>
      </c>
    </row>
    <row r="611" spans="1:18" ht="16.5" hidden="1" customHeight="1" outlineLevel="4">
      <c r="A611" s="427"/>
      <c r="B611" s="429"/>
      <c r="C611" s="97" t="s">
        <v>70</v>
      </c>
      <c r="D611" s="97"/>
      <c r="E611" s="369"/>
      <c r="F611" s="369"/>
      <c r="G611" s="369">
        <v>0</v>
      </c>
      <c r="H611" s="369">
        <v>0</v>
      </c>
      <c r="I611" s="369">
        <v>0</v>
      </c>
      <c r="J611" s="363">
        <f t="shared" si="309"/>
        <v>0</v>
      </c>
      <c r="K611" s="369">
        <v>0</v>
      </c>
      <c r="L611" s="369">
        <v>341805</v>
      </c>
      <c r="M611" s="369">
        <v>0</v>
      </c>
      <c r="N611" s="369">
        <v>0</v>
      </c>
      <c r="O611" s="369">
        <v>0</v>
      </c>
      <c r="P611" s="87">
        <f t="shared" si="291"/>
        <v>341805</v>
      </c>
      <c r="Q611" s="66">
        <f t="shared" si="308"/>
        <v>341805</v>
      </c>
      <c r="R611" s="196">
        <v>0</v>
      </c>
    </row>
    <row r="612" spans="1:18" ht="16.5" hidden="1" customHeight="1" outlineLevel="4">
      <c r="A612" s="427"/>
      <c r="B612" s="429"/>
      <c r="C612" s="97" t="s">
        <v>71</v>
      </c>
      <c r="D612" s="97"/>
      <c r="E612" s="369"/>
      <c r="F612" s="369"/>
      <c r="G612" s="369">
        <v>0</v>
      </c>
      <c r="H612" s="369">
        <v>0</v>
      </c>
      <c r="I612" s="369">
        <v>0</v>
      </c>
      <c r="J612" s="363">
        <f t="shared" si="309"/>
        <v>0</v>
      </c>
      <c r="K612" s="369">
        <v>0</v>
      </c>
      <c r="L612" s="369">
        <v>33177</v>
      </c>
      <c r="M612" s="369">
        <v>0</v>
      </c>
      <c r="N612" s="369">
        <v>0</v>
      </c>
      <c r="O612" s="369">
        <v>0</v>
      </c>
      <c r="P612" s="87">
        <f t="shared" si="291"/>
        <v>33177</v>
      </c>
      <c r="Q612" s="66">
        <f t="shared" si="308"/>
        <v>33177</v>
      </c>
      <c r="R612" s="196">
        <v>0</v>
      </c>
    </row>
    <row r="613" spans="1:18" ht="16.5" hidden="1" customHeight="1" outlineLevel="4">
      <c r="A613" s="427"/>
      <c r="B613" s="429"/>
      <c r="C613" s="97" t="s">
        <v>64</v>
      </c>
      <c r="D613" s="97"/>
      <c r="E613" s="369"/>
      <c r="F613" s="369"/>
      <c r="G613" s="369">
        <v>0</v>
      </c>
      <c r="H613" s="369">
        <v>0</v>
      </c>
      <c r="I613" s="369">
        <v>0</v>
      </c>
      <c r="J613" s="363">
        <f t="shared" si="309"/>
        <v>0</v>
      </c>
      <c r="K613" s="369">
        <v>0</v>
      </c>
      <c r="L613" s="369">
        <v>206445</v>
      </c>
      <c r="M613" s="369">
        <v>0</v>
      </c>
      <c r="N613" s="369">
        <v>0</v>
      </c>
      <c r="O613" s="369">
        <v>0</v>
      </c>
      <c r="P613" s="87">
        <f t="shared" si="291"/>
        <v>206445</v>
      </c>
      <c r="Q613" s="66">
        <f t="shared" si="308"/>
        <v>206445</v>
      </c>
      <c r="R613" s="196">
        <v>0</v>
      </c>
    </row>
    <row r="614" spans="1:18" ht="16.5" hidden="1" customHeight="1" outlineLevel="4">
      <c r="A614" s="427"/>
      <c r="B614" s="429"/>
      <c r="C614" s="97" t="s">
        <v>72</v>
      </c>
      <c r="D614" s="97"/>
      <c r="E614" s="369"/>
      <c r="F614" s="369"/>
      <c r="G614" s="369">
        <v>0</v>
      </c>
      <c r="H614" s="369">
        <v>0</v>
      </c>
      <c r="I614" s="369">
        <v>0</v>
      </c>
      <c r="J614" s="363">
        <f t="shared" si="309"/>
        <v>0</v>
      </c>
      <c r="K614" s="369">
        <v>0</v>
      </c>
      <c r="L614" s="369">
        <v>27673</v>
      </c>
      <c r="M614" s="369">
        <v>0</v>
      </c>
      <c r="N614" s="369">
        <v>0</v>
      </c>
      <c r="O614" s="369">
        <v>0</v>
      </c>
      <c r="P614" s="87">
        <f t="shared" si="291"/>
        <v>27673</v>
      </c>
      <c r="Q614" s="66">
        <f t="shared" si="308"/>
        <v>27673</v>
      </c>
      <c r="R614" s="196">
        <v>0</v>
      </c>
    </row>
    <row r="615" spans="1:18" ht="16.5" hidden="1" customHeight="1" outlineLevel="4">
      <c r="A615" s="427"/>
      <c r="B615" s="429"/>
      <c r="C615" s="97" t="s">
        <v>73</v>
      </c>
      <c r="D615" s="97"/>
      <c r="E615" s="369"/>
      <c r="F615" s="369"/>
      <c r="G615" s="369">
        <v>0</v>
      </c>
      <c r="H615" s="369">
        <v>0</v>
      </c>
      <c r="I615" s="369">
        <v>0</v>
      </c>
      <c r="J615" s="363">
        <f t="shared" si="309"/>
        <v>0</v>
      </c>
      <c r="K615" s="369">
        <v>0</v>
      </c>
      <c r="L615" s="369">
        <v>29153</v>
      </c>
      <c r="M615" s="369">
        <v>0</v>
      </c>
      <c r="N615" s="369">
        <v>0</v>
      </c>
      <c r="O615" s="369">
        <v>0</v>
      </c>
      <c r="P615" s="87">
        <f t="shared" si="291"/>
        <v>29153</v>
      </c>
      <c r="Q615" s="66">
        <f t="shared" si="308"/>
        <v>29153</v>
      </c>
      <c r="R615" s="196">
        <v>0</v>
      </c>
    </row>
    <row r="616" spans="1:18" ht="16.5" hidden="1" customHeight="1" outlineLevel="4">
      <c r="A616" s="427"/>
      <c r="B616" s="429"/>
      <c r="C616" s="97" t="s">
        <v>74</v>
      </c>
      <c r="D616" s="97"/>
      <c r="E616" s="369"/>
      <c r="F616" s="369"/>
      <c r="G616" s="369">
        <v>0</v>
      </c>
      <c r="H616" s="369">
        <v>0</v>
      </c>
      <c r="I616" s="369">
        <v>0</v>
      </c>
      <c r="J616" s="363">
        <f t="shared" si="309"/>
        <v>0</v>
      </c>
      <c r="K616" s="369">
        <v>0</v>
      </c>
      <c r="L616" s="369">
        <v>487249</v>
      </c>
      <c r="M616" s="369">
        <v>0</v>
      </c>
      <c r="N616" s="369">
        <v>0</v>
      </c>
      <c r="O616" s="369">
        <v>0</v>
      </c>
      <c r="P616" s="87">
        <f t="shared" si="291"/>
        <v>487249</v>
      </c>
      <c r="Q616" s="66">
        <f t="shared" si="308"/>
        <v>487249</v>
      </c>
      <c r="R616" s="196">
        <v>0</v>
      </c>
    </row>
    <row r="617" spans="1:18" ht="16.5" hidden="1" customHeight="1" outlineLevel="4">
      <c r="A617" s="427"/>
      <c r="B617" s="429"/>
      <c r="C617" s="97" t="s">
        <v>76</v>
      </c>
      <c r="D617" s="97"/>
      <c r="E617" s="369"/>
      <c r="F617" s="369"/>
      <c r="G617" s="369">
        <v>0</v>
      </c>
      <c r="H617" s="369">
        <v>0</v>
      </c>
      <c r="I617" s="369">
        <v>0</v>
      </c>
      <c r="J617" s="363">
        <f t="shared" si="309"/>
        <v>0</v>
      </c>
      <c r="K617" s="369">
        <v>0</v>
      </c>
      <c r="L617" s="369">
        <v>210759</v>
      </c>
      <c r="M617" s="369">
        <v>0</v>
      </c>
      <c r="N617" s="369">
        <v>0</v>
      </c>
      <c r="O617" s="369">
        <v>0</v>
      </c>
      <c r="P617" s="87">
        <f t="shared" si="291"/>
        <v>210759</v>
      </c>
      <c r="Q617" s="66">
        <f t="shared" si="308"/>
        <v>210759</v>
      </c>
      <c r="R617" s="196">
        <v>0</v>
      </c>
    </row>
    <row r="618" spans="1:18" ht="33" hidden="1" customHeight="1" outlineLevel="4">
      <c r="A618" s="427"/>
      <c r="B618" s="429"/>
      <c r="C618" s="97" t="s">
        <v>77</v>
      </c>
      <c r="D618" s="97"/>
      <c r="E618" s="369"/>
      <c r="F618" s="369"/>
      <c r="G618" s="369">
        <v>0</v>
      </c>
      <c r="H618" s="369">
        <v>0</v>
      </c>
      <c r="I618" s="369">
        <v>0</v>
      </c>
      <c r="J618" s="363">
        <f t="shared" si="309"/>
        <v>0</v>
      </c>
      <c r="K618" s="369">
        <v>0</v>
      </c>
      <c r="L618" s="369">
        <v>525008</v>
      </c>
      <c r="M618" s="369">
        <v>0</v>
      </c>
      <c r="N618" s="369">
        <v>0</v>
      </c>
      <c r="O618" s="369">
        <v>0</v>
      </c>
      <c r="P618" s="87">
        <f t="shared" si="291"/>
        <v>525008</v>
      </c>
      <c r="Q618" s="66">
        <f t="shared" si="308"/>
        <v>525008</v>
      </c>
      <c r="R618" s="196">
        <v>0</v>
      </c>
    </row>
    <row r="619" spans="1:18" ht="16.5" hidden="1" customHeight="1" outlineLevel="4">
      <c r="A619" s="427"/>
      <c r="B619" s="429"/>
      <c r="C619" s="97" t="s">
        <v>78</v>
      </c>
      <c r="D619" s="97"/>
      <c r="E619" s="369"/>
      <c r="F619" s="369"/>
      <c r="G619" s="369">
        <v>0</v>
      </c>
      <c r="H619" s="369">
        <v>0</v>
      </c>
      <c r="I619" s="369">
        <v>0</v>
      </c>
      <c r="J619" s="363">
        <f t="shared" si="309"/>
        <v>0</v>
      </c>
      <c r="K619" s="369">
        <v>0</v>
      </c>
      <c r="L619" s="369">
        <v>0</v>
      </c>
      <c r="M619" s="369">
        <v>0</v>
      </c>
      <c r="N619" s="369">
        <v>0</v>
      </c>
      <c r="O619" s="369">
        <v>0</v>
      </c>
      <c r="P619" s="87">
        <f t="shared" si="291"/>
        <v>0</v>
      </c>
      <c r="Q619" s="66">
        <f t="shared" si="308"/>
        <v>0</v>
      </c>
      <c r="R619" s="196">
        <v>0</v>
      </c>
    </row>
    <row r="620" spans="1:18" ht="16.5" hidden="1" customHeight="1" outlineLevel="4">
      <c r="A620" s="427"/>
      <c r="B620" s="429"/>
      <c r="C620" s="97" t="s">
        <v>79</v>
      </c>
      <c r="D620" s="97"/>
      <c r="E620" s="126"/>
      <c r="F620" s="126"/>
      <c r="G620" s="369">
        <v>0</v>
      </c>
      <c r="H620" s="369">
        <v>0</v>
      </c>
      <c r="I620" s="369">
        <v>0</v>
      </c>
      <c r="J620" s="363">
        <f t="shared" si="309"/>
        <v>0</v>
      </c>
      <c r="K620" s="369">
        <v>0</v>
      </c>
      <c r="L620" s="369">
        <v>644165</v>
      </c>
      <c r="M620" s="369">
        <v>0</v>
      </c>
      <c r="N620" s="369">
        <v>0</v>
      </c>
      <c r="O620" s="369">
        <v>0</v>
      </c>
      <c r="P620" s="87">
        <f t="shared" si="291"/>
        <v>644165</v>
      </c>
      <c r="Q620" s="66">
        <f t="shared" si="308"/>
        <v>644165</v>
      </c>
      <c r="R620" s="196">
        <v>0</v>
      </c>
    </row>
    <row r="621" spans="1:18" ht="16.5" hidden="1" customHeight="1" outlineLevel="4">
      <c r="A621" s="427"/>
      <c r="B621" s="429"/>
      <c r="C621" s="97" t="s">
        <v>80</v>
      </c>
      <c r="D621" s="97"/>
      <c r="E621" s="126"/>
      <c r="F621" s="126"/>
      <c r="G621" s="369">
        <v>0</v>
      </c>
      <c r="H621" s="369">
        <v>0</v>
      </c>
      <c r="I621" s="369">
        <v>0</v>
      </c>
      <c r="J621" s="363">
        <f t="shared" si="309"/>
        <v>0</v>
      </c>
      <c r="K621" s="369">
        <v>0</v>
      </c>
      <c r="L621" s="369">
        <v>412236</v>
      </c>
      <c r="M621" s="369">
        <v>0</v>
      </c>
      <c r="N621" s="369">
        <v>0</v>
      </c>
      <c r="O621" s="369">
        <v>0</v>
      </c>
      <c r="P621" s="87">
        <f t="shared" si="291"/>
        <v>412236</v>
      </c>
      <c r="Q621" s="66">
        <f t="shared" si="308"/>
        <v>412236</v>
      </c>
      <c r="R621" s="196">
        <v>0</v>
      </c>
    </row>
    <row r="622" spans="1:18" ht="16.5" hidden="1" customHeight="1" outlineLevel="4">
      <c r="A622" s="427"/>
      <c r="B622" s="429"/>
      <c r="C622" s="97" t="s">
        <v>81</v>
      </c>
      <c r="D622" s="97"/>
      <c r="E622" s="369"/>
      <c r="F622" s="369"/>
      <c r="G622" s="369">
        <v>0</v>
      </c>
      <c r="H622" s="369">
        <v>0</v>
      </c>
      <c r="I622" s="369">
        <v>0</v>
      </c>
      <c r="J622" s="363">
        <f t="shared" si="309"/>
        <v>0</v>
      </c>
      <c r="K622" s="369">
        <v>0</v>
      </c>
      <c r="L622" s="369">
        <v>448503</v>
      </c>
      <c r="M622" s="369">
        <v>0</v>
      </c>
      <c r="N622" s="369">
        <v>0</v>
      </c>
      <c r="O622" s="369">
        <v>0</v>
      </c>
      <c r="P622" s="87">
        <f t="shared" si="291"/>
        <v>448503</v>
      </c>
      <c r="Q622" s="66">
        <f t="shared" si="308"/>
        <v>448503</v>
      </c>
      <c r="R622" s="196">
        <v>0</v>
      </c>
    </row>
    <row r="623" spans="1:18" ht="16.5" hidden="1" customHeight="1" outlineLevel="4">
      <c r="A623" s="427"/>
      <c r="B623" s="429"/>
      <c r="C623" s="97" t="s">
        <v>66</v>
      </c>
      <c r="D623" s="97"/>
      <c r="E623" s="369"/>
      <c r="F623" s="369"/>
      <c r="G623" s="369">
        <v>0</v>
      </c>
      <c r="H623" s="369">
        <v>0</v>
      </c>
      <c r="I623" s="369">
        <v>0</v>
      </c>
      <c r="J623" s="363">
        <f t="shared" si="309"/>
        <v>0</v>
      </c>
      <c r="K623" s="369">
        <v>0</v>
      </c>
      <c r="L623" s="369">
        <v>55581</v>
      </c>
      <c r="M623" s="369">
        <v>0</v>
      </c>
      <c r="N623" s="369">
        <v>0</v>
      </c>
      <c r="O623" s="369">
        <v>0</v>
      </c>
      <c r="P623" s="87">
        <f t="shared" si="291"/>
        <v>55581</v>
      </c>
      <c r="Q623" s="66">
        <f t="shared" si="308"/>
        <v>55581</v>
      </c>
      <c r="R623" s="196">
        <v>0</v>
      </c>
    </row>
    <row r="624" spans="1:18" ht="33" hidden="1" customHeight="1" outlineLevel="4">
      <c r="A624" s="427"/>
      <c r="B624" s="429"/>
      <c r="C624" s="97" t="s">
        <v>72</v>
      </c>
      <c r="D624" s="97"/>
      <c r="E624" s="369"/>
      <c r="F624" s="369"/>
      <c r="G624" s="369">
        <v>0</v>
      </c>
      <c r="H624" s="369">
        <v>0</v>
      </c>
      <c r="I624" s="369">
        <v>0</v>
      </c>
      <c r="J624" s="363">
        <f t="shared" si="309"/>
        <v>0</v>
      </c>
      <c r="K624" s="369">
        <v>0</v>
      </c>
      <c r="L624" s="369">
        <v>52458</v>
      </c>
      <c r="M624" s="369">
        <v>0</v>
      </c>
      <c r="N624" s="369">
        <v>0</v>
      </c>
      <c r="O624" s="369">
        <v>0</v>
      </c>
      <c r="P624" s="87">
        <f t="shared" si="291"/>
        <v>52458</v>
      </c>
      <c r="Q624" s="66">
        <f t="shared" si="308"/>
        <v>52458</v>
      </c>
      <c r="R624" s="196">
        <v>0</v>
      </c>
    </row>
    <row r="625" spans="1:18" ht="16.5" hidden="1" customHeight="1" outlineLevel="4">
      <c r="A625" s="427"/>
      <c r="B625" s="429"/>
      <c r="C625" s="97" t="s">
        <v>82</v>
      </c>
      <c r="D625" s="97"/>
      <c r="E625" s="369"/>
      <c r="F625" s="369"/>
      <c r="G625" s="369">
        <v>0</v>
      </c>
      <c r="H625" s="369">
        <v>0</v>
      </c>
      <c r="I625" s="369">
        <v>0</v>
      </c>
      <c r="J625" s="363">
        <f t="shared" si="309"/>
        <v>0</v>
      </c>
      <c r="K625" s="369">
        <v>0</v>
      </c>
      <c r="L625" s="369">
        <v>20988</v>
      </c>
      <c r="M625" s="369">
        <v>0</v>
      </c>
      <c r="N625" s="369">
        <v>0</v>
      </c>
      <c r="O625" s="369">
        <v>0</v>
      </c>
      <c r="P625" s="87">
        <f t="shared" ref="P625:P688" si="310">K625+L625+M625+N625+O625</f>
        <v>20988</v>
      </c>
      <c r="Q625" s="66">
        <f t="shared" si="308"/>
        <v>20988</v>
      </c>
      <c r="R625" s="196">
        <v>0</v>
      </c>
    </row>
    <row r="626" spans="1:18" ht="16.5" hidden="1" customHeight="1" outlineLevel="4">
      <c r="A626" s="427"/>
      <c r="B626" s="429"/>
      <c r="C626" s="97" t="s">
        <v>344</v>
      </c>
      <c r="D626" s="97"/>
      <c r="E626" s="369"/>
      <c r="F626" s="369"/>
      <c r="G626" s="369">
        <v>0</v>
      </c>
      <c r="H626" s="369">
        <v>0</v>
      </c>
      <c r="I626" s="369">
        <v>0</v>
      </c>
      <c r="J626" s="363">
        <f t="shared" si="309"/>
        <v>0</v>
      </c>
      <c r="K626" s="369">
        <v>0</v>
      </c>
      <c r="L626" s="369">
        <v>40688</v>
      </c>
      <c r="M626" s="369">
        <v>0</v>
      </c>
      <c r="N626" s="369">
        <v>0</v>
      </c>
      <c r="O626" s="369">
        <v>0</v>
      </c>
      <c r="P626" s="87">
        <f t="shared" si="310"/>
        <v>40688</v>
      </c>
      <c r="Q626" s="66">
        <f t="shared" si="308"/>
        <v>40688</v>
      </c>
      <c r="R626" s="196">
        <v>0</v>
      </c>
    </row>
    <row r="627" spans="1:18" ht="16.5" hidden="1" customHeight="1" outlineLevel="4">
      <c r="A627" s="427"/>
      <c r="B627" s="429"/>
      <c r="C627" s="97" t="s">
        <v>83</v>
      </c>
      <c r="D627" s="97"/>
      <c r="E627" s="369"/>
      <c r="F627" s="369"/>
      <c r="G627" s="369">
        <v>0</v>
      </c>
      <c r="H627" s="369">
        <v>0</v>
      </c>
      <c r="I627" s="369">
        <v>0</v>
      </c>
      <c r="J627" s="363">
        <f t="shared" si="309"/>
        <v>0</v>
      </c>
      <c r="K627" s="369">
        <v>0</v>
      </c>
      <c r="L627" s="369">
        <v>65549</v>
      </c>
      <c r="M627" s="369">
        <v>0</v>
      </c>
      <c r="N627" s="369">
        <v>0</v>
      </c>
      <c r="O627" s="369">
        <v>0</v>
      </c>
      <c r="P627" s="87">
        <f t="shared" si="310"/>
        <v>65549</v>
      </c>
      <c r="Q627" s="66">
        <f t="shared" si="308"/>
        <v>65549</v>
      </c>
      <c r="R627" s="196">
        <v>0</v>
      </c>
    </row>
    <row r="628" spans="1:18" ht="33" hidden="1" customHeight="1" outlineLevel="4">
      <c r="A628" s="427"/>
      <c r="B628" s="429"/>
      <c r="C628" s="97"/>
      <c r="D628" s="97"/>
      <c r="E628" s="126"/>
      <c r="F628" s="126"/>
      <c r="G628" s="369">
        <v>0</v>
      </c>
      <c r="H628" s="369">
        <v>0</v>
      </c>
      <c r="I628" s="369">
        <v>0</v>
      </c>
      <c r="J628" s="363">
        <f t="shared" si="309"/>
        <v>0</v>
      </c>
      <c r="K628" s="369">
        <v>0</v>
      </c>
      <c r="L628" s="369">
        <v>703480</v>
      </c>
      <c r="M628" s="369">
        <v>0</v>
      </c>
      <c r="N628" s="369">
        <v>0</v>
      </c>
      <c r="O628" s="369">
        <v>0</v>
      </c>
      <c r="P628" s="87">
        <f t="shared" si="310"/>
        <v>703480</v>
      </c>
      <c r="Q628" s="66">
        <f t="shared" si="308"/>
        <v>703480</v>
      </c>
      <c r="R628" s="196">
        <v>0</v>
      </c>
    </row>
    <row r="629" spans="1:18" ht="33" hidden="1" customHeight="1" outlineLevel="4">
      <c r="A629" s="427"/>
      <c r="B629" s="429"/>
      <c r="C629" s="97"/>
      <c r="D629" s="97"/>
      <c r="E629" s="126"/>
      <c r="F629" s="126"/>
      <c r="G629" s="369">
        <v>0</v>
      </c>
      <c r="H629" s="369">
        <v>0</v>
      </c>
      <c r="I629" s="369">
        <v>0</v>
      </c>
      <c r="J629" s="363">
        <f t="shared" si="309"/>
        <v>0</v>
      </c>
      <c r="K629" s="369">
        <v>0</v>
      </c>
      <c r="L629" s="369">
        <v>320344</v>
      </c>
      <c r="M629" s="369">
        <v>0</v>
      </c>
      <c r="N629" s="369">
        <v>0</v>
      </c>
      <c r="O629" s="369">
        <v>0</v>
      </c>
      <c r="P629" s="87">
        <f t="shared" si="310"/>
        <v>320344</v>
      </c>
      <c r="Q629" s="66">
        <f t="shared" si="308"/>
        <v>320344</v>
      </c>
      <c r="R629" s="196">
        <v>0</v>
      </c>
    </row>
    <row r="630" spans="1:18" ht="30" hidden="1" customHeight="1" outlineLevel="3">
      <c r="A630" s="427"/>
      <c r="B630" s="429"/>
      <c r="C630" s="75" t="s">
        <v>12</v>
      </c>
      <c r="D630" s="27">
        <v>0</v>
      </c>
      <c r="E630" s="218">
        <v>511000</v>
      </c>
      <c r="F630" s="20">
        <f>SUM(F631:F683)+91450</f>
        <v>193000</v>
      </c>
      <c r="G630" s="20">
        <f>SUM(G631:G683)+412650-148050</f>
        <v>413000</v>
      </c>
      <c r="H630" s="20">
        <f>SUM(H631:H683)+412650-148050</f>
        <v>413000</v>
      </c>
      <c r="I630" s="20">
        <f t="shared" ref="I630:O630" si="311">SUM(I631:I683)</f>
        <v>150950</v>
      </c>
      <c r="J630" s="363">
        <f t="shared" si="309"/>
        <v>1680950</v>
      </c>
      <c r="K630" s="20">
        <f t="shared" si="311"/>
        <v>150950</v>
      </c>
      <c r="L630" s="20">
        <f t="shared" si="311"/>
        <v>150950</v>
      </c>
      <c r="M630" s="20">
        <f t="shared" si="311"/>
        <v>150950</v>
      </c>
      <c r="N630" s="20">
        <f t="shared" si="311"/>
        <v>150950</v>
      </c>
      <c r="O630" s="20">
        <f t="shared" si="311"/>
        <v>150950</v>
      </c>
      <c r="P630" s="20">
        <f t="shared" si="310"/>
        <v>754750</v>
      </c>
      <c r="Q630" s="76">
        <f t="shared" si="308"/>
        <v>2435700</v>
      </c>
      <c r="R630" s="196">
        <v>-262000</v>
      </c>
    </row>
    <row r="631" spans="1:18" ht="16.5" hidden="1" customHeight="1" outlineLevel="5">
      <c r="A631" s="427"/>
      <c r="B631" s="429"/>
      <c r="C631" s="325" t="s">
        <v>37</v>
      </c>
      <c r="D631" s="97"/>
      <c r="E631" s="326">
        <v>10920</v>
      </c>
      <c r="F631" s="308">
        <f>1920-260</f>
        <v>1660</v>
      </c>
      <c r="G631" s="308">
        <f>2100+350</f>
        <v>2450</v>
      </c>
      <c r="H631" s="308">
        <f>2100+350</f>
        <v>2450</v>
      </c>
      <c r="I631" s="308">
        <v>2100</v>
      </c>
      <c r="J631" s="327">
        <f t="shared" ref="J631:J679" si="312">I631+H631+G631+F631+E631</f>
        <v>19580</v>
      </c>
      <c r="K631" s="308">
        <v>2100</v>
      </c>
      <c r="L631" s="308">
        <v>2100</v>
      </c>
      <c r="M631" s="308">
        <v>2100</v>
      </c>
      <c r="N631" s="308">
        <v>2100</v>
      </c>
      <c r="O631" s="308">
        <v>2100</v>
      </c>
      <c r="P631" s="327">
        <f t="shared" si="310"/>
        <v>10500</v>
      </c>
      <c r="Q631" s="328">
        <f t="shared" si="308"/>
        <v>30080</v>
      </c>
      <c r="R631" s="196">
        <v>-300</v>
      </c>
    </row>
    <row r="632" spans="1:18" ht="16.5" hidden="1" customHeight="1" outlineLevel="5">
      <c r="A632" s="427"/>
      <c r="B632" s="429"/>
      <c r="C632" s="329" t="s">
        <v>38</v>
      </c>
      <c r="D632" s="123"/>
      <c r="E632" s="326">
        <v>22260</v>
      </c>
      <c r="F632" s="308">
        <v>2260</v>
      </c>
      <c r="G632" s="308">
        <v>4200</v>
      </c>
      <c r="H632" s="308">
        <v>4200</v>
      </c>
      <c r="I632" s="308">
        <v>4200</v>
      </c>
      <c r="J632" s="327">
        <f t="shared" si="312"/>
        <v>37120</v>
      </c>
      <c r="K632" s="308">
        <v>4200</v>
      </c>
      <c r="L632" s="308">
        <v>4200</v>
      </c>
      <c r="M632" s="308">
        <v>4200</v>
      </c>
      <c r="N632" s="308">
        <v>4200</v>
      </c>
      <c r="O632" s="308">
        <v>4200</v>
      </c>
      <c r="P632" s="327">
        <f t="shared" si="310"/>
        <v>21000</v>
      </c>
      <c r="Q632" s="328">
        <f t="shared" si="308"/>
        <v>58120</v>
      </c>
      <c r="R632" s="196">
        <v>0</v>
      </c>
    </row>
    <row r="633" spans="1:18" ht="16.5" hidden="1" customHeight="1" outlineLevel="5">
      <c r="A633" s="427"/>
      <c r="B633" s="429"/>
      <c r="C633" s="325" t="s">
        <v>39</v>
      </c>
      <c r="D633" s="97"/>
      <c r="E633" s="308">
        <v>0</v>
      </c>
      <c r="F633" s="308">
        <v>1050</v>
      </c>
      <c r="G633" s="308">
        <v>2100</v>
      </c>
      <c r="H633" s="308">
        <v>2100</v>
      </c>
      <c r="I633" s="308">
        <v>2100</v>
      </c>
      <c r="J633" s="327">
        <f t="shared" si="312"/>
        <v>7350</v>
      </c>
      <c r="K633" s="308">
        <v>2100</v>
      </c>
      <c r="L633" s="308">
        <v>2100</v>
      </c>
      <c r="M633" s="308">
        <v>2100</v>
      </c>
      <c r="N633" s="308">
        <v>2100</v>
      </c>
      <c r="O633" s="308">
        <v>2100</v>
      </c>
      <c r="P633" s="327">
        <f t="shared" si="310"/>
        <v>10500</v>
      </c>
      <c r="Q633" s="328">
        <f t="shared" si="308"/>
        <v>17850</v>
      </c>
      <c r="R633" s="196">
        <v>0</v>
      </c>
    </row>
    <row r="634" spans="1:18" ht="16.5" hidden="1" customHeight="1" outlineLevel="5">
      <c r="A634" s="427"/>
      <c r="B634" s="429"/>
      <c r="C634" s="325" t="s">
        <v>40</v>
      </c>
      <c r="D634" s="97"/>
      <c r="E634" s="326">
        <v>19240</v>
      </c>
      <c r="F634" s="308">
        <v>1050</v>
      </c>
      <c r="G634" s="308">
        <v>1050</v>
      </c>
      <c r="H634" s="308">
        <v>1050</v>
      </c>
      <c r="I634" s="308">
        <v>1050</v>
      </c>
      <c r="J634" s="327">
        <f t="shared" si="312"/>
        <v>23440</v>
      </c>
      <c r="K634" s="308">
        <v>1050</v>
      </c>
      <c r="L634" s="308">
        <v>1050</v>
      </c>
      <c r="M634" s="308">
        <v>1050</v>
      </c>
      <c r="N634" s="308">
        <v>1050</v>
      </c>
      <c r="O634" s="308">
        <v>1050</v>
      </c>
      <c r="P634" s="327">
        <f t="shared" si="310"/>
        <v>5250</v>
      </c>
      <c r="Q634" s="328">
        <f t="shared" si="308"/>
        <v>28690</v>
      </c>
      <c r="R634" s="196">
        <v>0</v>
      </c>
    </row>
    <row r="635" spans="1:18" ht="16.5" hidden="1" customHeight="1" outlineLevel="5">
      <c r="A635" s="427"/>
      <c r="B635" s="429"/>
      <c r="C635" s="325" t="s">
        <v>41</v>
      </c>
      <c r="D635" s="97"/>
      <c r="E635" s="326">
        <v>21000</v>
      </c>
      <c r="F635" s="308">
        <v>2100</v>
      </c>
      <c r="G635" s="308">
        <v>4200</v>
      </c>
      <c r="H635" s="308">
        <v>4200</v>
      </c>
      <c r="I635" s="308">
        <v>4200</v>
      </c>
      <c r="J635" s="327">
        <f t="shared" si="312"/>
        <v>35700</v>
      </c>
      <c r="K635" s="308">
        <v>4200</v>
      </c>
      <c r="L635" s="308">
        <v>4200</v>
      </c>
      <c r="M635" s="308">
        <v>4200</v>
      </c>
      <c r="N635" s="308">
        <v>4200</v>
      </c>
      <c r="O635" s="308">
        <v>4200</v>
      </c>
      <c r="P635" s="327">
        <f t="shared" si="310"/>
        <v>21000</v>
      </c>
      <c r="Q635" s="328">
        <f t="shared" si="308"/>
        <v>56700</v>
      </c>
      <c r="R635" s="196">
        <v>0</v>
      </c>
    </row>
    <row r="636" spans="1:18" ht="16.5" hidden="1" customHeight="1" outlineLevel="5">
      <c r="A636" s="427"/>
      <c r="B636" s="429"/>
      <c r="C636" s="325" t="s">
        <v>42</v>
      </c>
      <c r="D636" s="97"/>
      <c r="E636" s="326">
        <v>20000</v>
      </c>
      <c r="F636" s="308">
        <v>1050</v>
      </c>
      <c r="G636" s="308">
        <v>1050</v>
      </c>
      <c r="H636" s="308">
        <v>1050</v>
      </c>
      <c r="I636" s="308">
        <v>1050</v>
      </c>
      <c r="J636" s="327">
        <f t="shared" si="312"/>
        <v>24200</v>
      </c>
      <c r="K636" s="308">
        <v>1050</v>
      </c>
      <c r="L636" s="308">
        <v>1050</v>
      </c>
      <c r="M636" s="308">
        <v>1050</v>
      </c>
      <c r="N636" s="308">
        <v>1050</v>
      </c>
      <c r="O636" s="308">
        <v>1050</v>
      </c>
      <c r="P636" s="327">
        <f t="shared" si="310"/>
        <v>5250</v>
      </c>
      <c r="Q636" s="328">
        <f t="shared" si="308"/>
        <v>29450</v>
      </c>
      <c r="R636" s="196">
        <v>0</v>
      </c>
    </row>
    <row r="637" spans="1:18" ht="16.5" hidden="1" customHeight="1" outlineLevel="5">
      <c r="A637" s="427"/>
      <c r="B637" s="429"/>
      <c r="C637" s="325" t="s">
        <v>43</v>
      </c>
      <c r="D637" s="97"/>
      <c r="E637" s="326">
        <v>54600</v>
      </c>
      <c r="F637" s="308">
        <v>2100</v>
      </c>
      <c r="G637" s="308">
        <v>4200</v>
      </c>
      <c r="H637" s="308">
        <v>4200</v>
      </c>
      <c r="I637" s="308">
        <v>4200</v>
      </c>
      <c r="J637" s="327">
        <f t="shared" si="312"/>
        <v>69300</v>
      </c>
      <c r="K637" s="308">
        <v>4200</v>
      </c>
      <c r="L637" s="308">
        <v>4200</v>
      </c>
      <c r="M637" s="308">
        <v>4200</v>
      </c>
      <c r="N637" s="308">
        <v>4200</v>
      </c>
      <c r="O637" s="308">
        <v>4200</v>
      </c>
      <c r="P637" s="327">
        <f t="shared" si="310"/>
        <v>21000</v>
      </c>
      <c r="Q637" s="328">
        <f t="shared" si="308"/>
        <v>90300</v>
      </c>
      <c r="R637" s="196">
        <v>0</v>
      </c>
    </row>
    <row r="638" spans="1:18" ht="16.5" hidden="1" customHeight="1" outlineLevel="5">
      <c r="A638" s="427"/>
      <c r="B638" s="429"/>
      <c r="C638" s="325" t="s">
        <v>44</v>
      </c>
      <c r="D638" s="97"/>
      <c r="E638" s="326">
        <v>33600</v>
      </c>
      <c r="F638" s="308">
        <v>2100</v>
      </c>
      <c r="G638" s="308">
        <v>4200</v>
      </c>
      <c r="H638" s="308">
        <v>4200</v>
      </c>
      <c r="I638" s="308">
        <v>4200</v>
      </c>
      <c r="J638" s="327">
        <f t="shared" si="312"/>
        <v>48300</v>
      </c>
      <c r="K638" s="308">
        <v>4200</v>
      </c>
      <c r="L638" s="308">
        <v>4200</v>
      </c>
      <c r="M638" s="308">
        <v>4200</v>
      </c>
      <c r="N638" s="308">
        <v>4200</v>
      </c>
      <c r="O638" s="308">
        <v>4200</v>
      </c>
      <c r="P638" s="327">
        <f t="shared" si="310"/>
        <v>21000</v>
      </c>
      <c r="Q638" s="328">
        <f t="shared" si="308"/>
        <v>69300</v>
      </c>
      <c r="R638" s="196">
        <v>0</v>
      </c>
    </row>
    <row r="639" spans="1:18" ht="33" hidden="1" customHeight="1" outlineLevel="5">
      <c r="A639" s="427"/>
      <c r="B639" s="429"/>
      <c r="C639" s="325" t="s">
        <v>45</v>
      </c>
      <c r="D639" s="97"/>
      <c r="E639" s="326">
        <v>35700</v>
      </c>
      <c r="F639" s="308">
        <v>3570</v>
      </c>
      <c r="G639" s="308">
        <v>8400</v>
      </c>
      <c r="H639" s="308">
        <v>8400</v>
      </c>
      <c r="I639" s="308">
        <v>8400</v>
      </c>
      <c r="J639" s="327">
        <f t="shared" si="312"/>
        <v>64470</v>
      </c>
      <c r="K639" s="308">
        <v>8400</v>
      </c>
      <c r="L639" s="308">
        <v>8400</v>
      </c>
      <c r="M639" s="308">
        <v>8400</v>
      </c>
      <c r="N639" s="308">
        <v>8400</v>
      </c>
      <c r="O639" s="308">
        <v>8400</v>
      </c>
      <c r="P639" s="327">
        <f t="shared" si="310"/>
        <v>42000</v>
      </c>
      <c r="Q639" s="328">
        <f t="shared" si="308"/>
        <v>106470</v>
      </c>
      <c r="R639" s="196">
        <v>0</v>
      </c>
    </row>
    <row r="640" spans="1:18" ht="33" hidden="1" customHeight="1" outlineLevel="5">
      <c r="A640" s="427"/>
      <c r="B640" s="429"/>
      <c r="C640" s="325" t="s">
        <v>46</v>
      </c>
      <c r="D640" s="97"/>
      <c r="E640" s="326">
        <v>28980</v>
      </c>
      <c r="F640" s="308">
        <v>2890</v>
      </c>
      <c r="G640" s="308">
        <v>8400</v>
      </c>
      <c r="H640" s="308">
        <v>8400</v>
      </c>
      <c r="I640" s="308">
        <v>8400</v>
      </c>
      <c r="J640" s="327">
        <f t="shared" si="312"/>
        <v>57070</v>
      </c>
      <c r="K640" s="308">
        <v>8400</v>
      </c>
      <c r="L640" s="308">
        <v>8400</v>
      </c>
      <c r="M640" s="308">
        <v>8400</v>
      </c>
      <c r="N640" s="308">
        <v>8400</v>
      </c>
      <c r="O640" s="308">
        <v>8400</v>
      </c>
      <c r="P640" s="327">
        <f t="shared" si="310"/>
        <v>42000</v>
      </c>
      <c r="Q640" s="328">
        <f t="shared" ref="Q640:Q679" si="313">J640+P640</f>
        <v>99070</v>
      </c>
      <c r="R640" s="196">
        <v>0</v>
      </c>
    </row>
    <row r="641" spans="1:18" ht="33" hidden="1" customHeight="1" outlineLevel="5">
      <c r="A641" s="427"/>
      <c r="B641" s="429"/>
      <c r="C641" s="325" t="s">
        <v>47</v>
      </c>
      <c r="D641" s="97"/>
      <c r="E641" s="308">
        <v>0</v>
      </c>
      <c r="F641" s="308">
        <v>8400</v>
      </c>
      <c r="G641" s="308">
        <v>8400</v>
      </c>
      <c r="H641" s="308">
        <v>8400</v>
      </c>
      <c r="I641" s="308">
        <v>8400</v>
      </c>
      <c r="J641" s="327">
        <f t="shared" si="312"/>
        <v>33600</v>
      </c>
      <c r="K641" s="308">
        <v>8400</v>
      </c>
      <c r="L641" s="308">
        <v>8400</v>
      </c>
      <c r="M641" s="308">
        <v>8400</v>
      </c>
      <c r="N641" s="308">
        <v>8400</v>
      </c>
      <c r="O641" s="308">
        <v>8400</v>
      </c>
      <c r="P641" s="327">
        <f t="shared" si="310"/>
        <v>42000</v>
      </c>
      <c r="Q641" s="328">
        <f t="shared" si="313"/>
        <v>75600</v>
      </c>
      <c r="R641" s="196">
        <v>0</v>
      </c>
    </row>
    <row r="642" spans="1:18" ht="49.5" hidden="1" customHeight="1" outlineLevel="5">
      <c r="A642" s="427"/>
      <c r="B642" s="429"/>
      <c r="C642" s="325" t="s">
        <v>48</v>
      </c>
      <c r="D642" s="97"/>
      <c r="E642" s="326">
        <v>136500</v>
      </c>
      <c r="F642" s="308">
        <v>8400</v>
      </c>
      <c r="G642" s="308">
        <v>8400</v>
      </c>
      <c r="H642" s="308">
        <v>8400</v>
      </c>
      <c r="I642" s="308">
        <v>8400</v>
      </c>
      <c r="J642" s="327">
        <f t="shared" si="312"/>
        <v>170100</v>
      </c>
      <c r="K642" s="308">
        <v>8400</v>
      </c>
      <c r="L642" s="308">
        <v>8400</v>
      </c>
      <c r="M642" s="308">
        <v>8400</v>
      </c>
      <c r="N642" s="308">
        <v>8400</v>
      </c>
      <c r="O642" s="308">
        <v>8400</v>
      </c>
      <c r="P642" s="327">
        <f t="shared" si="310"/>
        <v>42000</v>
      </c>
      <c r="Q642" s="328">
        <f t="shared" si="313"/>
        <v>212100</v>
      </c>
      <c r="R642" s="196">
        <v>0</v>
      </c>
    </row>
    <row r="643" spans="1:18" ht="16.5" hidden="1" customHeight="1" outlineLevel="5">
      <c r="A643" s="427"/>
      <c r="B643" s="429"/>
      <c r="C643" s="325" t="s">
        <v>49</v>
      </c>
      <c r="D643" s="97"/>
      <c r="E643" s="326">
        <v>6000</v>
      </c>
      <c r="F643" s="308">
        <v>600</v>
      </c>
      <c r="G643" s="308">
        <v>2100</v>
      </c>
      <c r="H643" s="308">
        <v>2100</v>
      </c>
      <c r="I643" s="308">
        <v>2100</v>
      </c>
      <c r="J643" s="327">
        <f t="shared" si="312"/>
        <v>12900</v>
      </c>
      <c r="K643" s="308">
        <v>2100</v>
      </c>
      <c r="L643" s="308">
        <v>2100</v>
      </c>
      <c r="M643" s="308">
        <v>2100</v>
      </c>
      <c r="N643" s="308">
        <v>2100</v>
      </c>
      <c r="O643" s="308">
        <v>2100</v>
      </c>
      <c r="P643" s="327">
        <f t="shared" si="310"/>
        <v>10500</v>
      </c>
      <c r="Q643" s="328">
        <f t="shared" si="313"/>
        <v>23400</v>
      </c>
      <c r="R643" s="196">
        <v>0</v>
      </c>
    </row>
    <row r="644" spans="1:18" ht="15" hidden="1" customHeight="1" outlineLevel="5">
      <c r="A644" s="427"/>
      <c r="B644" s="429"/>
      <c r="C644" s="325" t="s">
        <v>50</v>
      </c>
      <c r="D644" s="97"/>
      <c r="E644" s="326">
        <v>6000</v>
      </c>
      <c r="F644" s="308">
        <v>600</v>
      </c>
      <c r="G644" s="308">
        <v>1050</v>
      </c>
      <c r="H644" s="308">
        <v>1050</v>
      </c>
      <c r="I644" s="308">
        <v>1050</v>
      </c>
      <c r="J644" s="327">
        <f t="shared" si="312"/>
        <v>9750</v>
      </c>
      <c r="K644" s="308">
        <v>1050</v>
      </c>
      <c r="L644" s="308">
        <v>1050</v>
      </c>
      <c r="M644" s="308">
        <v>1050</v>
      </c>
      <c r="N644" s="308">
        <v>1050</v>
      </c>
      <c r="O644" s="308">
        <v>1050</v>
      </c>
      <c r="P644" s="327">
        <f t="shared" si="310"/>
        <v>5250</v>
      </c>
      <c r="Q644" s="328">
        <f t="shared" si="313"/>
        <v>15000</v>
      </c>
      <c r="R644" s="196">
        <v>0</v>
      </c>
    </row>
    <row r="645" spans="1:18" ht="33" hidden="1" customHeight="1" outlineLevel="5">
      <c r="A645" s="427"/>
      <c r="B645" s="429"/>
      <c r="C645" s="325" t="s">
        <v>51</v>
      </c>
      <c r="D645" s="97"/>
      <c r="E645" s="308">
        <v>1050</v>
      </c>
      <c r="F645" s="308">
        <v>600</v>
      </c>
      <c r="G645" s="308">
        <v>1050</v>
      </c>
      <c r="H645" s="308">
        <v>1050</v>
      </c>
      <c r="I645" s="308">
        <v>1050</v>
      </c>
      <c r="J645" s="327">
        <f t="shared" si="312"/>
        <v>4800</v>
      </c>
      <c r="K645" s="308">
        <v>1050</v>
      </c>
      <c r="L645" s="308">
        <v>1050</v>
      </c>
      <c r="M645" s="308">
        <v>1050</v>
      </c>
      <c r="N645" s="308">
        <v>1050</v>
      </c>
      <c r="O645" s="308">
        <v>1050</v>
      </c>
      <c r="P645" s="327">
        <f t="shared" si="310"/>
        <v>5250</v>
      </c>
      <c r="Q645" s="328">
        <f t="shared" si="313"/>
        <v>10050</v>
      </c>
      <c r="R645" s="196">
        <v>0</v>
      </c>
    </row>
    <row r="646" spans="1:18" ht="16.5" hidden="1" customHeight="1" outlineLevel="5">
      <c r="A646" s="427"/>
      <c r="B646" s="429"/>
      <c r="C646" s="325" t="s">
        <v>54</v>
      </c>
      <c r="D646" s="97"/>
      <c r="E646" s="326">
        <v>50400</v>
      </c>
      <c r="F646" s="308">
        <v>2520</v>
      </c>
      <c r="G646" s="308">
        <v>8400</v>
      </c>
      <c r="H646" s="308">
        <v>8400</v>
      </c>
      <c r="I646" s="308">
        <v>8400</v>
      </c>
      <c r="J646" s="327">
        <f>I646+H646+G646+F646+E646</f>
        <v>78120</v>
      </c>
      <c r="K646" s="308">
        <v>8400</v>
      </c>
      <c r="L646" s="308">
        <v>8400</v>
      </c>
      <c r="M646" s="308">
        <v>8400</v>
      </c>
      <c r="N646" s="308">
        <v>8400</v>
      </c>
      <c r="O646" s="308">
        <v>8400</v>
      </c>
      <c r="P646" s="327">
        <f>K646+L646+M646+N646+O646</f>
        <v>42000</v>
      </c>
      <c r="Q646" s="328">
        <f>J646+P646</f>
        <v>120120</v>
      </c>
      <c r="R646" s="196">
        <v>0</v>
      </c>
    </row>
    <row r="647" spans="1:18" ht="16.5" hidden="1" customHeight="1" outlineLevel="5">
      <c r="A647" s="427"/>
      <c r="B647" s="429"/>
      <c r="C647" s="325" t="s">
        <v>37</v>
      </c>
      <c r="D647" s="97"/>
      <c r="E647" s="326">
        <v>6000</v>
      </c>
      <c r="F647" s="308">
        <v>630</v>
      </c>
      <c r="G647" s="308">
        <v>1050</v>
      </c>
      <c r="H647" s="308">
        <v>1050</v>
      </c>
      <c r="I647" s="308">
        <v>1050</v>
      </c>
      <c r="J647" s="327">
        <f t="shared" si="312"/>
        <v>9780</v>
      </c>
      <c r="K647" s="308">
        <v>1050</v>
      </c>
      <c r="L647" s="308">
        <v>1050</v>
      </c>
      <c r="M647" s="308">
        <v>1050</v>
      </c>
      <c r="N647" s="308">
        <v>1050</v>
      </c>
      <c r="O647" s="308">
        <v>1050</v>
      </c>
      <c r="P647" s="327">
        <f t="shared" si="310"/>
        <v>5250</v>
      </c>
      <c r="Q647" s="328">
        <f t="shared" si="313"/>
        <v>15030</v>
      </c>
      <c r="R647" s="196">
        <v>0</v>
      </c>
    </row>
    <row r="648" spans="1:18" ht="16.5" hidden="1" customHeight="1" outlineLevel="5">
      <c r="A648" s="427"/>
      <c r="B648" s="429"/>
      <c r="C648" s="325" t="s">
        <v>52</v>
      </c>
      <c r="D648" s="97"/>
      <c r="E648" s="326">
        <v>23100</v>
      </c>
      <c r="F648" s="308">
        <v>600</v>
      </c>
      <c r="G648" s="308">
        <v>2100</v>
      </c>
      <c r="H648" s="308">
        <v>2100</v>
      </c>
      <c r="I648" s="308">
        <v>2100</v>
      </c>
      <c r="J648" s="327">
        <f t="shared" si="312"/>
        <v>30000</v>
      </c>
      <c r="K648" s="308">
        <v>2100</v>
      </c>
      <c r="L648" s="308">
        <v>2100</v>
      </c>
      <c r="M648" s="308">
        <v>2100</v>
      </c>
      <c r="N648" s="308">
        <v>2100</v>
      </c>
      <c r="O648" s="308">
        <v>2100</v>
      </c>
      <c r="P648" s="327">
        <f t="shared" si="310"/>
        <v>10500</v>
      </c>
      <c r="Q648" s="328">
        <f t="shared" si="313"/>
        <v>40500</v>
      </c>
      <c r="R648" s="196">
        <v>0</v>
      </c>
    </row>
    <row r="649" spans="1:18" ht="33" hidden="1" customHeight="1" outlineLevel="5">
      <c r="A649" s="427"/>
      <c r="B649" s="429"/>
      <c r="C649" s="325" t="s">
        <v>53</v>
      </c>
      <c r="D649" s="97"/>
      <c r="E649" s="330">
        <v>52709</v>
      </c>
      <c r="F649" s="308">
        <v>2100</v>
      </c>
      <c r="G649" s="308">
        <v>2100</v>
      </c>
      <c r="H649" s="308">
        <v>2100</v>
      </c>
      <c r="I649" s="308">
        <v>2100</v>
      </c>
      <c r="J649" s="327">
        <f t="shared" si="312"/>
        <v>61109</v>
      </c>
      <c r="K649" s="308">
        <v>2100</v>
      </c>
      <c r="L649" s="308">
        <v>2100</v>
      </c>
      <c r="M649" s="308">
        <v>2100</v>
      </c>
      <c r="N649" s="308">
        <v>2100</v>
      </c>
      <c r="O649" s="308">
        <v>2100</v>
      </c>
      <c r="P649" s="327">
        <f t="shared" si="310"/>
        <v>10500</v>
      </c>
      <c r="Q649" s="328">
        <f t="shared" si="313"/>
        <v>71609</v>
      </c>
      <c r="R649" s="196">
        <v>0</v>
      </c>
    </row>
    <row r="650" spans="1:18" ht="33" hidden="1" customHeight="1" outlineLevel="5">
      <c r="A650" s="427"/>
      <c r="B650" s="429"/>
      <c r="C650" s="325" t="s">
        <v>55</v>
      </c>
      <c r="D650" s="97"/>
      <c r="E650" s="326">
        <v>28980</v>
      </c>
      <c r="F650" s="308">
        <v>1470</v>
      </c>
      <c r="G650" s="308">
        <v>2100</v>
      </c>
      <c r="H650" s="308">
        <v>2100</v>
      </c>
      <c r="I650" s="308">
        <v>2100</v>
      </c>
      <c r="J650" s="327">
        <f t="shared" si="312"/>
        <v>36750</v>
      </c>
      <c r="K650" s="308">
        <v>2100</v>
      </c>
      <c r="L650" s="308">
        <v>2100</v>
      </c>
      <c r="M650" s="308">
        <v>2100</v>
      </c>
      <c r="N650" s="308">
        <v>2100</v>
      </c>
      <c r="O650" s="308">
        <v>2100</v>
      </c>
      <c r="P650" s="327">
        <f t="shared" si="310"/>
        <v>10500</v>
      </c>
      <c r="Q650" s="328">
        <f t="shared" si="313"/>
        <v>47250</v>
      </c>
      <c r="R650" s="196">
        <v>0</v>
      </c>
    </row>
    <row r="651" spans="1:18" ht="16.5" hidden="1" customHeight="1" outlineLevel="5">
      <c r="A651" s="427"/>
      <c r="B651" s="429"/>
      <c r="C651" s="325" t="s">
        <v>56</v>
      </c>
      <c r="D651" s="97"/>
      <c r="E651" s="326">
        <v>37800</v>
      </c>
      <c r="F651" s="308">
        <v>3700</v>
      </c>
      <c r="G651" s="308">
        <v>2100</v>
      </c>
      <c r="H651" s="308">
        <v>2100</v>
      </c>
      <c r="I651" s="308">
        <v>2100</v>
      </c>
      <c r="J651" s="327">
        <f t="shared" si="312"/>
        <v>47800</v>
      </c>
      <c r="K651" s="308">
        <v>2100</v>
      </c>
      <c r="L651" s="308">
        <v>2100</v>
      </c>
      <c r="M651" s="308">
        <v>2100</v>
      </c>
      <c r="N651" s="308">
        <v>2100</v>
      </c>
      <c r="O651" s="308">
        <v>2100</v>
      </c>
      <c r="P651" s="327">
        <f t="shared" si="310"/>
        <v>10500</v>
      </c>
      <c r="Q651" s="328">
        <f t="shared" si="313"/>
        <v>58300</v>
      </c>
      <c r="R651" s="196">
        <v>0</v>
      </c>
    </row>
    <row r="652" spans="1:18" ht="16.5" hidden="1" customHeight="1" outlineLevel="5">
      <c r="A652" s="427"/>
      <c r="B652" s="429"/>
      <c r="C652" s="325" t="s">
        <v>57</v>
      </c>
      <c r="D652" s="97"/>
      <c r="E652" s="326">
        <v>7560</v>
      </c>
      <c r="F652" s="308">
        <v>700</v>
      </c>
      <c r="G652" s="308">
        <v>2100</v>
      </c>
      <c r="H652" s="308">
        <v>2100</v>
      </c>
      <c r="I652" s="308">
        <v>2100</v>
      </c>
      <c r="J652" s="327">
        <f t="shared" si="312"/>
        <v>14560</v>
      </c>
      <c r="K652" s="308">
        <v>2100</v>
      </c>
      <c r="L652" s="308">
        <v>2100</v>
      </c>
      <c r="M652" s="308">
        <v>2100</v>
      </c>
      <c r="N652" s="308">
        <v>2100</v>
      </c>
      <c r="O652" s="308">
        <v>2100</v>
      </c>
      <c r="P652" s="327">
        <f t="shared" si="310"/>
        <v>10500</v>
      </c>
      <c r="Q652" s="328">
        <f t="shared" si="313"/>
        <v>25060</v>
      </c>
      <c r="R652" s="196">
        <v>0</v>
      </c>
    </row>
    <row r="653" spans="1:18" ht="16.5" hidden="1" customHeight="1" outlineLevel="5">
      <c r="A653" s="427"/>
      <c r="B653" s="429"/>
      <c r="C653" s="325" t="s">
        <v>58</v>
      </c>
      <c r="D653" s="97"/>
      <c r="E653" s="326">
        <v>7560</v>
      </c>
      <c r="F653" s="308">
        <v>700</v>
      </c>
      <c r="G653" s="308">
        <v>2100</v>
      </c>
      <c r="H653" s="308">
        <v>2100</v>
      </c>
      <c r="I653" s="308">
        <v>2100</v>
      </c>
      <c r="J653" s="327">
        <f t="shared" si="312"/>
        <v>14560</v>
      </c>
      <c r="K653" s="308">
        <v>2100</v>
      </c>
      <c r="L653" s="308">
        <v>2100</v>
      </c>
      <c r="M653" s="308">
        <v>2100</v>
      </c>
      <c r="N653" s="308">
        <v>2100</v>
      </c>
      <c r="O653" s="308">
        <v>2100</v>
      </c>
      <c r="P653" s="327">
        <f t="shared" si="310"/>
        <v>10500</v>
      </c>
      <c r="Q653" s="328">
        <f t="shared" si="313"/>
        <v>25060</v>
      </c>
      <c r="R653" s="196">
        <v>0</v>
      </c>
    </row>
    <row r="654" spans="1:18" ht="16.5" hidden="1" customHeight="1" outlineLevel="5">
      <c r="A654" s="427"/>
      <c r="B654" s="429"/>
      <c r="C654" s="325" t="s">
        <v>59</v>
      </c>
      <c r="D654" s="97"/>
      <c r="E654" s="326">
        <v>61600</v>
      </c>
      <c r="F654" s="308">
        <v>3030</v>
      </c>
      <c r="G654" s="308">
        <v>4200</v>
      </c>
      <c r="H654" s="308">
        <v>4200</v>
      </c>
      <c r="I654" s="308">
        <v>4200</v>
      </c>
      <c r="J654" s="327">
        <f t="shared" si="312"/>
        <v>77230</v>
      </c>
      <c r="K654" s="308">
        <v>4200</v>
      </c>
      <c r="L654" s="308">
        <v>4200</v>
      </c>
      <c r="M654" s="308">
        <v>4200</v>
      </c>
      <c r="N654" s="308">
        <v>4200</v>
      </c>
      <c r="O654" s="308">
        <v>4200</v>
      </c>
      <c r="P654" s="327">
        <f t="shared" si="310"/>
        <v>21000</v>
      </c>
      <c r="Q654" s="328">
        <f t="shared" si="313"/>
        <v>98230</v>
      </c>
      <c r="R654" s="196">
        <v>0</v>
      </c>
    </row>
    <row r="655" spans="1:18" ht="33" hidden="1" customHeight="1" outlineLevel="5">
      <c r="A655" s="427"/>
      <c r="B655" s="429"/>
      <c r="C655" s="325" t="s">
        <v>60</v>
      </c>
      <c r="D655" s="97"/>
      <c r="E655" s="326">
        <v>30030</v>
      </c>
      <c r="F655" s="308">
        <v>4200</v>
      </c>
      <c r="G655" s="308">
        <v>4200</v>
      </c>
      <c r="H655" s="308">
        <v>4200</v>
      </c>
      <c r="I655" s="308">
        <v>4200</v>
      </c>
      <c r="J655" s="327">
        <f t="shared" si="312"/>
        <v>46830</v>
      </c>
      <c r="K655" s="308">
        <v>4200</v>
      </c>
      <c r="L655" s="308">
        <v>4200</v>
      </c>
      <c r="M655" s="308">
        <v>4200</v>
      </c>
      <c r="N655" s="308">
        <v>4200</v>
      </c>
      <c r="O655" s="308">
        <v>4200</v>
      </c>
      <c r="P655" s="327">
        <f t="shared" si="310"/>
        <v>21000</v>
      </c>
      <c r="Q655" s="328">
        <f t="shared" si="313"/>
        <v>67830</v>
      </c>
      <c r="R655" s="196">
        <v>0</v>
      </c>
    </row>
    <row r="656" spans="1:18" ht="33" hidden="1" customHeight="1" outlineLevel="5">
      <c r="A656" s="427"/>
      <c r="B656" s="429"/>
      <c r="C656" s="325" t="s">
        <v>61</v>
      </c>
      <c r="D656" s="97"/>
      <c r="E656" s="326">
        <v>28980</v>
      </c>
      <c r="F656" s="308">
        <v>2520</v>
      </c>
      <c r="G656" s="308">
        <v>2100</v>
      </c>
      <c r="H656" s="308">
        <v>2100</v>
      </c>
      <c r="I656" s="308">
        <v>2100</v>
      </c>
      <c r="J656" s="327">
        <f t="shared" si="312"/>
        <v>37800</v>
      </c>
      <c r="K656" s="308">
        <v>2100</v>
      </c>
      <c r="L656" s="308">
        <v>2100</v>
      </c>
      <c r="M656" s="308">
        <v>2100</v>
      </c>
      <c r="N656" s="308">
        <v>2100</v>
      </c>
      <c r="O656" s="308">
        <v>2100</v>
      </c>
      <c r="P656" s="327">
        <f t="shared" si="310"/>
        <v>10500</v>
      </c>
      <c r="Q656" s="328">
        <f t="shared" si="313"/>
        <v>48300</v>
      </c>
      <c r="R656" s="196">
        <v>0</v>
      </c>
    </row>
    <row r="657" spans="1:18" ht="33" hidden="1" customHeight="1" outlineLevel="5">
      <c r="A657" s="427"/>
      <c r="B657" s="429"/>
      <c r="C657" s="325" t="s">
        <v>62</v>
      </c>
      <c r="D657" s="97"/>
      <c r="E657" s="326">
        <v>22600</v>
      </c>
      <c r="F657" s="308">
        <v>3570</v>
      </c>
      <c r="G657" s="308">
        <v>4200</v>
      </c>
      <c r="H657" s="308">
        <v>4200</v>
      </c>
      <c r="I657" s="308">
        <v>4200</v>
      </c>
      <c r="J657" s="327">
        <f t="shared" si="312"/>
        <v>38770</v>
      </c>
      <c r="K657" s="308">
        <v>4200</v>
      </c>
      <c r="L657" s="308">
        <v>4200</v>
      </c>
      <c r="M657" s="308">
        <v>4200</v>
      </c>
      <c r="N657" s="308">
        <v>4200</v>
      </c>
      <c r="O657" s="308">
        <v>4200</v>
      </c>
      <c r="P657" s="327">
        <f t="shared" si="310"/>
        <v>21000</v>
      </c>
      <c r="Q657" s="328">
        <f t="shared" si="313"/>
        <v>59770</v>
      </c>
      <c r="R657" s="196">
        <v>0</v>
      </c>
    </row>
    <row r="658" spans="1:18" ht="16.5" hidden="1" customHeight="1" outlineLevel="5">
      <c r="A658" s="427"/>
      <c r="B658" s="429"/>
      <c r="C658" s="325" t="s">
        <v>63</v>
      </c>
      <c r="D658" s="97"/>
      <c r="E658" s="326">
        <v>9140</v>
      </c>
      <c r="F658" s="308">
        <v>1050</v>
      </c>
      <c r="G658" s="308">
        <v>2100</v>
      </c>
      <c r="H658" s="308">
        <v>2100</v>
      </c>
      <c r="I658" s="308">
        <v>2100</v>
      </c>
      <c r="J658" s="327">
        <f t="shared" si="312"/>
        <v>16490</v>
      </c>
      <c r="K658" s="308">
        <v>2100</v>
      </c>
      <c r="L658" s="308">
        <v>2100</v>
      </c>
      <c r="M658" s="308">
        <v>2100</v>
      </c>
      <c r="N658" s="308">
        <v>2100</v>
      </c>
      <c r="O658" s="308">
        <v>2100</v>
      </c>
      <c r="P658" s="327">
        <f t="shared" si="310"/>
        <v>10500</v>
      </c>
      <c r="Q658" s="328">
        <f t="shared" si="313"/>
        <v>26990</v>
      </c>
      <c r="R658" s="196">
        <v>0</v>
      </c>
    </row>
    <row r="659" spans="1:18" ht="12.75" hidden="1" customHeight="1" outlineLevel="5">
      <c r="A659" s="427"/>
      <c r="B659" s="429"/>
      <c r="C659" s="325" t="s">
        <v>64</v>
      </c>
      <c r="D659" s="97"/>
      <c r="E659" s="308">
        <v>1050</v>
      </c>
      <c r="F659" s="308">
        <v>1050</v>
      </c>
      <c r="G659" s="308">
        <v>1050</v>
      </c>
      <c r="H659" s="308">
        <v>1050</v>
      </c>
      <c r="I659" s="308">
        <v>1050</v>
      </c>
      <c r="J659" s="327">
        <f t="shared" si="312"/>
        <v>5250</v>
      </c>
      <c r="K659" s="308">
        <v>1050</v>
      </c>
      <c r="L659" s="308">
        <v>1050</v>
      </c>
      <c r="M659" s="308">
        <v>1050</v>
      </c>
      <c r="N659" s="308">
        <v>1050</v>
      </c>
      <c r="O659" s="308">
        <v>1050</v>
      </c>
      <c r="P659" s="327">
        <f t="shared" si="310"/>
        <v>5250</v>
      </c>
      <c r="Q659" s="328">
        <f t="shared" si="313"/>
        <v>10500</v>
      </c>
      <c r="R659" s="196">
        <v>0</v>
      </c>
    </row>
    <row r="660" spans="1:18" ht="33" hidden="1" customHeight="1" outlineLevel="5">
      <c r="A660" s="427"/>
      <c r="B660" s="429"/>
      <c r="C660" s="325" t="s">
        <v>65</v>
      </c>
      <c r="D660" s="97"/>
      <c r="E660" s="326">
        <v>22680</v>
      </c>
      <c r="F660" s="308">
        <v>1050</v>
      </c>
      <c r="G660" s="308">
        <v>1050</v>
      </c>
      <c r="H660" s="308">
        <v>1050</v>
      </c>
      <c r="I660" s="308">
        <v>1050</v>
      </c>
      <c r="J660" s="327">
        <f t="shared" si="312"/>
        <v>26880</v>
      </c>
      <c r="K660" s="308">
        <v>1050</v>
      </c>
      <c r="L660" s="308">
        <v>1050</v>
      </c>
      <c r="M660" s="308">
        <v>1050</v>
      </c>
      <c r="N660" s="308">
        <v>1050</v>
      </c>
      <c r="O660" s="308">
        <v>1050</v>
      </c>
      <c r="P660" s="327">
        <f t="shared" si="310"/>
        <v>5250</v>
      </c>
      <c r="Q660" s="328">
        <f t="shared" si="313"/>
        <v>32130</v>
      </c>
      <c r="R660" s="196">
        <v>0</v>
      </c>
    </row>
    <row r="661" spans="1:18" ht="16.5" hidden="1" customHeight="1" outlineLevel="5">
      <c r="A661" s="427"/>
      <c r="B661" s="429"/>
      <c r="C661" s="329" t="s">
        <v>57</v>
      </c>
      <c r="D661" s="123"/>
      <c r="E661" s="326">
        <v>11660</v>
      </c>
      <c r="F661" s="308">
        <v>1050</v>
      </c>
      <c r="G661" s="308">
        <v>1050</v>
      </c>
      <c r="H661" s="308">
        <v>1050</v>
      </c>
      <c r="I661" s="308">
        <v>1050</v>
      </c>
      <c r="J661" s="327">
        <f t="shared" si="312"/>
        <v>15860</v>
      </c>
      <c r="K661" s="308">
        <v>1050</v>
      </c>
      <c r="L661" s="308">
        <v>1050</v>
      </c>
      <c r="M661" s="308">
        <v>1050</v>
      </c>
      <c r="N661" s="308">
        <v>1050</v>
      </c>
      <c r="O661" s="308">
        <v>1050</v>
      </c>
      <c r="P661" s="327">
        <f t="shared" si="310"/>
        <v>5250</v>
      </c>
      <c r="Q661" s="328">
        <f t="shared" si="313"/>
        <v>21110</v>
      </c>
      <c r="R661" s="196">
        <v>0</v>
      </c>
    </row>
    <row r="662" spans="1:18" ht="16.5" hidden="1" customHeight="1" outlineLevel="5">
      <c r="A662" s="427"/>
      <c r="B662" s="429"/>
      <c r="C662" s="325" t="s">
        <v>66</v>
      </c>
      <c r="D662" s="97"/>
      <c r="E662" s="326">
        <v>15000</v>
      </c>
      <c r="F662" s="308">
        <v>840</v>
      </c>
      <c r="G662" s="308">
        <v>1050</v>
      </c>
      <c r="H662" s="308">
        <v>1050</v>
      </c>
      <c r="I662" s="308">
        <v>1050</v>
      </c>
      <c r="J662" s="327">
        <f t="shared" si="312"/>
        <v>18990</v>
      </c>
      <c r="K662" s="308">
        <v>1050</v>
      </c>
      <c r="L662" s="308">
        <v>1050</v>
      </c>
      <c r="M662" s="308">
        <v>1050</v>
      </c>
      <c r="N662" s="308">
        <v>1050</v>
      </c>
      <c r="O662" s="308">
        <v>1050</v>
      </c>
      <c r="P662" s="327">
        <f t="shared" si="310"/>
        <v>5250</v>
      </c>
      <c r="Q662" s="328">
        <f t="shared" si="313"/>
        <v>24240</v>
      </c>
      <c r="R662" s="196">
        <v>0</v>
      </c>
    </row>
    <row r="663" spans="1:18" ht="16.5" hidden="1" customHeight="1" outlineLevel="5">
      <c r="A663" s="427"/>
      <c r="B663" s="429"/>
      <c r="C663" s="325" t="s">
        <v>42</v>
      </c>
      <c r="D663" s="97"/>
      <c r="E663" s="326">
        <v>22000</v>
      </c>
      <c r="F663" s="308">
        <v>1050</v>
      </c>
      <c r="G663" s="308">
        <v>2100</v>
      </c>
      <c r="H663" s="308">
        <v>2100</v>
      </c>
      <c r="I663" s="308">
        <v>2100</v>
      </c>
      <c r="J663" s="327">
        <f t="shared" si="312"/>
        <v>29350</v>
      </c>
      <c r="K663" s="308">
        <v>2100</v>
      </c>
      <c r="L663" s="308">
        <v>2100</v>
      </c>
      <c r="M663" s="308">
        <v>2100</v>
      </c>
      <c r="N663" s="308">
        <v>2100</v>
      </c>
      <c r="O663" s="308">
        <v>2100</v>
      </c>
      <c r="P663" s="327">
        <f t="shared" si="310"/>
        <v>10500</v>
      </c>
      <c r="Q663" s="328">
        <f t="shared" si="313"/>
        <v>39850</v>
      </c>
      <c r="R663" s="196">
        <v>0</v>
      </c>
    </row>
    <row r="664" spans="1:18" ht="16.5" hidden="1" customHeight="1" outlineLevel="5">
      <c r="A664" s="427"/>
      <c r="B664" s="429"/>
      <c r="C664" s="325" t="s">
        <v>68</v>
      </c>
      <c r="D664" s="97"/>
      <c r="E664" s="326">
        <v>28000</v>
      </c>
      <c r="F664" s="308">
        <v>2730</v>
      </c>
      <c r="G664" s="308">
        <v>4200</v>
      </c>
      <c r="H664" s="308">
        <v>4200</v>
      </c>
      <c r="I664" s="308">
        <v>4200</v>
      </c>
      <c r="J664" s="327">
        <f t="shared" si="312"/>
        <v>43330</v>
      </c>
      <c r="K664" s="308">
        <v>4200</v>
      </c>
      <c r="L664" s="308">
        <v>4200</v>
      </c>
      <c r="M664" s="308">
        <v>4200</v>
      </c>
      <c r="N664" s="308">
        <v>4200</v>
      </c>
      <c r="O664" s="308">
        <v>4200</v>
      </c>
      <c r="P664" s="327">
        <f t="shared" si="310"/>
        <v>21000</v>
      </c>
      <c r="Q664" s="328">
        <f t="shared" si="313"/>
        <v>64330</v>
      </c>
      <c r="R664" s="196">
        <v>0</v>
      </c>
    </row>
    <row r="665" spans="1:18" ht="33" hidden="1" customHeight="1" outlineLevel="5">
      <c r="A665" s="427"/>
      <c r="B665" s="429"/>
      <c r="C665" s="325" t="s">
        <v>70</v>
      </c>
      <c r="D665" s="97"/>
      <c r="E665" s="326">
        <v>15000</v>
      </c>
      <c r="F665" s="308">
        <v>1050</v>
      </c>
      <c r="G665" s="308">
        <v>4200</v>
      </c>
      <c r="H665" s="308">
        <v>4200</v>
      </c>
      <c r="I665" s="308">
        <v>4200</v>
      </c>
      <c r="J665" s="327">
        <f t="shared" si="312"/>
        <v>28650</v>
      </c>
      <c r="K665" s="308">
        <v>4200</v>
      </c>
      <c r="L665" s="308">
        <v>4200</v>
      </c>
      <c r="M665" s="308">
        <v>4200</v>
      </c>
      <c r="N665" s="308">
        <v>4200</v>
      </c>
      <c r="O665" s="308">
        <v>4200</v>
      </c>
      <c r="P665" s="327">
        <f t="shared" si="310"/>
        <v>21000</v>
      </c>
      <c r="Q665" s="328">
        <f t="shared" si="313"/>
        <v>49650</v>
      </c>
      <c r="R665" s="196">
        <v>0</v>
      </c>
    </row>
    <row r="666" spans="1:18" ht="33" hidden="1" customHeight="1" outlineLevel="5">
      <c r="A666" s="427"/>
      <c r="B666" s="429"/>
      <c r="C666" s="325" t="s">
        <v>71</v>
      </c>
      <c r="D666" s="97"/>
      <c r="E666" s="326">
        <v>5000</v>
      </c>
      <c r="F666" s="308">
        <v>210</v>
      </c>
      <c r="G666" s="308">
        <v>1050</v>
      </c>
      <c r="H666" s="308">
        <v>1050</v>
      </c>
      <c r="I666" s="308">
        <v>1050</v>
      </c>
      <c r="J666" s="327">
        <f t="shared" si="312"/>
        <v>8360</v>
      </c>
      <c r="K666" s="308">
        <v>1050</v>
      </c>
      <c r="L666" s="308">
        <v>1050</v>
      </c>
      <c r="M666" s="308">
        <v>1050</v>
      </c>
      <c r="N666" s="308">
        <v>1050</v>
      </c>
      <c r="O666" s="308">
        <v>1050</v>
      </c>
      <c r="P666" s="327">
        <f t="shared" si="310"/>
        <v>5250</v>
      </c>
      <c r="Q666" s="328">
        <f t="shared" si="313"/>
        <v>13610</v>
      </c>
      <c r="R666" s="196">
        <v>0</v>
      </c>
    </row>
    <row r="667" spans="1:18" ht="33" hidden="1" customHeight="1" outlineLevel="5">
      <c r="A667" s="427"/>
      <c r="B667" s="429"/>
      <c r="C667" s="325" t="s">
        <v>64</v>
      </c>
      <c r="D667" s="97"/>
      <c r="E667" s="308">
        <v>1050</v>
      </c>
      <c r="F667" s="308">
        <v>1050</v>
      </c>
      <c r="G667" s="308">
        <v>1050</v>
      </c>
      <c r="H667" s="308">
        <v>1050</v>
      </c>
      <c r="I667" s="308">
        <v>1050</v>
      </c>
      <c r="J667" s="327">
        <f t="shared" si="312"/>
        <v>5250</v>
      </c>
      <c r="K667" s="308">
        <v>1050</v>
      </c>
      <c r="L667" s="308">
        <v>1050</v>
      </c>
      <c r="M667" s="308">
        <v>1050</v>
      </c>
      <c r="N667" s="308">
        <v>1050</v>
      </c>
      <c r="O667" s="308">
        <v>1050</v>
      </c>
      <c r="P667" s="327">
        <f t="shared" si="310"/>
        <v>5250</v>
      </c>
      <c r="Q667" s="328">
        <f t="shared" si="313"/>
        <v>10500</v>
      </c>
      <c r="R667" s="196">
        <v>0</v>
      </c>
    </row>
    <row r="668" spans="1:18" ht="15" hidden="1" customHeight="1" outlineLevel="5">
      <c r="A668" s="427"/>
      <c r="B668" s="429"/>
      <c r="C668" s="325" t="s">
        <v>72</v>
      </c>
      <c r="D668" s="97"/>
      <c r="E668" s="326">
        <v>47040</v>
      </c>
      <c r="F668" s="308">
        <v>1050</v>
      </c>
      <c r="G668" s="308">
        <v>2100</v>
      </c>
      <c r="H668" s="308">
        <v>2100</v>
      </c>
      <c r="I668" s="308">
        <v>2100</v>
      </c>
      <c r="J668" s="327">
        <f t="shared" si="312"/>
        <v>54390</v>
      </c>
      <c r="K668" s="308">
        <v>2100</v>
      </c>
      <c r="L668" s="308">
        <v>2100</v>
      </c>
      <c r="M668" s="308">
        <v>2100</v>
      </c>
      <c r="N668" s="308">
        <v>2100</v>
      </c>
      <c r="O668" s="308">
        <v>2100</v>
      </c>
      <c r="P668" s="327">
        <f t="shared" si="310"/>
        <v>10500</v>
      </c>
      <c r="Q668" s="328">
        <f t="shared" si="313"/>
        <v>64890</v>
      </c>
      <c r="R668" s="196">
        <v>0</v>
      </c>
    </row>
    <row r="669" spans="1:18" ht="15" hidden="1" customHeight="1" outlineLevel="5">
      <c r="A669" s="427"/>
      <c r="B669" s="429"/>
      <c r="C669" s="325" t="s">
        <v>73</v>
      </c>
      <c r="D669" s="97"/>
      <c r="E669" s="326">
        <v>25080</v>
      </c>
      <c r="F669" s="308">
        <v>1050</v>
      </c>
      <c r="G669" s="308">
        <v>2100</v>
      </c>
      <c r="H669" s="308">
        <v>2100</v>
      </c>
      <c r="I669" s="308">
        <v>2100</v>
      </c>
      <c r="J669" s="327">
        <f t="shared" si="312"/>
        <v>32430</v>
      </c>
      <c r="K669" s="308">
        <v>2100</v>
      </c>
      <c r="L669" s="308">
        <v>2100</v>
      </c>
      <c r="M669" s="308">
        <v>2100</v>
      </c>
      <c r="N669" s="308">
        <v>2100</v>
      </c>
      <c r="O669" s="308">
        <v>2100</v>
      </c>
      <c r="P669" s="327">
        <f t="shared" si="310"/>
        <v>10500</v>
      </c>
      <c r="Q669" s="328">
        <f t="shared" si="313"/>
        <v>42930</v>
      </c>
      <c r="R669" s="196">
        <v>0</v>
      </c>
    </row>
    <row r="670" spans="1:18" ht="16.5" hidden="1" customHeight="1" outlineLevel="5">
      <c r="A670" s="427"/>
      <c r="B670" s="429"/>
      <c r="C670" s="325" t="s">
        <v>74</v>
      </c>
      <c r="D670" s="97"/>
      <c r="E670" s="326">
        <v>47040</v>
      </c>
      <c r="F670" s="308">
        <v>1050</v>
      </c>
      <c r="G670" s="308">
        <v>2100</v>
      </c>
      <c r="H670" s="308">
        <v>2100</v>
      </c>
      <c r="I670" s="308">
        <v>2100</v>
      </c>
      <c r="J670" s="327">
        <f t="shared" si="312"/>
        <v>54390</v>
      </c>
      <c r="K670" s="308">
        <v>2100</v>
      </c>
      <c r="L670" s="308">
        <v>2100</v>
      </c>
      <c r="M670" s="308">
        <v>2100</v>
      </c>
      <c r="N670" s="308">
        <v>2100</v>
      </c>
      <c r="O670" s="308">
        <v>2100</v>
      </c>
      <c r="P670" s="327">
        <f t="shared" si="310"/>
        <v>10500</v>
      </c>
      <c r="Q670" s="328">
        <f t="shared" si="313"/>
        <v>64890</v>
      </c>
      <c r="R670" s="196">
        <v>0</v>
      </c>
    </row>
    <row r="671" spans="1:18" ht="16.5" hidden="1" customHeight="1" outlineLevel="5">
      <c r="A671" s="427"/>
      <c r="B671" s="429"/>
      <c r="C671" s="325" t="s">
        <v>76</v>
      </c>
      <c r="D671" s="97"/>
      <c r="E671" s="326">
        <v>10000</v>
      </c>
      <c r="F671" s="308">
        <v>4830</v>
      </c>
      <c r="G671" s="308">
        <v>4200</v>
      </c>
      <c r="H671" s="308">
        <v>4200</v>
      </c>
      <c r="I671" s="308">
        <v>4200</v>
      </c>
      <c r="J671" s="327">
        <f t="shared" si="312"/>
        <v>27430</v>
      </c>
      <c r="K671" s="308">
        <v>4200</v>
      </c>
      <c r="L671" s="308">
        <v>4200</v>
      </c>
      <c r="M671" s="308">
        <v>4200</v>
      </c>
      <c r="N671" s="308">
        <v>4200</v>
      </c>
      <c r="O671" s="308">
        <v>4200</v>
      </c>
      <c r="P671" s="327">
        <f t="shared" si="310"/>
        <v>21000</v>
      </c>
      <c r="Q671" s="328">
        <f t="shared" si="313"/>
        <v>48430</v>
      </c>
      <c r="R671" s="196">
        <v>0</v>
      </c>
    </row>
    <row r="672" spans="1:18" ht="33" hidden="1" customHeight="1" outlineLevel="5">
      <c r="A672" s="427"/>
      <c r="B672" s="429"/>
      <c r="C672" s="325" t="s">
        <v>77</v>
      </c>
      <c r="D672" s="97"/>
      <c r="E672" s="326">
        <v>25000</v>
      </c>
      <c r="F672" s="308">
        <v>1050</v>
      </c>
      <c r="G672" s="308">
        <v>4200</v>
      </c>
      <c r="H672" s="308">
        <v>4200</v>
      </c>
      <c r="I672" s="308">
        <v>4200</v>
      </c>
      <c r="J672" s="327">
        <f t="shared" si="312"/>
        <v>38650</v>
      </c>
      <c r="K672" s="308">
        <v>4200</v>
      </c>
      <c r="L672" s="308">
        <v>4200</v>
      </c>
      <c r="M672" s="308">
        <v>4200</v>
      </c>
      <c r="N672" s="308">
        <v>4200</v>
      </c>
      <c r="O672" s="308">
        <v>4200</v>
      </c>
      <c r="P672" s="327">
        <f t="shared" si="310"/>
        <v>21000</v>
      </c>
      <c r="Q672" s="328">
        <f t="shared" si="313"/>
        <v>59650</v>
      </c>
      <c r="R672" s="196">
        <v>0</v>
      </c>
    </row>
    <row r="673" spans="1:18" ht="16.5" hidden="1" customHeight="1" outlineLevel="5">
      <c r="A673" s="427"/>
      <c r="B673" s="429"/>
      <c r="C673" s="325" t="s">
        <v>78</v>
      </c>
      <c r="D673" s="97"/>
      <c r="E673" s="308">
        <v>12390</v>
      </c>
      <c r="F673" s="308">
        <v>1050</v>
      </c>
      <c r="G673" s="308">
        <v>1050</v>
      </c>
      <c r="H673" s="308">
        <v>1050</v>
      </c>
      <c r="I673" s="308">
        <v>1050</v>
      </c>
      <c r="J673" s="327">
        <f t="shared" si="312"/>
        <v>16590</v>
      </c>
      <c r="K673" s="308">
        <v>1050</v>
      </c>
      <c r="L673" s="308">
        <v>1050</v>
      </c>
      <c r="M673" s="308">
        <v>1050</v>
      </c>
      <c r="N673" s="308">
        <v>1050</v>
      </c>
      <c r="O673" s="308">
        <v>1050</v>
      </c>
      <c r="P673" s="327">
        <f t="shared" si="310"/>
        <v>5250</v>
      </c>
      <c r="Q673" s="328">
        <f t="shared" si="313"/>
        <v>21840</v>
      </c>
      <c r="R673" s="196">
        <v>0</v>
      </c>
    </row>
    <row r="674" spans="1:18" ht="33" hidden="1" customHeight="1" outlineLevel="5">
      <c r="A674" s="427"/>
      <c r="B674" s="429"/>
      <c r="C674" s="325" t="s">
        <v>79</v>
      </c>
      <c r="D674" s="97"/>
      <c r="E674" s="308">
        <v>4830</v>
      </c>
      <c r="F674" s="308">
        <v>1050</v>
      </c>
      <c r="G674" s="308">
        <v>1050</v>
      </c>
      <c r="H674" s="308">
        <v>1050</v>
      </c>
      <c r="I674" s="308">
        <v>1050</v>
      </c>
      <c r="J674" s="327">
        <f t="shared" si="312"/>
        <v>9030</v>
      </c>
      <c r="K674" s="308">
        <v>1050</v>
      </c>
      <c r="L674" s="308">
        <v>1050</v>
      </c>
      <c r="M674" s="308">
        <v>1050</v>
      </c>
      <c r="N674" s="308">
        <v>1050</v>
      </c>
      <c r="O674" s="308">
        <v>1050</v>
      </c>
      <c r="P674" s="327">
        <f t="shared" si="310"/>
        <v>5250</v>
      </c>
      <c r="Q674" s="328">
        <f t="shared" si="313"/>
        <v>14280</v>
      </c>
      <c r="R674" s="196">
        <v>0</v>
      </c>
    </row>
    <row r="675" spans="1:18" ht="33" hidden="1" customHeight="1" outlineLevel="5">
      <c r="A675" s="427"/>
      <c r="B675" s="429"/>
      <c r="C675" s="325" t="s">
        <v>80</v>
      </c>
      <c r="D675" s="97"/>
      <c r="E675" s="326">
        <v>12600</v>
      </c>
      <c r="F675" s="308">
        <v>6300</v>
      </c>
      <c r="G675" s="308">
        <v>2100</v>
      </c>
      <c r="H675" s="308">
        <v>2100</v>
      </c>
      <c r="I675" s="308">
        <v>5000</v>
      </c>
      <c r="J675" s="327">
        <f t="shared" si="312"/>
        <v>28100</v>
      </c>
      <c r="K675" s="308">
        <v>5000</v>
      </c>
      <c r="L675" s="308">
        <v>5000</v>
      </c>
      <c r="M675" s="308">
        <v>5000</v>
      </c>
      <c r="N675" s="308">
        <v>5000</v>
      </c>
      <c r="O675" s="308">
        <v>5000</v>
      </c>
      <c r="P675" s="327">
        <f t="shared" si="310"/>
        <v>25000</v>
      </c>
      <c r="Q675" s="328">
        <f t="shared" si="313"/>
        <v>53100</v>
      </c>
      <c r="R675" s="196">
        <v>2900</v>
      </c>
    </row>
    <row r="676" spans="1:18" ht="16.5" hidden="1" customHeight="1" outlineLevel="5">
      <c r="A676" s="427"/>
      <c r="B676" s="429"/>
      <c r="C676" s="325" t="s">
        <v>81</v>
      </c>
      <c r="D676" s="97"/>
      <c r="E676" s="326">
        <v>2100</v>
      </c>
      <c r="F676" s="308">
        <v>1050</v>
      </c>
      <c r="G676" s="308">
        <v>1050</v>
      </c>
      <c r="H676" s="308">
        <v>1050</v>
      </c>
      <c r="I676" s="308">
        <v>1050</v>
      </c>
      <c r="J676" s="327">
        <f t="shared" si="312"/>
        <v>6300</v>
      </c>
      <c r="K676" s="308">
        <v>1050</v>
      </c>
      <c r="L676" s="308">
        <v>1050</v>
      </c>
      <c r="M676" s="308">
        <v>1050</v>
      </c>
      <c r="N676" s="308">
        <v>1050</v>
      </c>
      <c r="O676" s="308">
        <v>1050</v>
      </c>
      <c r="P676" s="327">
        <f t="shared" si="310"/>
        <v>5250</v>
      </c>
      <c r="Q676" s="328">
        <f t="shared" si="313"/>
        <v>11550</v>
      </c>
      <c r="R676" s="196">
        <v>0</v>
      </c>
    </row>
    <row r="677" spans="1:18" ht="15" hidden="1" customHeight="1" outlineLevel="5">
      <c r="A677" s="427"/>
      <c r="B677" s="429"/>
      <c r="C677" s="325" t="s">
        <v>66</v>
      </c>
      <c r="D677" s="97"/>
      <c r="E677" s="326">
        <v>5000</v>
      </c>
      <c r="F677" s="308">
        <v>1890</v>
      </c>
      <c r="G677" s="308">
        <v>1050</v>
      </c>
      <c r="H677" s="308">
        <v>1050</v>
      </c>
      <c r="I677" s="308">
        <v>1050</v>
      </c>
      <c r="J677" s="327">
        <f t="shared" si="312"/>
        <v>10040</v>
      </c>
      <c r="K677" s="308">
        <v>1050</v>
      </c>
      <c r="L677" s="308">
        <v>1050</v>
      </c>
      <c r="M677" s="308">
        <v>1050</v>
      </c>
      <c r="N677" s="308">
        <v>1050</v>
      </c>
      <c r="O677" s="308">
        <v>1050</v>
      </c>
      <c r="P677" s="327">
        <f t="shared" si="310"/>
        <v>5250</v>
      </c>
      <c r="Q677" s="328">
        <f t="shared" si="313"/>
        <v>15290</v>
      </c>
      <c r="R677" s="196">
        <v>0</v>
      </c>
    </row>
    <row r="678" spans="1:18" ht="33" hidden="1" customHeight="1" outlineLevel="5">
      <c r="A678" s="427"/>
      <c r="B678" s="429"/>
      <c r="C678" s="325" t="s">
        <v>72</v>
      </c>
      <c r="D678" s="97"/>
      <c r="E678" s="326">
        <v>10000</v>
      </c>
      <c r="F678" s="308">
        <v>2730</v>
      </c>
      <c r="G678" s="308">
        <v>1050</v>
      </c>
      <c r="H678" s="308">
        <v>1050</v>
      </c>
      <c r="I678" s="308">
        <v>1050</v>
      </c>
      <c r="J678" s="327">
        <f t="shared" si="312"/>
        <v>15880</v>
      </c>
      <c r="K678" s="308">
        <v>1050</v>
      </c>
      <c r="L678" s="308">
        <v>1050</v>
      </c>
      <c r="M678" s="308">
        <v>1050</v>
      </c>
      <c r="N678" s="308">
        <v>1050</v>
      </c>
      <c r="O678" s="308">
        <v>1050</v>
      </c>
      <c r="P678" s="327">
        <f t="shared" si="310"/>
        <v>5250</v>
      </c>
      <c r="Q678" s="328">
        <f t="shared" si="313"/>
        <v>21130</v>
      </c>
      <c r="R678" s="196">
        <v>0</v>
      </c>
    </row>
    <row r="679" spans="1:18" ht="16.5" hidden="1" customHeight="1" outlineLevel="5">
      <c r="A679" s="427"/>
      <c r="B679" s="429"/>
      <c r="C679" s="325" t="s">
        <v>82</v>
      </c>
      <c r="D679" s="97"/>
      <c r="E679" s="326">
        <v>30700</v>
      </c>
      <c r="F679" s="308">
        <v>1050</v>
      </c>
      <c r="G679" s="308">
        <v>4200</v>
      </c>
      <c r="H679" s="308">
        <v>4200</v>
      </c>
      <c r="I679" s="308">
        <v>4200</v>
      </c>
      <c r="J679" s="327">
        <f t="shared" si="312"/>
        <v>44350</v>
      </c>
      <c r="K679" s="308">
        <v>4200</v>
      </c>
      <c r="L679" s="308">
        <v>4200</v>
      </c>
      <c r="M679" s="308">
        <v>4200</v>
      </c>
      <c r="N679" s="308">
        <v>4200</v>
      </c>
      <c r="O679" s="308">
        <v>4200</v>
      </c>
      <c r="P679" s="327">
        <f t="shared" si="310"/>
        <v>21000</v>
      </c>
      <c r="Q679" s="328">
        <f t="shared" si="313"/>
        <v>65350</v>
      </c>
      <c r="R679" s="196">
        <v>0</v>
      </c>
    </row>
    <row r="680" spans="1:18" ht="16.5" hidden="1" customHeight="1" outlineLevel="5">
      <c r="A680" s="427"/>
      <c r="B680" s="429"/>
      <c r="C680" s="325" t="s">
        <v>344</v>
      </c>
      <c r="D680" s="97"/>
      <c r="E680" s="308">
        <v>6300</v>
      </c>
      <c r="F680" s="308">
        <v>1050</v>
      </c>
      <c r="G680" s="308">
        <v>1050</v>
      </c>
      <c r="H680" s="308">
        <v>1050</v>
      </c>
      <c r="I680" s="308">
        <v>1050</v>
      </c>
      <c r="J680" s="327">
        <f>I680+H680+G680+F680+E680</f>
        <v>10500</v>
      </c>
      <c r="K680" s="308">
        <v>1050</v>
      </c>
      <c r="L680" s="308">
        <v>1050</v>
      </c>
      <c r="M680" s="308">
        <v>1050</v>
      </c>
      <c r="N680" s="308">
        <v>1050</v>
      </c>
      <c r="O680" s="308">
        <v>1050</v>
      </c>
      <c r="P680" s="327">
        <f>K680+L680+M680+N680+O680</f>
        <v>5250</v>
      </c>
      <c r="Q680" s="328">
        <f>J680+P680</f>
        <v>15750</v>
      </c>
      <c r="R680" s="196">
        <v>0</v>
      </c>
    </row>
    <row r="681" spans="1:18" ht="16.5" hidden="1" customHeight="1" outlineLevel="5">
      <c r="A681" s="427"/>
      <c r="B681" s="429"/>
      <c r="C681" s="325" t="s">
        <v>83</v>
      </c>
      <c r="D681" s="97"/>
      <c r="E681" s="326">
        <v>30700</v>
      </c>
      <c r="F681" s="308">
        <v>1050</v>
      </c>
      <c r="G681" s="308">
        <v>4200</v>
      </c>
      <c r="H681" s="308">
        <v>4200</v>
      </c>
      <c r="I681" s="308">
        <v>4200</v>
      </c>
      <c r="J681" s="327">
        <f>I681+H681+G681+F681+E681</f>
        <v>44350</v>
      </c>
      <c r="K681" s="308">
        <v>4200</v>
      </c>
      <c r="L681" s="308">
        <v>4200</v>
      </c>
      <c r="M681" s="308">
        <v>4200</v>
      </c>
      <c r="N681" s="308">
        <v>4200</v>
      </c>
      <c r="O681" s="308">
        <v>4200</v>
      </c>
      <c r="P681" s="327">
        <f>K681+L681+M681+N681+O681</f>
        <v>21000</v>
      </c>
      <c r="Q681" s="328">
        <f>J681+P681</f>
        <v>65350</v>
      </c>
      <c r="R681" s="196">
        <v>0</v>
      </c>
    </row>
    <row r="682" spans="1:18" ht="33" hidden="1" customHeight="1" outlineLevel="4">
      <c r="A682" s="427"/>
      <c r="B682" s="429"/>
      <c r="C682" s="97"/>
      <c r="D682" s="97"/>
      <c r="E682" s="369"/>
      <c r="F682" s="369">
        <v>0</v>
      </c>
      <c r="G682" s="370"/>
      <c r="H682" s="370"/>
      <c r="I682" s="370"/>
      <c r="J682" s="363">
        <f t="shared" ref="J682:J745" si="314">I682+H682+G682+F682+E682+D682</f>
        <v>0</v>
      </c>
      <c r="K682" s="370"/>
      <c r="L682" s="370"/>
      <c r="M682" s="370"/>
      <c r="N682" s="370"/>
      <c r="O682" s="370"/>
      <c r="P682" s="87">
        <f t="shared" si="310"/>
        <v>0</v>
      </c>
      <c r="Q682" s="66">
        <f t="shared" ref="Q682:Q745" si="315">J682+P682</f>
        <v>0</v>
      </c>
      <c r="R682" s="196">
        <v>0</v>
      </c>
    </row>
    <row r="683" spans="1:18" ht="33" hidden="1" customHeight="1" outlineLevel="4">
      <c r="A683" s="427"/>
      <c r="B683" s="429"/>
      <c r="C683" s="97"/>
      <c r="D683" s="97"/>
      <c r="E683" s="369"/>
      <c r="F683" s="369">
        <v>0</v>
      </c>
      <c r="G683" s="370"/>
      <c r="H683" s="370"/>
      <c r="I683" s="370"/>
      <c r="J683" s="363">
        <f t="shared" si="314"/>
        <v>0</v>
      </c>
      <c r="K683" s="370"/>
      <c r="L683" s="370"/>
      <c r="M683" s="370"/>
      <c r="N683" s="370"/>
      <c r="O683" s="370"/>
      <c r="P683" s="87">
        <f t="shared" si="310"/>
        <v>0</v>
      </c>
      <c r="Q683" s="66">
        <f t="shared" si="315"/>
        <v>0</v>
      </c>
      <c r="R683" s="196">
        <v>0</v>
      </c>
    </row>
    <row r="684" spans="1:18" ht="28.5" hidden="1" customHeight="1" outlineLevel="3">
      <c r="A684" s="427"/>
      <c r="B684" s="429"/>
      <c r="C684" s="75" t="s">
        <v>13</v>
      </c>
      <c r="D684" s="27">
        <v>0</v>
      </c>
      <c r="E684" s="20">
        <v>1166000</v>
      </c>
      <c r="F684" s="20">
        <f>SUM(F685:F737)</f>
        <v>0</v>
      </c>
      <c r="G684" s="20">
        <f>SUM(G685:G737)</f>
        <v>0</v>
      </c>
      <c r="H684" s="20">
        <f>SUM(H685:H737)</f>
        <v>0</v>
      </c>
      <c r="I684" s="20">
        <f t="shared" ref="I684" si="316">SUM(I685:I737)</f>
        <v>0</v>
      </c>
      <c r="J684" s="363">
        <f t="shared" si="314"/>
        <v>1166000</v>
      </c>
      <c r="K684" s="20">
        <f>SUM(K685:K737)</f>
        <v>0</v>
      </c>
      <c r="L684" s="20">
        <f t="shared" ref="L684:O684" si="317">SUM(L685:L737)</f>
        <v>1166000</v>
      </c>
      <c r="M684" s="20">
        <f t="shared" si="317"/>
        <v>0</v>
      </c>
      <c r="N684" s="20">
        <f t="shared" si="317"/>
        <v>0</v>
      </c>
      <c r="O684" s="20">
        <f t="shared" si="317"/>
        <v>1166000</v>
      </c>
      <c r="P684" s="20">
        <f t="shared" si="310"/>
        <v>2332000</v>
      </c>
      <c r="Q684" s="76">
        <f t="shared" si="315"/>
        <v>3498000</v>
      </c>
      <c r="R684" s="196">
        <v>1166000</v>
      </c>
    </row>
    <row r="685" spans="1:18" ht="16.5" hidden="1" customHeight="1" outlineLevel="4">
      <c r="A685" s="427"/>
      <c r="B685" s="429"/>
      <c r="C685" s="97" t="s">
        <v>37</v>
      </c>
      <c r="D685" s="97"/>
      <c r="E685" s="221">
        <f>22000-0.2</f>
        <v>21999.8</v>
      </c>
      <c r="F685" s="369">
        <v>0</v>
      </c>
      <c r="G685" s="369">
        <v>0</v>
      </c>
      <c r="H685" s="369">
        <v>0</v>
      </c>
      <c r="I685" s="369">
        <v>0</v>
      </c>
      <c r="J685" s="363">
        <f t="shared" si="314"/>
        <v>21999.8</v>
      </c>
      <c r="K685" s="369">
        <v>0</v>
      </c>
      <c r="L685" s="370">
        <v>22000</v>
      </c>
      <c r="M685" s="369">
        <v>0</v>
      </c>
      <c r="N685" s="369">
        <v>0</v>
      </c>
      <c r="O685" s="370">
        <v>22000</v>
      </c>
      <c r="P685" s="87">
        <f t="shared" si="310"/>
        <v>44000</v>
      </c>
      <c r="Q685" s="66">
        <f t="shared" si="315"/>
        <v>65999.8</v>
      </c>
      <c r="R685" s="196">
        <v>22000</v>
      </c>
    </row>
    <row r="686" spans="1:18" ht="16.5" hidden="1" customHeight="1" outlineLevel="4">
      <c r="A686" s="427"/>
      <c r="B686" s="429"/>
      <c r="C686" s="123" t="s">
        <v>38</v>
      </c>
      <c r="D686" s="123"/>
      <c r="E686" s="221">
        <v>22000</v>
      </c>
      <c r="F686" s="369">
        <v>0</v>
      </c>
      <c r="G686" s="369">
        <v>0</v>
      </c>
      <c r="H686" s="369">
        <v>0</v>
      </c>
      <c r="I686" s="369">
        <v>0</v>
      </c>
      <c r="J686" s="363">
        <f t="shared" si="314"/>
        <v>22000</v>
      </c>
      <c r="K686" s="369">
        <v>0</v>
      </c>
      <c r="L686" s="370">
        <v>22000</v>
      </c>
      <c r="M686" s="369">
        <v>0</v>
      </c>
      <c r="N686" s="369">
        <v>0</v>
      </c>
      <c r="O686" s="370">
        <v>22000</v>
      </c>
      <c r="P686" s="87">
        <f t="shared" si="310"/>
        <v>44000</v>
      </c>
      <c r="Q686" s="66">
        <f t="shared" si="315"/>
        <v>66000</v>
      </c>
      <c r="R686" s="196">
        <v>22000</v>
      </c>
    </row>
    <row r="687" spans="1:18" ht="16.5" hidden="1" customHeight="1" outlineLevel="4">
      <c r="A687" s="427"/>
      <c r="B687" s="429"/>
      <c r="C687" s="97" t="s">
        <v>39</v>
      </c>
      <c r="D687" s="97"/>
      <c r="E687" s="369">
        <v>22000</v>
      </c>
      <c r="F687" s="369">
        <v>0</v>
      </c>
      <c r="G687" s="369">
        <v>0</v>
      </c>
      <c r="H687" s="369">
        <v>0</v>
      </c>
      <c r="I687" s="369">
        <v>0</v>
      </c>
      <c r="J687" s="363">
        <f t="shared" si="314"/>
        <v>22000</v>
      </c>
      <c r="K687" s="369">
        <v>0</v>
      </c>
      <c r="L687" s="370">
        <v>22000</v>
      </c>
      <c r="M687" s="369">
        <v>0</v>
      </c>
      <c r="N687" s="369">
        <v>0</v>
      </c>
      <c r="O687" s="370">
        <v>22000</v>
      </c>
      <c r="P687" s="87">
        <f t="shared" si="310"/>
        <v>44000</v>
      </c>
      <c r="Q687" s="66">
        <f t="shared" si="315"/>
        <v>66000</v>
      </c>
      <c r="R687" s="196">
        <v>22000</v>
      </c>
    </row>
    <row r="688" spans="1:18" ht="16.5" hidden="1" customHeight="1" outlineLevel="4">
      <c r="A688" s="427"/>
      <c r="B688" s="429"/>
      <c r="C688" s="97" t="s">
        <v>40</v>
      </c>
      <c r="D688" s="97"/>
      <c r="E688" s="369">
        <v>22000</v>
      </c>
      <c r="F688" s="369">
        <v>0</v>
      </c>
      <c r="G688" s="369">
        <v>0</v>
      </c>
      <c r="H688" s="369">
        <v>0</v>
      </c>
      <c r="I688" s="369">
        <v>0</v>
      </c>
      <c r="J688" s="363">
        <f t="shared" si="314"/>
        <v>22000</v>
      </c>
      <c r="K688" s="369">
        <v>0</v>
      </c>
      <c r="L688" s="370">
        <v>22000</v>
      </c>
      <c r="M688" s="369">
        <v>0</v>
      </c>
      <c r="N688" s="369">
        <v>0</v>
      </c>
      <c r="O688" s="370">
        <v>22000</v>
      </c>
      <c r="P688" s="87">
        <f t="shared" si="310"/>
        <v>44000</v>
      </c>
      <c r="Q688" s="66">
        <f t="shared" si="315"/>
        <v>66000</v>
      </c>
      <c r="R688" s="196">
        <v>22000</v>
      </c>
    </row>
    <row r="689" spans="1:18" ht="16.5" hidden="1" customHeight="1" outlineLevel="4">
      <c r="A689" s="427"/>
      <c r="B689" s="429"/>
      <c r="C689" s="97" t="s">
        <v>41</v>
      </c>
      <c r="D689" s="97"/>
      <c r="E689" s="369">
        <v>22000</v>
      </c>
      <c r="F689" s="369">
        <v>0</v>
      </c>
      <c r="G689" s="369">
        <v>0</v>
      </c>
      <c r="H689" s="369">
        <v>0</v>
      </c>
      <c r="I689" s="369">
        <v>0</v>
      </c>
      <c r="J689" s="363">
        <f t="shared" si="314"/>
        <v>22000</v>
      </c>
      <c r="K689" s="369">
        <v>0</v>
      </c>
      <c r="L689" s="370">
        <v>22000</v>
      </c>
      <c r="M689" s="369">
        <v>0</v>
      </c>
      <c r="N689" s="369">
        <v>0</v>
      </c>
      <c r="O689" s="370">
        <v>22000</v>
      </c>
      <c r="P689" s="87">
        <f t="shared" ref="P689:P752" si="318">K689+L689+M689+N689+O689</f>
        <v>44000</v>
      </c>
      <c r="Q689" s="66">
        <f t="shared" si="315"/>
        <v>66000</v>
      </c>
      <c r="R689" s="196">
        <v>22000</v>
      </c>
    </row>
    <row r="690" spans="1:18" ht="16.5" hidden="1" customHeight="1" outlineLevel="4">
      <c r="A690" s="427"/>
      <c r="B690" s="429"/>
      <c r="C690" s="97" t="s">
        <v>42</v>
      </c>
      <c r="D690" s="97"/>
      <c r="E690" s="369">
        <v>22000</v>
      </c>
      <c r="F690" s="369">
        <v>0</v>
      </c>
      <c r="G690" s="369">
        <v>0</v>
      </c>
      <c r="H690" s="369">
        <v>0</v>
      </c>
      <c r="I690" s="369">
        <v>0</v>
      </c>
      <c r="J690" s="363">
        <f t="shared" si="314"/>
        <v>22000</v>
      </c>
      <c r="K690" s="369">
        <v>0</v>
      </c>
      <c r="L690" s="370">
        <v>22000</v>
      </c>
      <c r="M690" s="369">
        <v>0</v>
      </c>
      <c r="N690" s="369">
        <v>0</v>
      </c>
      <c r="O690" s="370">
        <v>22000</v>
      </c>
      <c r="P690" s="87">
        <f t="shared" si="318"/>
        <v>44000</v>
      </c>
      <c r="Q690" s="66">
        <f t="shared" si="315"/>
        <v>66000</v>
      </c>
      <c r="R690" s="196">
        <v>22000</v>
      </c>
    </row>
    <row r="691" spans="1:18" ht="16.5" hidden="1" customHeight="1" outlineLevel="4">
      <c r="A691" s="427"/>
      <c r="B691" s="429"/>
      <c r="C691" s="97" t="s">
        <v>43</v>
      </c>
      <c r="D691" s="97"/>
      <c r="E691" s="369">
        <v>22000</v>
      </c>
      <c r="F691" s="369">
        <v>0</v>
      </c>
      <c r="G691" s="369">
        <v>0</v>
      </c>
      <c r="H691" s="369">
        <v>0</v>
      </c>
      <c r="I691" s="369">
        <v>0</v>
      </c>
      <c r="J691" s="363">
        <f t="shared" si="314"/>
        <v>22000</v>
      </c>
      <c r="K691" s="369">
        <v>0</v>
      </c>
      <c r="L691" s="370">
        <v>22000</v>
      </c>
      <c r="M691" s="369">
        <v>0</v>
      </c>
      <c r="N691" s="369">
        <v>0</v>
      </c>
      <c r="O691" s="370">
        <v>22000</v>
      </c>
      <c r="P691" s="87">
        <f t="shared" si="318"/>
        <v>44000</v>
      </c>
      <c r="Q691" s="66">
        <f t="shared" si="315"/>
        <v>66000</v>
      </c>
      <c r="R691" s="196">
        <v>22000</v>
      </c>
    </row>
    <row r="692" spans="1:18" ht="16.5" hidden="1" customHeight="1" outlineLevel="4">
      <c r="A692" s="427"/>
      <c r="B692" s="429"/>
      <c r="C692" s="97" t="s">
        <v>44</v>
      </c>
      <c r="D692" s="97"/>
      <c r="E692" s="369">
        <v>22000</v>
      </c>
      <c r="F692" s="369">
        <v>0</v>
      </c>
      <c r="G692" s="369">
        <v>0</v>
      </c>
      <c r="H692" s="369">
        <v>0</v>
      </c>
      <c r="I692" s="369">
        <v>0</v>
      </c>
      <c r="J692" s="363">
        <f t="shared" si="314"/>
        <v>22000</v>
      </c>
      <c r="K692" s="369">
        <v>0</v>
      </c>
      <c r="L692" s="370">
        <v>22000</v>
      </c>
      <c r="M692" s="369">
        <v>0</v>
      </c>
      <c r="N692" s="369">
        <v>0</v>
      </c>
      <c r="O692" s="370">
        <v>22000</v>
      </c>
      <c r="P692" s="87">
        <f t="shared" si="318"/>
        <v>44000</v>
      </c>
      <c r="Q692" s="66">
        <f t="shared" si="315"/>
        <v>66000</v>
      </c>
      <c r="R692" s="196">
        <v>22000</v>
      </c>
    </row>
    <row r="693" spans="1:18" ht="33" hidden="1" customHeight="1" outlineLevel="4">
      <c r="A693" s="427"/>
      <c r="B693" s="429"/>
      <c r="C693" s="97" t="s">
        <v>45</v>
      </c>
      <c r="D693" s="97"/>
      <c r="E693" s="369">
        <v>22000</v>
      </c>
      <c r="F693" s="369">
        <v>0</v>
      </c>
      <c r="G693" s="369">
        <v>0</v>
      </c>
      <c r="H693" s="369">
        <v>0</v>
      </c>
      <c r="I693" s="369">
        <v>0</v>
      </c>
      <c r="J693" s="363">
        <f t="shared" si="314"/>
        <v>22000</v>
      </c>
      <c r="K693" s="369">
        <v>0</v>
      </c>
      <c r="L693" s="370">
        <v>22000</v>
      </c>
      <c r="M693" s="369">
        <v>0</v>
      </c>
      <c r="N693" s="369">
        <v>0</v>
      </c>
      <c r="O693" s="370">
        <v>22000</v>
      </c>
      <c r="P693" s="87">
        <f t="shared" si="318"/>
        <v>44000</v>
      </c>
      <c r="Q693" s="66">
        <f t="shared" si="315"/>
        <v>66000</v>
      </c>
      <c r="R693" s="196">
        <v>22000</v>
      </c>
    </row>
    <row r="694" spans="1:18" ht="33" hidden="1" customHeight="1" outlineLevel="4">
      <c r="A694" s="427"/>
      <c r="B694" s="429"/>
      <c r="C694" s="97" t="s">
        <v>46</v>
      </c>
      <c r="D694" s="97"/>
      <c r="E694" s="369">
        <v>22000</v>
      </c>
      <c r="F694" s="369">
        <v>0</v>
      </c>
      <c r="G694" s="369">
        <v>0</v>
      </c>
      <c r="H694" s="369">
        <v>0</v>
      </c>
      <c r="I694" s="369">
        <v>0</v>
      </c>
      <c r="J694" s="363">
        <f t="shared" si="314"/>
        <v>22000</v>
      </c>
      <c r="K694" s="369">
        <v>0</v>
      </c>
      <c r="L694" s="370">
        <v>22000</v>
      </c>
      <c r="M694" s="369">
        <v>0</v>
      </c>
      <c r="N694" s="369">
        <v>0</v>
      </c>
      <c r="O694" s="370">
        <v>22000</v>
      </c>
      <c r="P694" s="87">
        <f t="shared" si="318"/>
        <v>44000</v>
      </c>
      <c r="Q694" s="66">
        <f t="shared" si="315"/>
        <v>66000</v>
      </c>
      <c r="R694" s="196">
        <v>22000</v>
      </c>
    </row>
    <row r="695" spans="1:18" ht="33" hidden="1" customHeight="1" outlineLevel="4">
      <c r="A695" s="427"/>
      <c r="B695" s="429"/>
      <c r="C695" s="97" t="s">
        <v>47</v>
      </c>
      <c r="D695" s="97"/>
      <c r="E695" s="369">
        <v>22000</v>
      </c>
      <c r="F695" s="369">
        <v>0</v>
      </c>
      <c r="G695" s="369">
        <v>0</v>
      </c>
      <c r="H695" s="369">
        <v>0</v>
      </c>
      <c r="I695" s="369">
        <v>0</v>
      </c>
      <c r="J695" s="363">
        <f t="shared" si="314"/>
        <v>22000</v>
      </c>
      <c r="K695" s="369">
        <v>0</v>
      </c>
      <c r="L695" s="370">
        <v>22000</v>
      </c>
      <c r="M695" s="369">
        <v>0</v>
      </c>
      <c r="N695" s="369">
        <v>0</v>
      </c>
      <c r="O695" s="370">
        <v>22000</v>
      </c>
      <c r="P695" s="87">
        <f t="shared" si="318"/>
        <v>44000</v>
      </c>
      <c r="Q695" s="66">
        <f t="shared" si="315"/>
        <v>66000</v>
      </c>
      <c r="R695" s="196">
        <v>22000</v>
      </c>
    </row>
    <row r="696" spans="1:18" ht="49.5" hidden="1" customHeight="1" outlineLevel="4">
      <c r="A696" s="427"/>
      <c r="B696" s="429"/>
      <c r="C696" s="97" t="s">
        <v>48</v>
      </c>
      <c r="D696" s="97"/>
      <c r="E696" s="369">
        <v>22000</v>
      </c>
      <c r="F696" s="369">
        <v>0</v>
      </c>
      <c r="G696" s="369">
        <v>0</v>
      </c>
      <c r="H696" s="369">
        <v>0</v>
      </c>
      <c r="I696" s="369">
        <v>0</v>
      </c>
      <c r="J696" s="363">
        <f t="shared" si="314"/>
        <v>22000</v>
      </c>
      <c r="K696" s="369">
        <v>0</v>
      </c>
      <c r="L696" s="370">
        <v>22000</v>
      </c>
      <c r="M696" s="369">
        <v>0</v>
      </c>
      <c r="N696" s="369">
        <v>0</v>
      </c>
      <c r="O696" s="370">
        <v>22000</v>
      </c>
      <c r="P696" s="87">
        <f t="shared" si="318"/>
        <v>44000</v>
      </c>
      <c r="Q696" s="66">
        <f t="shared" si="315"/>
        <v>66000</v>
      </c>
      <c r="R696" s="196">
        <v>22000</v>
      </c>
    </row>
    <row r="697" spans="1:18" ht="16.5" hidden="1" customHeight="1" outlineLevel="4">
      <c r="A697" s="427"/>
      <c r="B697" s="429"/>
      <c r="C697" s="97" t="s">
        <v>49</v>
      </c>
      <c r="D697" s="97"/>
      <c r="E697" s="369">
        <v>22000</v>
      </c>
      <c r="F697" s="369">
        <v>0</v>
      </c>
      <c r="G697" s="369">
        <v>0</v>
      </c>
      <c r="H697" s="369">
        <v>0</v>
      </c>
      <c r="I697" s="369">
        <v>0</v>
      </c>
      <c r="J697" s="363">
        <f t="shared" si="314"/>
        <v>22000</v>
      </c>
      <c r="K697" s="369">
        <v>0</v>
      </c>
      <c r="L697" s="370">
        <v>22000</v>
      </c>
      <c r="M697" s="369">
        <v>0</v>
      </c>
      <c r="N697" s="369">
        <v>0</v>
      </c>
      <c r="O697" s="370">
        <v>22000</v>
      </c>
      <c r="P697" s="87">
        <f t="shared" si="318"/>
        <v>44000</v>
      </c>
      <c r="Q697" s="66">
        <f t="shared" si="315"/>
        <v>66000</v>
      </c>
      <c r="R697" s="196">
        <v>22000</v>
      </c>
    </row>
    <row r="698" spans="1:18" ht="16.5" hidden="1" customHeight="1" outlineLevel="4">
      <c r="A698" s="427"/>
      <c r="B698" s="429"/>
      <c r="C698" s="97" t="s">
        <v>50</v>
      </c>
      <c r="D698" s="97"/>
      <c r="E698" s="369">
        <v>22000</v>
      </c>
      <c r="F698" s="369">
        <v>0</v>
      </c>
      <c r="G698" s="369">
        <v>0</v>
      </c>
      <c r="H698" s="369">
        <v>0</v>
      </c>
      <c r="I698" s="369">
        <v>0</v>
      </c>
      <c r="J698" s="363">
        <f t="shared" si="314"/>
        <v>22000</v>
      </c>
      <c r="K698" s="369">
        <v>0</v>
      </c>
      <c r="L698" s="370">
        <v>22000</v>
      </c>
      <c r="M698" s="369">
        <v>0</v>
      </c>
      <c r="N698" s="369">
        <v>0</v>
      </c>
      <c r="O698" s="370">
        <v>22000</v>
      </c>
      <c r="P698" s="87">
        <f t="shared" si="318"/>
        <v>44000</v>
      </c>
      <c r="Q698" s="66">
        <f t="shared" si="315"/>
        <v>66000</v>
      </c>
      <c r="R698" s="196">
        <v>22000</v>
      </c>
    </row>
    <row r="699" spans="1:18" ht="16.5" hidden="1" customHeight="1" outlineLevel="4">
      <c r="A699" s="427"/>
      <c r="B699" s="429"/>
      <c r="C699" s="97" t="s">
        <v>51</v>
      </c>
      <c r="D699" s="97"/>
      <c r="E699" s="369">
        <v>22000</v>
      </c>
      <c r="F699" s="369">
        <v>0</v>
      </c>
      <c r="G699" s="369">
        <v>0</v>
      </c>
      <c r="H699" s="369">
        <v>0</v>
      </c>
      <c r="I699" s="369">
        <v>0</v>
      </c>
      <c r="J699" s="363">
        <f t="shared" si="314"/>
        <v>22000</v>
      </c>
      <c r="K699" s="369">
        <v>0</v>
      </c>
      <c r="L699" s="370">
        <v>22000</v>
      </c>
      <c r="M699" s="369">
        <v>0</v>
      </c>
      <c r="N699" s="369">
        <v>0</v>
      </c>
      <c r="O699" s="370">
        <v>22000</v>
      </c>
      <c r="P699" s="87">
        <f t="shared" si="318"/>
        <v>44000</v>
      </c>
      <c r="Q699" s="66">
        <f t="shared" si="315"/>
        <v>66000</v>
      </c>
      <c r="R699" s="196">
        <v>22000</v>
      </c>
    </row>
    <row r="700" spans="1:18" ht="16.5" hidden="1" customHeight="1" outlineLevel="4">
      <c r="A700" s="427"/>
      <c r="B700" s="429"/>
      <c r="C700" s="97" t="s">
        <v>37</v>
      </c>
      <c r="D700" s="97"/>
      <c r="E700" s="369">
        <v>22000</v>
      </c>
      <c r="F700" s="369">
        <v>0</v>
      </c>
      <c r="G700" s="369">
        <v>0</v>
      </c>
      <c r="H700" s="369">
        <v>0</v>
      </c>
      <c r="I700" s="369">
        <v>0</v>
      </c>
      <c r="J700" s="363">
        <f t="shared" si="314"/>
        <v>22000</v>
      </c>
      <c r="K700" s="369">
        <v>0</v>
      </c>
      <c r="L700" s="370">
        <v>22000</v>
      </c>
      <c r="M700" s="369">
        <v>0</v>
      </c>
      <c r="N700" s="369">
        <v>0</v>
      </c>
      <c r="O700" s="370">
        <v>22000</v>
      </c>
      <c r="P700" s="87">
        <f t="shared" si="318"/>
        <v>44000</v>
      </c>
      <c r="Q700" s="66">
        <f t="shared" si="315"/>
        <v>66000</v>
      </c>
      <c r="R700" s="196">
        <v>22000</v>
      </c>
    </row>
    <row r="701" spans="1:18" ht="16.5" hidden="1" customHeight="1" outlineLevel="4">
      <c r="A701" s="427"/>
      <c r="B701" s="429"/>
      <c r="C701" s="97" t="s">
        <v>52</v>
      </c>
      <c r="D701" s="97"/>
      <c r="E701" s="369">
        <v>22000</v>
      </c>
      <c r="F701" s="369">
        <v>0</v>
      </c>
      <c r="G701" s="369">
        <v>0</v>
      </c>
      <c r="H701" s="369">
        <v>0</v>
      </c>
      <c r="I701" s="369">
        <v>0</v>
      </c>
      <c r="J701" s="363">
        <f t="shared" si="314"/>
        <v>22000</v>
      </c>
      <c r="K701" s="369">
        <v>0</v>
      </c>
      <c r="L701" s="370">
        <v>22000</v>
      </c>
      <c r="M701" s="369">
        <v>0</v>
      </c>
      <c r="N701" s="369">
        <v>0</v>
      </c>
      <c r="O701" s="370">
        <v>22000</v>
      </c>
      <c r="P701" s="87">
        <f t="shared" si="318"/>
        <v>44000</v>
      </c>
      <c r="Q701" s="66">
        <f t="shared" si="315"/>
        <v>66000</v>
      </c>
      <c r="R701" s="196">
        <v>22000</v>
      </c>
    </row>
    <row r="702" spans="1:18" ht="16.5" hidden="1" customHeight="1" outlineLevel="4">
      <c r="A702" s="427"/>
      <c r="B702" s="429"/>
      <c r="C702" s="97" t="s">
        <v>53</v>
      </c>
      <c r="D702" s="97"/>
      <c r="E702" s="369">
        <v>22000</v>
      </c>
      <c r="F702" s="369">
        <v>0</v>
      </c>
      <c r="G702" s="369">
        <v>0</v>
      </c>
      <c r="H702" s="369">
        <v>0</v>
      </c>
      <c r="I702" s="369">
        <v>0</v>
      </c>
      <c r="J702" s="363">
        <f t="shared" si="314"/>
        <v>22000</v>
      </c>
      <c r="K702" s="369">
        <v>0</v>
      </c>
      <c r="L702" s="370">
        <v>22000</v>
      </c>
      <c r="M702" s="369">
        <v>0</v>
      </c>
      <c r="N702" s="369">
        <v>0</v>
      </c>
      <c r="O702" s="370">
        <v>22000</v>
      </c>
      <c r="P702" s="87">
        <f t="shared" si="318"/>
        <v>44000</v>
      </c>
      <c r="Q702" s="66">
        <f t="shared" si="315"/>
        <v>66000</v>
      </c>
      <c r="R702" s="196">
        <v>22000</v>
      </c>
    </row>
    <row r="703" spans="1:18" ht="16.5" hidden="1" customHeight="1" outlineLevel="4">
      <c r="A703" s="427"/>
      <c r="B703" s="429"/>
      <c r="C703" s="97" t="s">
        <v>54</v>
      </c>
      <c r="D703" s="97"/>
      <c r="E703" s="369">
        <v>22000</v>
      </c>
      <c r="F703" s="369">
        <v>0</v>
      </c>
      <c r="G703" s="369">
        <v>0</v>
      </c>
      <c r="H703" s="369">
        <v>0</v>
      </c>
      <c r="I703" s="369">
        <v>0</v>
      </c>
      <c r="J703" s="363">
        <f t="shared" si="314"/>
        <v>22000</v>
      </c>
      <c r="K703" s="369">
        <v>0</v>
      </c>
      <c r="L703" s="370">
        <v>22000</v>
      </c>
      <c r="M703" s="369">
        <v>0</v>
      </c>
      <c r="N703" s="369">
        <v>0</v>
      </c>
      <c r="O703" s="370">
        <v>22000</v>
      </c>
      <c r="P703" s="87">
        <f t="shared" si="318"/>
        <v>44000</v>
      </c>
      <c r="Q703" s="66">
        <f t="shared" si="315"/>
        <v>66000</v>
      </c>
      <c r="R703" s="196">
        <v>22000</v>
      </c>
    </row>
    <row r="704" spans="1:18" ht="16.5" hidden="1" customHeight="1" outlineLevel="4">
      <c r="A704" s="427"/>
      <c r="B704" s="429"/>
      <c r="C704" s="97" t="s">
        <v>55</v>
      </c>
      <c r="D704" s="97"/>
      <c r="E704" s="369">
        <v>22000</v>
      </c>
      <c r="F704" s="369">
        <v>0</v>
      </c>
      <c r="G704" s="369">
        <v>0</v>
      </c>
      <c r="H704" s="369">
        <v>0</v>
      </c>
      <c r="I704" s="369">
        <v>0</v>
      </c>
      <c r="J704" s="363">
        <f t="shared" si="314"/>
        <v>22000</v>
      </c>
      <c r="K704" s="369">
        <v>0</v>
      </c>
      <c r="L704" s="370">
        <v>22000</v>
      </c>
      <c r="M704" s="369">
        <v>0</v>
      </c>
      <c r="N704" s="369">
        <v>0</v>
      </c>
      <c r="O704" s="370">
        <v>22000</v>
      </c>
      <c r="P704" s="87">
        <f t="shared" si="318"/>
        <v>44000</v>
      </c>
      <c r="Q704" s="66">
        <f t="shared" si="315"/>
        <v>66000</v>
      </c>
      <c r="R704" s="196">
        <v>22000</v>
      </c>
    </row>
    <row r="705" spans="1:18" ht="16.5" hidden="1" customHeight="1" outlineLevel="4">
      <c r="A705" s="427"/>
      <c r="B705" s="429"/>
      <c r="C705" s="97" t="s">
        <v>56</v>
      </c>
      <c r="D705" s="97"/>
      <c r="E705" s="369">
        <v>22000</v>
      </c>
      <c r="F705" s="369">
        <v>0</v>
      </c>
      <c r="G705" s="369">
        <v>0</v>
      </c>
      <c r="H705" s="369">
        <v>0</v>
      </c>
      <c r="I705" s="369">
        <v>0</v>
      </c>
      <c r="J705" s="363">
        <f t="shared" si="314"/>
        <v>22000</v>
      </c>
      <c r="K705" s="369">
        <v>0</v>
      </c>
      <c r="L705" s="370">
        <v>22000</v>
      </c>
      <c r="M705" s="369">
        <v>0</v>
      </c>
      <c r="N705" s="369">
        <v>0</v>
      </c>
      <c r="O705" s="370">
        <v>22000</v>
      </c>
      <c r="P705" s="87">
        <f t="shared" si="318"/>
        <v>44000</v>
      </c>
      <c r="Q705" s="66">
        <f t="shared" si="315"/>
        <v>66000</v>
      </c>
      <c r="R705" s="196">
        <v>22000</v>
      </c>
    </row>
    <row r="706" spans="1:18" ht="16.5" hidden="1" customHeight="1" outlineLevel="4">
      <c r="A706" s="427"/>
      <c r="B706" s="429"/>
      <c r="C706" s="97" t="s">
        <v>57</v>
      </c>
      <c r="D706" s="97"/>
      <c r="E706" s="369">
        <v>22000</v>
      </c>
      <c r="F706" s="369">
        <v>0</v>
      </c>
      <c r="G706" s="369">
        <v>0</v>
      </c>
      <c r="H706" s="369">
        <v>0</v>
      </c>
      <c r="I706" s="369">
        <v>0</v>
      </c>
      <c r="J706" s="363">
        <f t="shared" si="314"/>
        <v>22000</v>
      </c>
      <c r="K706" s="369">
        <v>0</v>
      </c>
      <c r="L706" s="370">
        <v>22000</v>
      </c>
      <c r="M706" s="369">
        <v>0</v>
      </c>
      <c r="N706" s="369">
        <v>0</v>
      </c>
      <c r="O706" s="370">
        <v>22000</v>
      </c>
      <c r="P706" s="87">
        <f t="shared" si="318"/>
        <v>44000</v>
      </c>
      <c r="Q706" s="66">
        <f t="shared" si="315"/>
        <v>66000</v>
      </c>
      <c r="R706" s="196">
        <v>22000</v>
      </c>
    </row>
    <row r="707" spans="1:18" ht="16.5" hidden="1" customHeight="1" outlineLevel="4">
      <c r="A707" s="427"/>
      <c r="B707" s="429"/>
      <c r="C707" s="97" t="s">
        <v>58</v>
      </c>
      <c r="D707" s="97"/>
      <c r="E707" s="369">
        <v>22000</v>
      </c>
      <c r="F707" s="369">
        <v>0</v>
      </c>
      <c r="G707" s="369">
        <v>0</v>
      </c>
      <c r="H707" s="369">
        <v>0</v>
      </c>
      <c r="I707" s="369">
        <v>0</v>
      </c>
      <c r="J707" s="363">
        <f t="shared" si="314"/>
        <v>22000</v>
      </c>
      <c r="K707" s="369">
        <v>0</v>
      </c>
      <c r="L707" s="370">
        <v>22000</v>
      </c>
      <c r="M707" s="369">
        <v>0</v>
      </c>
      <c r="N707" s="369">
        <v>0</v>
      </c>
      <c r="O707" s="370">
        <v>22000</v>
      </c>
      <c r="P707" s="87">
        <f t="shared" si="318"/>
        <v>44000</v>
      </c>
      <c r="Q707" s="66">
        <f t="shared" si="315"/>
        <v>66000</v>
      </c>
      <c r="R707" s="196">
        <v>22000</v>
      </c>
    </row>
    <row r="708" spans="1:18" ht="16.5" hidden="1" customHeight="1" outlineLevel="4">
      <c r="A708" s="427"/>
      <c r="B708" s="429"/>
      <c r="C708" s="97" t="s">
        <v>59</v>
      </c>
      <c r="D708" s="97"/>
      <c r="E708" s="369">
        <v>22000</v>
      </c>
      <c r="F708" s="369">
        <v>0</v>
      </c>
      <c r="G708" s="369">
        <v>0</v>
      </c>
      <c r="H708" s="369">
        <v>0</v>
      </c>
      <c r="I708" s="369">
        <v>0</v>
      </c>
      <c r="J708" s="363">
        <f t="shared" si="314"/>
        <v>22000</v>
      </c>
      <c r="K708" s="369">
        <v>0</v>
      </c>
      <c r="L708" s="370">
        <v>22000</v>
      </c>
      <c r="M708" s="369">
        <v>0</v>
      </c>
      <c r="N708" s="369">
        <v>0</v>
      </c>
      <c r="O708" s="370">
        <v>22000</v>
      </c>
      <c r="P708" s="87">
        <f t="shared" si="318"/>
        <v>44000</v>
      </c>
      <c r="Q708" s="66">
        <f t="shared" si="315"/>
        <v>66000</v>
      </c>
      <c r="R708" s="196">
        <v>22000</v>
      </c>
    </row>
    <row r="709" spans="1:18" ht="16.5" hidden="1" customHeight="1" outlineLevel="4">
      <c r="A709" s="427"/>
      <c r="B709" s="429"/>
      <c r="C709" s="97" t="s">
        <v>60</v>
      </c>
      <c r="D709" s="97"/>
      <c r="E709" s="369">
        <v>22000</v>
      </c>
      <c r="F709" s="369">
        <v>0</v>
      </c>
      <c r="G709" s="369">
        <v>0</v>
      </c>
      <c r="H709" s="369">
        <v>0</v>
      </c>
      <c r="I709" s="369">
        <v>0</v>
      </c>
      <c r="J709" s="363">
        <f t="shared" si="314"/>
        <v>22000</v>
      </c>
      <c r="K709" s="369">
        <v>0</v>
      </c>
      <c r="L709" s="370">
        <v>22000</v>
      </c>
      <c r="M709" s="369">
        <v>0</v>
      </c>
      <c r="N709" s="369">
        <v>0</v>
      </c>
      <c r="O709" s="370">
        <v>22000</v>
      </c>
      <c r="P709" s="87">
        <f t="shared" si="318"/>
        <v>44000</v>
      </c>
      <c r="Q709" s="66">
        <f t="shared" si="315"/>
        <v>66000</v>
      </c>
      <c r="R709" s="196">
        <v>22000</v>
      </c>
    </row>
    <row r="710" spans="1:18" ht="16.5" hidden="1" customHeight="1" outlineLevel="4">
      <c r="A710" s="427"/>
      <c r="B710" s="429"/>
      <c r="C710" s="97" t="s">
        <v>61</v>
      </c>
      <c r="D710" s="97"/>
      <c r="E710" s="369">
        <v>22000</v>
      </c>
      <c r="F710" s="369">
        <v>0</v>
      </c>
      <c r="G710" s="369">
        <v>0</v>
      </c>
      <c r="H710" s="369">
        <v>0</v>
      </c>
      <c r="I710" s="369">
        <v>0</v>
      </c>
      <c r="J710" s="363">
        <f t="shared" si="314"/>
        <v>22000</v>
      </c>
      <c r="K710" s="369">
        <v>0</v>
      </c>
      <c r="L710" s="370">
        <v>22000</v>
      </c>
      <c r="M710" s="369">
        <v>0</v>
      </c>
      <c r="N710" s="369">
        <v>0</v>
      </c>
      <c r="O710" s="370">
        <v>22000</v>
      </c>
      <c r="P710" s="87">
        <f t="shared" si="318"/>
        <v>44000</v>
      </c>
      <c r="Q710" s="66">
        <f t="shared" si="315"/>
        <v>66000</v>
      </c>
      <c r="R710" s="196">
        <v>22000</v>
      </c>
    </row>
    <row r="711" spans="1:18" ht="16.5" hidden="1" customHeight="1" outlineLevel="4">
      <c r="A711" s="427"/>
      <c r="B711" s="429"/>
      <c r="C711" s="97" t="s">
        <v>62</v>
      </c>
      <c r="D711" s="97"/>
      <c r="E711" s="369">
        <v>22000</v>
      </c>
      <c r="F711" s="369">
        <v>0</v>
      </c>
      <c r="G711" s="369">
        <v>0</v>
      </c>
      <c r="H711" s="369">
        <v>0</v>
      </c>
      <c r="I711" s="369">
        <v>0</v>
      </c>
      <c r="J711" s="363">
        <f t="shared" si="314"/>
        <v>22000</v>
      </c>
      <c r="K711" s="369">
        <v>0</v>
      </c>
      <c r="L711" s="370">
        <v>22000</v>
      </c>
      <c r="M711" s="369">
        <v>0</v>
      </c>
      <c r="N711" s="369">
        <v>0</v>
      </c>
      <c r="O711" s="370">
        <v>22000</v>
      </c>
      <c r="P711" s="87">
        <f t="shared" si="318"/>
        <v>44000</v>
      </c>
      <c r="Q711" s="66">
        <f t="shared" si="315"/>
        <v>66000</v>
      </c>
      <c r="R711" s="196">
        <v>22000</v>
      </c>
    </row>
    <row r="712" spans="1:18" ht="16.5" hidden="1" customHeight="1" outlineLevel="4">
      <c r="A712" s="427"/>
      <c r="B712" s="429"/>
      <c r="C712" s="97" t="s">
        <v>63</v>
      </c>
      <c r="D712" s="97"/>
      <c r="E712" s="369">
        <v>22000</v>
      </c>
      <c r="F712" s="369">
        <v>0</v>
      </c>
      <c r="G712" s="369">
        <v>0</v>
      </c>
      <c r="H712" s="369">
        <v>0</v>
      </c>
      <c r="I712" s="369">
        <v>0</v>
      </c>
      <c r="J712" s="363">
        <f t="shared" si="314"/>
        <v>22000</v>
      </c>
      <c r="K712" s="369">
        <v>0</v>
      </c>
      <c r="L712" s="370">
        <v>22000</v>
      </c>
      <c r="M712" s="369">
        <v>0</v>
      </c>
      <c r="N712" s="369">
        <v>0</v>
      </c>
      <c r="O712" s="370">
        <v>22000</v>
      </c>
      <c r="P712" s="87">
        <f t="shared" si="318"/>
        <v>44000</v>
      </c>
      <c r="Q712" s="66">
        <f t="shared" si="315"/>
        <v>66000</v>
      </c>
      <c r="R712" s="196">
        <v>22000</v>
      </c>
    </row>
    <row r="713" spans="1:18" ht="16.5" hidden="1" customHeight="1" outlineLevel="4">
      <c r="A713" s="427"/>
      <c r="B713" s="429"/>
      <c r="C713" s="97" t="s">
        <v>64</v>
      </c>
      <c r="D713" s="97"/>
      <c r="E713" s="369">
        <v>22000</v>
      </c>
      <c r="F713" s="369">
        <v>0</v>
      </c>
      <c r="G713" s="369">
        <v>0</v>
      </c>
      <c r="H713" s="369">
        <v>0</v>
      </c>
      <c r="I713" s="369">
        <v>0</v>
      </c>
      <c r="J713" s="363">
        <f t="shared" si="314"/>
        <v>22000</v>
      </c>
      <c r="K713" s="369">
        <v>0</v>
      </c>
      <c r="L713" s="370">
        <v>22000</v>
      </c>
      <c r="M713" s="369">
        <v>0</v>
      </c>
      <c r="N713" s="369">
        <v>0</v>
      </c>
      <c r="O713" s="370">
        <v>22000</v>
      </c>
      <c r="P713" s="87">
        <f t="shared" si="318"/>
        <v>44000</v>
      </c>
      <c r="Q713" s="66">
        <f t="shared" si="315"/>
        <v>66000</v>
      </c>
      <c r="R713" s="196">
        <v>22000</v>
      </c>
    </row>
    <row r="714" spans="1:18" ht="33" hidden="1" customHeight="1" outlineLevel="4">
      <c r="A714" s="427"/>
      <c r="B714" s="429"/>
      <c r="C714" s="97" t="s">
        <v>65</v>
      </c>
      <c r="D714" s="97"/>
      <c r="E714" s="369">
        <v>22000</v>
      </c>
      <c r="F714" s="369">
        <v>0</v>
      </c>
      <c r="G714" s="369">
        <v>0</v>
      </c>
      <c r="H714" s="369">
        <v>0</v>
      </c>
      <c r="I714" s="369">
        <v>0</v>
      </c>
      <c r="J714" s="363">
        <f t="shared" si="314"/>
        <v>22000</v>
      </c>
      <c r="K714" s="369">
        <v>0</v>
      </c>
      <c r="L714" s="370">
        <v>22000</v>
      </c>
      <c r="M714" s="369">
        <v>0</v>
      </c>
      <c r="N714" s="369">
        <v>0</v>
      </c>
      <c r="O714" s="370">
        <v>22000</v>
      </c>
      <c r="P714" s="87">
        <f t="shared" si="318"/>
        <v>44000</v>
      </c>
      <c r="Q714" s="66">
        <f t="shared" si="315"/>
        <v>66000</v>
      </c>
      <c r="R714" s="196">
        <v>22000</v>
      </c>
    </row>
    <row r="715" spans="1:18" ht="16.5" hidden="1" customHeight="1" outlineLevel="4">
      <c r="A715" s="427"/>
      <c r="B715" s="429"/>
      <c r="C715" s="123" t="s">
        <v>57</v>
      </c>
      <c r="D715" s="123"/>
      <c r="E715" s="369">
        <v>22000</v>
      </c>
      <c r="F715" s="369">
        <v>0</v>
      </c>
      <c r="G715" s="369">
        <v>0</v>
      </c>
      <c r="H715" s="369">
        <v>0</v>
      </c>
      <c r="I715" s="369">
        <v>0</v>
      </c>
      <c r="J715" s="363">
        <f t="shared" si="314"/>
        <v>22000</v>
      </c>
      <c r="K715" s="369">
        <v>0</v>
      </c>
      <c r="L715" s="370">
        <v>22000</v>
      </c>
      <c r="M715" s="369">
        <v>0</v>
      </c>
      <c r="N715" s="369">
        <v>0</v>
      </c>
      <c r="O715" s="370">
        <v>22000</v>
      </c>
      <c r="P715" s="87">
        <f t="shared" si="318"/>
        <v>44000</v>
      </c>
      <c r="Q715" s="66">
        <f t="shared" si="315"/>
        <v>66000</v>
      </c>
      <c r="R715" s="196">
        <v>22000</v>
      </c>
    </row>
    <row r="716" spans="1:18" ht="16.5" hidden="1" customHeight="1" outlineLevel="4">
      <c r="A716" s="427"/>
      <c r="B716" s="429"/>
      <c r="C716" s="97" t="s">
        <v>66</v>
      </c>
      <c r="D716" s="97"/>
      <c r="E716" s="369">
        <v>22000</v>
      </c>
      <c r="F716" s="369">
        <v>0</v>
      </c>
      <c r="G716" s="369">
        <v>0</v>
      </c>
      <c r="H716" s="369">
        <v>0</v>
      </c>
      <c r="I716" s="369">
        <v>0</v>
      </c>
      <c r="J716" s="363">
        <f t="shared" si="314"/>
        <v>22000</v>
      </c>
      <c r="K716" s="369">
        <v>0</v>
      </c>
      <c r="L716" s="370">
        <v>22000</v>
      </c>
      <c r="M716" s="369">
        <v>0</v>
      </c>
      <c r="N716" s="369">
        <v>0</v>
      </c>
      <c r="O716" s="370">
        <v>22000</v>
      </c>
      <c r="P716" s="87">
        <f t="shared" si="318"/>
        <v>44000</v>
      </c>
      <c r="Q716" s="66">
        <f t="shared" si="315"/>
        <v>66000</v>
      </c>
      <c r="R716" s="196">
        <v>22000</v>
      </c>
    </row>
    <row r="717" spans="1:18" ht="16.5" hidden="1" customHeight="1" outlineLevel="4">
      <c r="A717" s="427"/>
      <c r="B717" s="429"/>
      <c r="C717" s="97" t="s">
        <v>42</v>
      </c>
      <c r="D717" s="97"/>
      <c r="E717" s="369">
        <v>22000</v>
      </c>
      <c r="F717" s="369">
        <v>0</v>
      </c>
      <c r="G717" s="369">
        <v>0</v>
      </c>
      <c r="H717" s="369">
        <v>0</v>
      </c>
      <c r="I717" s="369">
        <v>0</v>
      </c>
      <c r="J717" s="363">
        <f t="shared" si="314"/>
        <v>22000</v>
      </c>
      <c r="K717" s="369">
        <v>0</v>
      </c>
      <c r="L717" s="370">
        <v>22000</v>
      </c>
      <c r="M717" s="369">
        <v>0</v>
      </c>
      <c r="N717" s="369">
        <v>0</v>
      </c>
      <c r="O717" s="370">
        <v>22000</v>
      </c>
      <c r="P717" s="87">
        <f t="shared" si="318"/>
        <v>44000</v>
      </c>
      <c r="Q717" s="66">
        <f t="shared" si="315"/>
        <v>66000</v>
      </c>
      <c r="R717" s="196">
        <v>22000</v>
      </c>
    </row>
    <row r="718" spans="1:18" ht="16.5" hidden="1" customHeight="1" outlineLevel="4">
      <c r="A718" s="427"/>
      <c r="B718" s="429"/>
      <c r="C718" s="97" t="s">
        <v>67</v>
      </c>
      <c r="D718" s="97"/>
      <c r="E718" s="369">
        <v>22000</v>
      </c>
      <c r="F718" s="369">
        <v>0</v>
      </c>
      <c r="G718" s="369">
        <v>0</v>
      </c>
      <c r="H718" s="369">
        <v>0</v>
      </c>
      <c r="I718" s="369">
        <v>0</v>
      </c>
      <c r="J718" s="363">
        <f t="shared" si="314"/>
        <v>22000</v>
      </c>
      <c r="K718" s="369">
        <v>0</v>
      </c>
      <c r="L718" s="370">
        <v>22000</v>
      </c>
      <c r="M718" s="369">
        <v>0</v>
      </c>
      <c r="N718" s="369">
        <v>0</v>
      </c>
      <c r="O718" s="370">
        <v>22000</v>
      </c>
      <c r="P718" s="87">
        <f t="shared" si="318"/>
        <v>44000</v>
      </c>
      <c r="Q718" s="66">
        <f t="shared" si="315"/>
        <v>66000</v>
      </c>
      <c r="R718" s="196">
        <v>22000</v>
      </c>
    </row>
    <row r="719" spans="1:18" ht="16.5" hidden="1" customHeight="1" outlineLevel="4">
      <c r="A719" s="427"/>
      <c r="B719" s="429"/>
      <c r="C719" s="97" t="s">
        <v>68</v>
      </c>
      <c r="D719" s="97"/>
      <c r="E719" s="369">
        <v>22000</v>
      </c>
      <c r="F719" s="369">
        <v>0</v>
      </c>
      <c r="G719" s="369">
        <v>0</v>
      </c>
      <c r="H719" s="369">
        <v>0</v>
      </c>
      <c r="I719" s="369">
        <v>0</v>
      </c>
      <c r="J719" s="363">
        <f t="shared" si="314"/>
        <v>22000</v>
      </c>
      <c r="K719" s="369">
        <v>0</v>
      </c>
      <c r="L719" s="370">
        <v>22000</v>
      </c>
      <c r="M719" s="369">
        <v>0</v>
      </c>
      <c r="N719" s="369">
        <v>0</v>
      </c>
      <c r="O719" s="370">
        <v>22000</v>
      </c>
      <c r="P719" s="87">
        <f t="shared" si="318"/>
        <v>44000</v>
      </c>
      <c r="Q719" s="66">
        <f t="shared" si="315"/>
        <v>66000</v>
      </c>
      <c r="R719" s="196">
        <v>22000</v>
      </c>
    </row>
    <row r="720" spans="1:18" ht="16.5" hidden="1" customHeight="1" outlineLevel="4">
      <c r="A720" s="427"/>
      <c r="B720" s="429"/>
      <c r="C720" s="97" t="s">
        <v>69</v>
      </c>
      <c r="D720" s="97"/>
      <c r="E720" s="369">
        <v>22000</v>
      </c>
      <c r="F720" s="369">
        <v>0</v>
      </c>
      <c r="G720" s="369">
        <v>0</v>
      </c>
      <c r="H720" s="369">
        <v>0</v>
      </c>
      <c r="I720" s="369">
        <v>0</v>
      </c>
      <c r="J720" s="363">
        <f t="shared" si="314"/>
        <v>22000</v>
      </c>
      <c r="K720" s="369">
        <v>0</v>
      </c>
      <c r="L720" s="370">
        <v>22000</v>
      </c>
      <c r="M720" s="369">
        <v>0</v>
      </c>
      <c r="N720" s="369">
        <v>0</v>
      </c>
      <c r="O720" s="370">
        <v>22000</v>
      </c>
      <c r="P720" s="87">
        <f t="shared" si="318"/>
        <v>44000</v>
      </c>
      <c r="Q720" s="66">
        <f t="shared" si="315"/>
        <v>66000</v>
      </c>
      <c r="R720" s="196">
        <v>22000</v>
      </c>
    </row>
    <row r="721" spans="1:18" ht="16.5" hidden="1" customHeight="1" outlineLevel="4">
      <c r="A721" s="427"/>
      <c r="B721" s="429"/>
      <c r="C721" s="97" t="s">
        <v>70</v>
      </c>
      <c r="D721" s="97"/>
      <c r="E721" s="369">
        <v>22000</v>
      </c>
      <c r="F721" s="369">
        <v>0</v>
      </c>
      <c r="G721" s="369">
        <v>0</v>
      </c>
      <c r="H721" s="369">
        <v>0</v>
      </c>
      <c r="I721" s="369">
        <v>0</v>
      </c>
      <c r="J721" s="363">
        <f t="shared" si="314"/>
        <v>22000</v>
      </c>
      <c r="K721" s="369">
        <v>0</v>
      </c>
      <c r="L721" s="370">
        <v>22000</v>
      </c>
      <c r="M721" s="369">
        <v>0</v>
      </c>
      <c r="N721" s="369">
        <v>0</v>
      </c>
      <c r="O721" s="370">
        <v>22000</v>
      </c>
      <c r="P721" s="87">
        <f t="shared" si="318"/>
        <v>44000</v>
      </c>
      <c r="Q721" s="66">
        <f t="shared" si="315"/>
        <v>66000</v>
      </c>
      <c r="R721" s="196">
        <v>22000</v>
      </c>
    </row>
    <row r="722" spans="1:18" ht="16.5" hidden="1" customHeight="1" outlineLevel="4">
      <c r="A722" s="427"/>
      <c r="B722" s="429"/>
      <c r="C722" s="97" t="s">
        <v>71</v>
      </c>
      <c r="D722" s="97"/>
      <c r="E722" s="369">
        <v>22000</v>
      </c>
      <c r="F722" s="369">
        <v>0</v>
      </c>
      <c r="G722" s="369">
        <v>0</v>
      </c>
      <c r="H722" s="369">
        <v>0</v>
      </c>
      <c r="I722" s="369">
        <v>0</v>
      </c>
      <c r="J722" s="363">
        <f t="shared" si="314"/>
        <v>22000</v>
      </c>
      <c r="K722" s="369">
        <v>0</v>
      </c>
      <c r="L722" s="370">
        <v>22000</v>
      </c>
      <c r="M722" s="369">
        <v>0</v>
      </c>
      <c r="N722" s="369">
        <v>0</v>
      </c>
      <c r="O722" s="370">
        <v>22000</v>
      </c>
      <c r="P722" s="87">
        <f t="shared" si="318"/>
        <v>44000</v>
      </c>
      <c r="Q722" s="66">
        <f t="shared" si="315"/>
        <v>66000</v>
      </c>
      <c r="R722" s="196">
        <v>22000</v>
      </c>
    </row>
    <row r="723" spans="1:18" ht="16.5" hidden="1" customHeight="1" outlineLevel="4">
      <c r="A723" s="427"/>
      <c r="B723" s="429"/>
      <c r="C723" s="97" t="s">
        <v>64</v>
      </c>
      <c r="D723" s="97"/>
      <c r="E723" s="369">
        <v>22000</v>
      </c>
      <c r="F723" s="369">
        <v>0</v>
      </c>
      <c r="G723" s="369">
        <v>0</v>
      </c>
      <c r="H723" s="369">
        <v>0</v>
      </c>
      <c r="I723" s="369">
        <v>0</v>
      </c>
      <c r="J723" s="363">
        <f t="shared" si="314"/>
        <v>22000</v>
      </c>
      <c r="K723" s="369">
        <v>0</v>
      </c>
      <c r="L723" s="370">
        <v>22000</v>
      </c>
      <c r="M723" s="369">
        <v>0</v>
      </c>
      <c r="N723" s="369">
        <v>0</v>
      </c>
      <c r="O723" s="370">
        <v>22000</v>
      </c>
      <c r="P723" s="87">
        <f t="shared" si="318"/>
        <v>44000</v>
      </c>
      <c r="Q723" s="66">
        <f t="shared" si="315"/>
        <v>66000</v>
      </c>
      <c r="R723" s="196">
        <v>22000</v>
      </c>
    </row>
    <row r="724" spans="1:18" ht="16.5" hidden="1" customHeight="1" outlineLevel="4">
      <c r="A724" s="427"/>
      <c r="B724" s="429"/>
      <c r="C724" s="97" t="s">
        <v>72</v>
      </c>
      <c r="D724" s="97"/>
      <c r="E724" s="369">
        <v>22000</v>
      </c>
      <c r="F724" s="369">
        <v>0</v>
      </c>
      <c r="G724" s="369">
        <v>0</v>
      </c>
      <c r="H724" s="369">
        <v>0</v>
      </c>
      <c r="I724" s="369">
        <v>0</v>
      </c>
      <c r="J724" s="363">
        <f t="shared" si="314"/>
        <v>22000</v>
      </c>
      <c r="K724" s="369">
        <v>0</v>
      </c>
      <c r="L724" s="370">
        <v>22000</v>
      </c>
      <c r="M724" s="369">
        <v>0</v>
      </c>
      <c r="N724" s="369">
        <v>0</v>
      </c>
      <c r="O724" s="370">
        <v>22000</v>
      </c>
      <c r="P724" s="87">
        <f t="shared" si="318"/>
        <v>44000</v>
      </c>
      <c r="Q724" s="66">
        <f t="shared" si="315"/>
        <v>66000</v>
      </c>
      <c r="R724" s="196">
        <v>22000</v>
      </c>
    </row>
    <row r="725" spans="1:18" ht="16.5" hidden="1" customHeight="1" outlineLevel="4">
      <c r="A725" s="427"/>
      <c r="B725" s="429"/>
      <c r="C725" s="97" t="s">
        <v>73</v>
      </c>
      <c r="D725" s="97"/>
      <c r="E725" s="369">
        <v>22000</v>
      </c>
      <c r="F725" s="369">
        <v>0</v>
      </c>
      <c r="G725" s="369">
        <v>0</v>
      </c>
      <c r="H725" s="369">
        <v>0</v>
      </c>
      <c r="I725" s="369">
        <v>0</v>
      </c>
      <c r="J725" s="363">
        <f t="shared" si="314"/>
        <v>22000</v>
      </c>
      <c r="K725" s="369">
        <v>0</v>
      </c>
      <c r="L725" s="370">
        <v>22000</v>
      </c>
      <c r="M725" s="369">
        <v>0</v>
      </c>
      <c r="N725" s="369">
        <v>0</v>
      </c>
      <c r="O725" s="370">
        <v>22000</v>
      </c>
      <c r="P725" s="87">
        <f t="shared" si="318"/>
        <v>44000</v>
      </c>
      <c r="Q725" s="66">
        <f t="shared" si="315"/>
        <v>66000</v>
      </c>
      <c r="R725" s="196">
        <v>22000</v>
      </c>
    </row>
    <row r="726" spans="1:18" ht="33" hidden="1" customHeight="1" outlineLevel="4">
      <c r="A726" s="427"/>
      <c r="B726" s="429"/>
      <c r="C726" s="97" t="s">
        <v>74</v>
      </c>
      <c r="D726" s="97"/>
      <c r="E726" s="369">
        <v>22000</v>
      </c>
      <c r="F726" s="369">
        <v>0</v>
      </c>
      <c r="G726" s="369">
        <v>0</v>
      </c>
      <c r="H726" s="369">
        <v>0</v>
      </c>
      <c r="I726" s="369">
        <v>0</v>
      </c>
      <c r="J726" s="363">
        <f t="shared" si="314"/>
        <v>22000</v>
      </c>
      <c r="K726" s="369">
        <v>0</v>
      </c>
      <c r="L726" s="370">
        <v>22000</v>
      </c>
      <c r="M726" s="369">
        <v>0</v>
      </c>
      <c r="N726" s="369">
        <v>0</v>
      </c>
      <c r="O726" s="370">
        <v>22000</v>
      </c>
      <c r="P726" s="87">
        <f t="shared" si="318"/>
        <v>44000</v>
      </c>
      <c r="Q726" s="66">
        <f t="shared" si="315"/>
        <v>66000</v>
      </c>
      <c r="R726" s="196">
        <v>22000</v>
      </c>
    </row>
    <row r="727" spans="1:18" ht="16.5" hidden="1" customHeight="1" outlineLevel="4">
      <c r="A727" s="427"/>
      <c r="B727" s="429"/>
      <c r="C727" s="97" t="s">
        <v>75</v>
      </c>
      <c r="D727" s="97"/>
      <c r="E727" s="369">
        <v>22000</v>
      </c>
      <c r="F727" s="369">
        <v>0</v>
      </c>
      <c r="G727" s="369">
        <v>0</v>
      </c>
      <c r="H727" s="369">
        <v>0</v>
      </c>
      <c r="I727" s="369">
        <v>0</v>
      </c>
      <c r="J727" s="363">
        <f t="shared" si="314"/>
        <v>22000</v>
      </c>
      <c r="K727" s="369">
        <v>0</v>
      </c>
      <c r="L727" s="370">
        <v>22000</v>
      </c>
      <c r="M727" s="369">
        <v>0</v>
      </c>
      <c r="N727" s="369">
        <v>0</v>
      </c>
      <c r="O727" s="370">
        <v>22000</v>
      </c>
      <c r="P727" s="87">
        <f t="shared" si="318"/>
        <v>44000</v>
      </c>
      <c r="Q727" s="66">
        <f t="shared" si="315"/>
        <v>66000</v>
      </c>
      <c r="R727" s="196">
        <v>22000</v>
      </c>
    </row>
    <row r="728" spans="1:18" ht="16.5" hidden="1" customHeight="1" outlineLevel="4">
      <c r="A728" s="427"/>
      <c r="B728" s="429"/>
      <c r="C728" s="97" t="s">
        <v>76</v>
      </c>
      <c r="D728" s="97"/>
      <c r="E728" s="369">
        <v>22000</v>
      </c>
      <c r="F728" s="369">
        <v>0</v>
      </c>
      <c r="G728" s="369">
        <v>0</v>
      </c>
      <c r="H728" s="369">
        <v>0</v>
      </c>
      <c r="I728" s="369">
        <v>0</v>
      </c>
      <c r="J728" s="363">
        <f t="shared" si="314"/>
        <v>22000</v>
      </c>
      <c r="K728" s="369">
        <v>0</v>
      </c>
      <c r="L728" s="370">
        <v>22000</v>
      </c>
      <c r="M728" s="369">
        <v>0</v>
      </c>
      <c r="N728" s="369">
        <v>0</v>
      </c>
      <c r="O728" s="370">
        <v>22000</v>
      </c>
      <c r="P728" s="87">
        <f t="shared" si="318"/>
        <v>44000</v>
      </c>
      <c r="Q728" s="66">
        <f t="shared" si="315"/>
        <v>66000</v>
      </c>
      <c r="R728" s="196">
        <v>22000</v>
      </c>
    </row>
    <row r="729" spans="1:18" ht="16.5" hidden="1" customHeight="1" outlineLevel="4">
      <c r="A729" s="427"/>
      <c r="B729" s="429"/>
      <c r="C729" s="97" t="s">
        <v>77</v>
      </c>
      <c r="D729" s="97"/>
      <c r="E729" s="369">
        <v>22000</v>
      </c>
      <c r="F729" s="369">
        <v>0</v>
      </c>
      <c r="G729" s="369">
        <v>0</v>
      </c>
      <c r="H729" s="369">
        <v>0</v>
      </c>
      <c r="I729" s="369">
        <v>0</v>
      </c>
      <c r="J729" s="363">
        <f t="shared" si="314"/>
        <v>22000</v>
      </c>
      <c r="K729" s="369">
        <v>0</v>
      </c>
      <c r="L729" s="370">
        <v>22000</v>
      </c>
      <c r="M729" s="369">
        <v>0</v>
      </c>
      <c r="N729" s="369">
        <v>0</v>
      </c>
      <c r="O729" s="370">
        <v>22000</v>
      </c>
      <c r="P729" s="87">
        <f t="shared" si="318"/>
        <v>44000</v>
      </c>
      <c r="Q729" s="66">
        <f t="shared" si="315"/>
        <v>66000</v>
      </c>
      <c r="R729" s="196">
        <v>22000</v>
      </c>
    </row>
    <row r="730" spans="1:18" ht="16.5" hidden="1" customHeight="1" outlineLevel="4">
      <c r="A730" s="427"/>
      <c r="B730" s="429"/>
      <c r="C730" s="97" t="s">
        <v>78</v>
      </c>
      <c r="D730" s="97"/>
      <c r="E730" s="369">
        <v>22000</v>
      </c>
      <c r="F730" s="369">
        <v>0</v>
      </c>
      <c r="G730" s="369">
        <v>0</v>
      </c>
      <c r="H730" s="369">
        <v>0</v>
      </c>
      <c r="I730" s="369">
        <v>0</v>
      </c>
      <c r="J730" s="363">
        <f t="shared" si="314"/>
        <v>22000</v>
      </c>
      <c r="K730" s="369">
        <v>0</v>
      </c>
      <c r="L730" s="370">
        <v>22000</v>
      </c>
      <c r="M730" s="369">
        <v>0</v>
      </c>
      <c r="N730" s="369">
        <v>0</v>
      </c>
      <c r="O730" s="370">
        <v>22000</v>
      </c>
      <c r="P730" s="87">
        <f t="shared" si="318"/>
        <v>44000</v>
      </c>
      <c r="Q730" s="66">
        <f t="shared" si="315"/>
        <v>66000</v>
      </c>
      <c r="R730" s="196">
        <v>22000</v>
      </c>
    </row>
    <row r="731" spans="1:18" ht="16.5" hidden="1" customHeight="1" outlineLevel="4">
      <c r="A731" s="427"/>
      <c r="B731" s="429"/>
      <c r="C731" s="97" t="s">
        <v>79</v>
      </c>
      <c r="D731" s="97"/>
      <c r="E731" s="369">
        <v>22000</v>
      </c>
      <c r="F731" s="369">
        <v>0</v>
      </c>
      <c r="G731" s="369">
        <v>0</v>
      </c>
      <c r="H731" s="369">
        <v>0</v>
      </c>
      <c r="I731" s="369">
        <v>0</v>
      </c>
      <c r="J731" s="363">
        <f t="shared" si="314"/>
        <v>22000</v>
      </c>
      <c r="K731" s="369">
        <v>0</v>
      </c>
      <c r="L731" s="370">
        <v>22000</v>
      </c>
      <c r="M731" s="369">
        <v>0</v>
      </c>
      <c r="N731" s="369">
        <v>0</v>
      </c>
      <c r="O731" s="370">
        <v>22000</v>
      </c>
      <c r="P731" s="87">
        <f t="shared" si="318"/>
        <v>44000</v>
      </c>
      <c r="Q731" s="66">
        <f t="shared" si="315"/>
        <v>66000</v>
      </c>
      <c r="R731" s="196">
        <v>22000</v>
      </c>
    </row>
    <row r="732" spans="1:18" ht="33" hidden="1" customHeight="1" outlineLevel="4">
      <c r="A732" s="427"/>
      <c r="B732" s="429"/>
      <c r="C732" s="97" t="s">
        <v>80</v>
      </c>
      <c r="D732" s="97"/>
      <c r="E732" s="369">
        <v>22000</v>
      </c>
      <c r="F732" s="369">
        <v>0</v>
      </c>
      <c r="G732" s="369">
        <v>0</v>
      </c>
      <c r="H732" s="369">
        <v>0</v>
      </c>
      <c r="I732" s="369">
        <v>0</v>
      </c>
      <c r="J732" s="363">
        <f t="shared" si="314"/>
        <v>22000</v>
      </c>
      <c r="K732" s="369">
        <v>0</v>
      </c>
      <c r="L732" s="370">
        <v>22000</v>
      </c>
      <c r="M732" s="369">
        <v>0</v>
      </c>
      <c r="N732" s="369">
        <v>0</v>
      </c>
      <c r="O732" s="370">
        <v>22000</v>
      </c>
      <c r="P732" s="87">
        <f t="shared" si="318"/>
        <v>44000</v>
      </c>
      <c r="Q732" s="66">
        <f t="shared" si="315"/>
        <v>66000</v>
      </c>
      <c r="R732" s="196">
        <v>22000</v>
      </c>
    </row>
    <row r="733" spans="1:18" ht="16.5" hidden="1" customHeight="1" outlineLevel="4">
      <c r="A733" s="427"/>
      <c r="B733" s="429"/>
      <c r="C733" s="97" t="s">
        <v>81</v>
      </c>
      <c r="D733" s="97"/>
      <c r="E733" s="369">
        <v>22000</v>
      </c>
      <c r="F733" s="369">
        <v>0</v>
      </c>
      <c r="G733" s="369">
        <v>0</v>
      </c>
      <c r="H733" s="369">
        <v>0</v>
      </c>
      <c r="I733" s="369">
        <v>0</v>
      </c>
      <c r="J733" s="363">
        <f t="shared" si="314"/>
        <v>22000</v>
      </c>
      <c r="K733" s="369">
        <v>0</v>
      </c>
      <c r="L733" s="370">
        <v>22000</v>
      </c>
      <c r="M733" s="369">
        <v>0</v>
      </c>
      <c r="N733" s="369">
        <v>0</v>
      </c>
      <c r="O733" s="370">
        <v>22000</v>
      </c>
      <c r="P733" s="87">
        <f t="shared" si="318"/>
        <v>44000</v>
      </c>
      <c r="Q733" s="66">
        <f t="shared" si="315"/>
        <v>66000</v>
      </c>
      <c r="R733" s="196">
        <v>22000</v>
      </c>
    </row>
    <row r="734" spans="1:18" ht="16.5" hidden="1" customHeight="1" outlineLevel="4">
      <c r="A734" s="427"/>
      <c r="B734" s="429"/>
      <c r="C734" s="97" t="s">
        <v>66</v>
      </c>
      <c r="D734" s="97"/>
      <c r="E734" s="369">
        <v>22000</v>
      </c>
      <c r="F734" s="369">
        <v>0</v>
      </c>
      <c r="G734" s="369">
        <v>0</v>
      </c>
      <c r="H734" s="369">
        <v>0</v>
      </c>
      <c r="I734" s="369">
        <v>0</v>
      </c>
      <c r="J734" s="363">
        <f t="shared" si="314"/>
        <v>22000</v>
      </c>
      <c r="K734" s="369">
        <v>0</v>
      </c>
      <c r="L734" s="370">
        <v>22000</v>
      </c>
      <c r="M734" s="369">
        <v>0</v>
      </c>
      <c r="N734" s="369">
        <v>0</v>
      </c>
      <c r="O734" s="370">
        <v>22000</v>
      </c>
      <c r="P734" s="87">
        <f t="shared" si="318"/>
        <v>44000</v>
      </c>
      <c r="Q734" s="66">
        <f t="shared" si="315"/>
        <v>66000</v>
      </c>
      <c r="R734" s="196">
        <v>22000</v>
      </c>
    </row>
    <row r="735" spans="1:18" ht="16.5" hidden="1" customHeight="1" outlineLevel="4">
      <c r="A735" s="427"/>
      <c r="B735" s="429"/>
      <c r="C735" s="97" t="s">
        <v>72</v>
      </c>
      <c r="D735" s="97"/>
      <c r="E735" s="369">
        <v>22000</v>
      </c>
      <c r="F735" s="369">
        <v>0</v>
      </c>
      <c r="G735" s="369">
        <v>0</v>
      </c>
      <c r="H735" s="369">
        <v>0</v>
      </c>
      <c r="I735" s="369">
        <v>0</v>
      </c>
      <c r="J735" s="363">
        <f t="shared" si="314"/>
        <v>22000</v>
      </c>
      <c r="K735" s="369">
        <v>0</v>
      </c>
      <c r="L735" s="370">
        <v>22000</v>
      </c>
      <c r="M735" s="369">
        <v>0</v>
      </c>
      <c r="N735" s="369">
        <v>0</v>
      </c>
      <c r="O735" s="370">
        <v>22000</v>
      </c>
      <c r="P735" s="87">
        <f t="shared" si="318"/>
        <v>44000</v>
      </c>
      <c r="Q735" s="66">
        <f t="shared" si="315"/>
        <v>66000</v>
      </c>
      <c r="R735" s="196">
        <v>22000</v>
      </c>
    </row>
    <row r="736" spans="1:18" ht="33" hidden="1" customHeight="1" outlineLevel="4">
      <c r="A736" s="427"/>
      <c r="B736" s="429"/>
      <c r="C736" s="97" t="s">
        <v>82</v>
      </c>
      <c r="D736" s="97"/>
      <c r="E736" s="369">
        <v>22000</v>
      </c>
      <c r="F736" s="369">
        <v>0</v>
      </c>
      <c r="G736" s="369">
        <v>0</v>
      </c>
      <c r="H736" s="369">
        <v>0</v>
      </c>
      <c r="I736" s="369">
        <v>0</v>
      </c>
      <c r="J736" s="363">
        <f t="shared" si="314"/>
        <v>22000</v>
      </c>
      <c r="K736" s="369">
        <v>0</v>
      </c>
      <c r="L736" s="370">
        <v>22000</v>
      </c>
      <c r="M736" s="369">
        <v>0</v>
      </c>
      <c r="N736" s="369">
        <v>0</v>
      </c>
      <c r="O736" s="370">
        <v>22000</v>
      </c>
      <c r="P736" s="87">
        <f t="shared" si="318"/>
        <v>44000</v>
      </c>
      <c r="Q736" s="66">
        <f t="shared" si="315"/>
        <v>66000</v>
      </c>
      <c r="R736" s="196">
        <v>22000</v>
      </c>
    </row>
    <row r="737" spans="1:18" ht="33" hidden="1" customHeight="1" outlineLevel="4">
      <c r="A737" s="427"/>
      <c r="B737" s="429"/>
      <c r="C737" s="97" t="s">
        <v>83</v>
      </c>
      <c r="D737" s="97"/>
      <c r="E737" s="369">
        <v>22000</v>
      </c>
      <c r="F737" s="369">
        <v>0</v>
      </c>
      <c r="G737" s="369">
        <v>0</v>
      </c>
      <c r="H737" s="369">
        <v>0</v>
      </c>
      <c r="I737" s="369">
        <v>0</v>
      </c>
      <c r="J737" s="363">
        <f t="shared" si="314"/>
        <v>22000</v>
      </c>
      <c r="K737" s="369">
        <v>0</v>
      </c>
      <c r="L737" s="370">
        <v>22000</v>
      </c>
      <c r="M737" s="369">
        <v>0</v>
      </c>
      <c r="N737" s="369">
        <v>0</v>
      </c>
      <c r="O737" s="370">
        <v>22000</v>
      </c>
      <c r="P737" s="87">
        <f t="shared" si="318"/>
        <v>44000</v>
      </c>
      <c r="Q737" s="66">
        <f t="shared" si="315"/>
        <v>66000</v>
      </c>
      <c r="R737" s="196">
        <v>22000</v>
      </c>
    </row>
    <row r="738" spans="1:18" ht="28.5" hidden="1" customHeight="1" outlineLevel="3">
      <c r="A738" s="427"/>
      <c r="B738" s="429"/>
      <c r="C738" s="75" t="s">
        <v>277</v>
      </c>
      <c r="D738" s="27">
        <v>0</v>
      </c>
      <c r="E738" s="20">
        <f>SUM(E739:E791)</f>
        <v>0</v>
      </c>
      <c r="F738" s="20">
        <f t="shared" ref="F738:O738" si="319">SUM(F739:F791)</f>
        <v>0</v>
      </c>
      <c r="G738" s="20">
        <f t="shared" si="319"/>
        <v>0</v>
      </c>
      <c r="H738" s="20">
        <f t="shared" si="319"/>
        <v>0</v>
      </c>
      <c r="I738" s="20">
        <f t="shared" si="319"/>
        <v>0</v>
      </c>
      <c r="J738" s="363">
        <f t="shared" si="314"/>
        <v>0</v>
      </c>
      <c r="K738" s="20">
        <f t="shared" si="319"/>
        <v>0</v>
      </c>
      <c r="L738" s="20">
        <f t="shared" si="319"/>
        <v>0</v>
      </c>
      <c r="M738" s="20">
        <f t="shared" si="319"/>
        <v>0</v>
      </c>
      <c r="N738" s="20">
        <f t="shared" si="319"/>
        <v>0</v>
      </c>
      <c r="O738" s="20">
        <f t="shared" si="319"/>
        <v>0</v>
      </c>
      <c r="P738" s="27">
        <f t="shared" ref="P738" si="320">O738+N738+M738+L738+K738</f>
        <v>0</v>
      </c>
      <c r="Q738" s="103">
        <f t="shared" si="315"/>
        <v>0</v>
      </c>
      <c r="R738" s="196">
        <v>0</v>
      </c>
    </row>
    <row r="739" spans="1:18" ht="16.5" hidden="1" customHeight="1" outlineLevel="4">
      <c r="A739" s="427"/>
      <c r="B739" s="429"/>
      <c r="C739" s="97" t="s">
        <v>37</v>
      </c>
      <c r="D739" s="97"/>
      <c r="E739" s="369">
        <v>0</v>
      </c>
      <c r="F739" s="369">
        <v>0</v>
      </c>
      <c r="G739" s="369">
        <v>0</v>
      </c>
      <c r="H739" s="369">
        <v>0</v>
      </c>
      <c r="I739" s="369">
        <v>0</v>
      </c>
      <c r="J739" s="363">
        <f t="shared" si="314"/>
        <v>0</v>
      </c>
      <c r="K739" s="369">
        <v>0</v>
      </c>
      <c r="L739" s="369">
        <v>0</v>
      </c>
      <c r="M739" s="369">
        <v>0</v>
      </c>
      <c r="N739" s="369">
        <v>0</v>
      </c>
      <c r="O739" s="369">
        <v>0</v>
      </c>
      <c r="P739" s="87">
        <f t="shared" si="318"/>
        <v>0</v>
      </c>
      <c r="Q739" s="66">
        <f t="shared" si="315"/>
        <v>0</v>
      </c>
      <c r="R739" s="196">
        <v>0</v>
      </c>
    </row>
    <row r="740" spans="1:18" ht="16.5" hidden="1" customHeight="1" outlineLevel="4">
      <c r="A740" s="427"/>
      <c r="B740" s="429"/>
      <c r="C740" s="123" t="s">
        <v>38</v>
      </c>
      <c r="D740" s="123"/>
      <c r="E740" s="369">
        <v>0</v>
      </c>
      <c r="F740" s="369">
        <v>0</v>
      </c>
      <c r="G740" s="369">
        <v>0</v>
      </c>
      <c r="H740" s="369">
        <v>0</v>
      </c>
      <c r="I740" s="369">
        <v>0</v>
      </c>
      <c r="J740" s="363">
        <f t="shared" si="314"/>
        <v>0</v>
      </c>
      <c r="K740" s="369">
        <v>0</v>
      </c>
      <c r="L740" s="369">
        <v>0</v>
      </c>
      <c r="M740" s="369">
        <v>0</v>
      </c>
      <c r="N740" s="369">
        <v>0</v>
      </c>
      <c r="O740" s="369">
        <v>0</v>
      </c>
      <c r="P740" s="87">
        <f t="shared" si="318"/>
        <v>0</v>
      </c>
      <c r="Q740" s="66">
        <f t="shared" si="315"/>
        <v>0</v>
      </c>
      <c r="R740" s="196">
        <v>0</v>
      </c>
    </row>
    <row r="741" spans="1:18" ht="16.5" hidden="1" customHeight="1" outlineLevel="4">
      <c r="A741" s="427"/>
      <c r="B741" s="429"/>
      <c r="C741" s="97" t="s">
        <v>39</v>
      </c>
      <c r="D741" s="97"/>
      <c r="E741" s="369">
        <v>0</v>
      </c>
      <c r="F741" s="369">
        <v>0</v>
      </c>
      <c r="G741" s="369">
        <v>0</v>
      </c>
      <c r="H741" s="369">
        <v>0</v>
      </c>
      <c r="I741" s="369">
        <v>0</v>
      </c>
      <c r="J741" s="363">
        <f t="shared" si="314"/>
        <v>0</v>
      </c>
      <c r="K741" s="369">
        <v>0</v>
      </c>
      <c r="L741" s="369">
        <v>0</v>
      </c>
      <c r="M741" s="369">
        <v>0</v>
      </c>
      <c r="N741" s="369">
        <v>0</v>
      </c>
      <c r="O741" s="369">
        <v>0</v>
      </c>
      <c r="P741" s="87">
        <f t="shared" si="318"/>
        <v>0</v>
      </c>
      <c r="Q741" s="66">
        <f t="shared" si="315"/>
        <v>0</v>
      </c>
      <c r="R741" s="196">
        <v>0</v>
      </c>
    </row>
    <row r="742" spans="1:18" ht="16.5" hidden="1" customHeight="1" outlineLevel="4">
      <c r="A742" s="427"/>
      <c r="B742" s="429"/>
      <c r="C742" s="97" t="s">
        <v>40</v>
      </c>
      <c r="D742" s="97"/>
      <c r="E742" s="369">
        <v>0</v>
      </c>
      <c r="F742" s="369">
        <v>0</v>
      </c>
      <c r="G742" s="369">
        <v>0</v>
      </c>
      <c r="H742" s="369">
        <v>0</v>
      </c>
      <c r="I742" s="369">
        <v>0</v>
      </c>
      <c r="J742" s="363">
        <f t="shared" si="314"/>
        <v>0</v>
      </c>
      <c r="K742" s="369">
        <v>0</v>
      </c>
      <c r="L742" s="369">
        <v>0</v>
      </c>
      <c r="M742" s="369">
        <v>0</v>
      </c>
      <c r="N742" s="369">
        <v>0</v>
      </c>
      <c r="O742" s="369">
        <v>0</v>
      </c>
      <c r="P742" s="87">
        <f t="shared" si="318"/>
        <v>0</v>
      </c>
      <c r="Q742" s="66">
        <f t="shared" si="315"/>
        <v>0</v>
      </c>
      <c r="R742" s="196">
        <v>0</v>
      </c>
    </row>
    <row r="743" spans="1:18" ht="16.5" hidden="1" customHeight="1" outlineLevel="4">
      <c r="A743" s="427"/>
      <c r="B743" s="429"/>
      <c r="C743" s="97" t="s">
        <v>41</v>
      </c>
      <c r="D743" s="97"/>
      <c r="E743" s="369">
        <v>0</v>
      </c>
      <c r="F743" s="369">
        <v>0</v>
      </c>
      <c r="G743" s="369">
        <v>0</v>
      </c>
      <c r="H743" s="369">
        <v>0</v>
      </c>
      <c r="I743" s="369">
        <v>0</v>
      </c>
      <c r="J743" s="363">
        <f t="shared" si="314"/>
        <v>0</v>
      </c>
      <c r="K743" s="369">
        <v>0</v>
      </c>
      <c r="L743" s="369">
        <v>0</v>
      </c>
      <c r="M743" s="369">
        <v>0</v>
      </c>
      <c r="N743" s="369">
        <v>0</v>
      </c>
      <c r="O743" s="369">
        <v>0</v>
      </c>
      <c r="P743" s="87">
        <f t="shared" si="318"/>
        <v>0</v>
      </c>
      <c r="Q743" s="66">
        <f t="shared" si="315"/>
        <v>0</v>
      </c>
      <c r="R743" s="196">
        <v>0</v>
      </c>
    </row>
    <row r="744" spans="1:18" ht="16.5" hidden="1" customHeight="1" outlineLevel="4">
      <c r="A744" s="427"/>
      <c r="B744" s="429"/>
      <c r="C744" s="97" t="s">
        <v>42</v>
      </c>
      <c r="D744" s="97"/>
      <c r="E744" s="369">
        <v>0</v>
      </c>
      <c r="F744" s="369">
        <v>0</v>
      </c>
      <c r="G744" s="369">
        <v>0</v>
      </c>
      <c r="H744" s="369">
        <v>0</v>
      </c>
      <c r="I744" s="369">
        <v>0</v>
      </c>
      <c r="J744" s="363">
        <f t="shared" si="314"/>
        <v>0</v>
      </c>
      <c r="K744" s="369">
        <v>0</v>
      </c>
      <c r="L744" s="369">
        <v>0</v>
      </c>
      <c r="M744" s="369">
        <v>0</v>
      </c>
      <c r="N744" s="369">
        <v>0</v>
      </c>
      <c r="O744" s="369">
        <v>0</v>
      </c>
      <c r="P744" s="87">
        <f t="shared" si="318"/>
        <v>0</v>
      </c>
      <c r="Q744" s="66">
        <f t="shared" si="315"/>
        <v>0</v>
      </c>
      <c r="R744" s="196">
        <v>0</v>
      </c>
    </row>
    <row r="745" spans="1:18" ht="16.5" hidden="1" customHeight="1" outlineLevel="4">
      <c r="A745" s="427"/>
      <c r="B745" s="429"/>
      <c r="C745" s="97" t="s">
        <v>43</v>
      </c>
      <c r="D745" s="97"/>
      <c r="E745" s="369">
        <v>0</v>
      </c>
      <c r="F745" s="369">
        <v>0</v>
      </c>
      <c r="G745" s="369">
        <v>0</v>
      </c>
      <c r="H745" s="369">
        <v>0</v>
      </c>
      <c r="I745" s="369">
        <v>0</v>
      </c>
      <c r="J745" s="363">
        <f t="shared" si="314"/>
        <v>0</v>
      </c>
      <c r="K745" s="369">
        <v>0</v>
      </c>
      <c r="L745" s="369">
        <v>0</v>
      </c>
      <c r="M745" s="369">
        <v>0</v>
      </c>
      <c r="N745" s="369">
        <v>0</v>
      </c>
      <c r="O745" s="369">
        <v>0</v>
      </c>
      <c r="P745" s="87">
        <f t="shared" si="318"/>
        <v>0</v>
      </c>
      <c r="Q745" s="66">
        <f t="shared" si="315"/>
        <v>0</v>
      </c>
      <c r="R745" s="196">
        <v>0</v>
      </c>
    </row>
    <row r="746" spans="1:18" ht="16.5" hidden="1" customHeight="1" outlineLevel="4">
      <c r="A746" s="427"/>
      <c r="B746" s="429"/>
      <c r="C746" s="97" t="s">
        <v>44</v>
      </c>
      <c r="D746" s="97"/>
      <c r="E746" s="369">
        <v>0</v>
      </c>
      <c r="F746" s="369">
        <v>0</v>
      </c>
      <c r="G746" s="369">
        <v>0</v>
      </c>
      <c r="H746" s="369">
        <v>0</v>
      </c>
      <c r="I746" s="369">
        <v>0</v>
      </c>
      <c r="J746" s="363">
        <f t="shared" ref="J746:J809" si="321">I746+H746+G746+F746+E746+D746</f>
        <v>0</v>
      </c>
      <c r="K746" s="369">
        <v>0</v>
      </c>
      <c r="L746" s="369">
        <v>0</v>
      </c>
      <c r="M746" s="369">
        <v>0</v>
      </c>
      <c r="N746" s="369">
        <v>0</v>
      </c>
      <c r="O746" s="369">
        <v>0</v>
      </c>
      <c r="P746" s="87">
        <f t="shared" si="318"/>
        <v>0</v>
      </c>
      <c r="Q746" s="66">
        <f t="shared" ref="Q746:Q791" si="322">J746+P746</f>
        <v>0</v>
      </c>
      <c r="R746" s="196">
        <v>0</v>
      </c>
    </row>
    <row r="747" spans="1:18" ht="33" hidden="1" customHeight="1" outlineLevel="4">
      <c r="A747" s="427"/>
      <c r="B747" s="429"/>
      <c r="C747" s="97" t="s">
        <v>45</v>
      </c>
      <c r="D747" s="97"/>
      <c r="E747" s="369">
        <v>0</v>
      </c>
      <c r="F747" s="369">
        <v>0</v>
      </c>
      <c r="G747" s="369">
        <v>0</v>
      </c>
      <c r="H747" s="369">
        <v>0</v>
      </c>
      <c r="I747" s="369">
        <v>0</v>
      </c>
      <c r="J747" s="363">
        <f t="shared" si="321"/>
        <v>0</v>
      </c>
      <c r="K747" s="369">
        <v>0</v>
      </c>
      <c r="L747" s="369">
        <v>0</v>
      </c>
      <c r="M747" s="369">
        <v>0</v>
      </c>
      <c r="N747" s="369">
        <v>0</v>
      </c>
      <c r="O747" s="369">
        <v>0</v>
      </c>
      <c r="P747" s="87">
        <f t="shared" si="318"/>
        <v>0</v>
      </c>
      <c r="Q747" s="66">
        <f t="shared" si="322"/>
        <v>0</v>
      </c>
      <c r="R747" s="196">
        <v>0</v>
      </c>
    </row>
    <row r="748" spans="1:18" ht="33" hidden="1" customHeight="1" outlineLevel="4">
      <c r="A748" s="427"/>
      <c r="B748" s="429"/>
      <c r="C748" s="97" t="s">
        <v>46</v>
      </c>
      <c r="D748" s="97"/>
      <c r="E748" s="369">
        <v>0</v>
      </c>
      <c r="F748" s="369">
        <v>0</v>
      </c>
      <c r="G748" s="369">
        <v>0</v>
      </c>
      <c r="H748" s="369">
        <v>0</v>
      </c>
      <c r="I748" s="369">
        <v>0</v>
      </c>
      <c r="J748" s="363">
        <f t="shared" si="321"/>
        <v>0</v>
      </c>
      <c r="K748" s="369">
        <v>0</v>
      </c>
      <c r="L748" s="369">
        <v>0</v>
      </c>
      <c r="M748" s="369">
        <v>0</v>
      </c>
      <c r="N748" s="369">
        <v>0</v>
      </c>
      <c r="O748" s="369">
        <v>0</v>
      </c>
      <c r="P748" s="87">
        <f t="shared" si="318"/>
        <v>0</v>
      </c>
      <c r="Q748" s="66">
        <f t="shared" si="322"/>
        <v>0</v>
      </c>
      <c r="R748" s="196">
        <v>0</v>
      </c>
    </row>
    <row r="749" spans="1:18" ht="33" hidden="1" customHeight="1" outlineLevel="4">
      <c r="A749" s="427"/>
      <c r="B749" s="429"/>
      <c r="C749" s="97" t="s">
        <v>47</v>
      </c>
      <c r="D749" s="97"/>
      <c r="E749" s="369">
        <v>0</v>
      </c>
      <c r="F749" s="369">
        <v>0</v>
      </c>
      <c r="G749" s="369">
        <v>0</v>
      </c>
      <c r="H749" s="369">
        <v>0</v>
      </c>
      <c r="I749" s="369">
        <v>0</v>
      </c>
      <c r="J749" s="363">
        <f t="shared" si="321"/>
        <v>0</v>
      </c>
      <c r="K749" s="369">
        <v>0</v>
      </c>
      <c r="L749" s="369">
        <v>0</v>
      </c>
      <c r="M749" s="369">
        <v>0</v>
      </c>
      <c r="N749" s="369">
        <v>0</v>
      </c>
      <c r="O749" s="369">
        <v>0</v>
      </c>
      <c r="P749" s="87">
        <f t="shared" si="318"/>
        <v>0</v>
      </c>
      <c r="Q749" s="66">
        <f t="shared" si="322"/>
        <v>0</v>
      </c>
      <c r="R749" s="196">
        <v>0</v>
      </c>
    </row>
    <row r="750" spans="1:18" ht="49.5" hidden="1" customHeight="1" outlineLevel="4">
      <c r="A750" s="427"/>
      <c r="B750" s="429"/>
      <c r="C750" s="97" t="s">
        <v>48</v>
      </c>
      <c r="D750" s="97"/>
      <c r="E750" s="369">
        <v>0</v>
      </c>
      <c r="F750" s="369">
        <v>0</v>
      </c>
      <c r="G750" s="369">
        <v>0</v>
      </c>
      <c r="H750" s="369">
        <v>0</v>
      </c>
      <c r="I750" s="369">
        <v>0</v>
      </c>
      <c r="J750" s="363">
        <f t="shared" si="321"/>
        <v>0</v>
      </c>
      <c r="K750" s="369">
        <v>0</v>
      </c>
      <c r="L750" s="369">
        <v>0</v>
      </c>
      <c r="M750" s="369">
        <v>0</v>
      </c>
      <c r="N750" s="369">
        <v>0</v>
      </c>
      <c r="O750" s="369">
        <v>0</v>
      </c>
      <c r="P750" s="87">
        <f t="shared" si="318"/>
        <v>0</v>
      </c>
      <c r="Q750" s="66">
        <f t="shared" si="322"/>
        <v>0</v>
      </c>
      <c r="R750" s="196">
        <v>0</v>
      </c>
    </row>
    <row r="751" spans="1:18" ht="16.5" hidden="1" customHeight="1" outlineLevel="4">
      <c r="A751" s="427"/>
      <c r="B751" s="429"/>
      <c r="C751" s="97" t="s">
        <v>49</v>
      </c>
      <c r="D751" s="97"/>
      <c r="E751" s="369">
        <v>0</v>
      </c>
      <c r="F751" s="369">
        <v>0</v>
      </c>
      <c r="G751" s="369">
        <v>0</v>
      </c>
      <c r="H751" s="369">
        <v>0</v>
      </c>
      <c r="I751" s="369">
        <v>0</v>
      </c>
      <c r="J751" s="363">
        <f t="shared" si="321"/>
        <v>0</v>
      </c>
      <c r="K751" s="369">
        <v>0</v>
      </c>
      <c r="L751" s="369">
        <v>0</v>
      </c>
      <c r="M751" s="369">
        <v>0</v>
      </c>
      <c r="N751" s="369">
        <v>0</v>
      </c>
      <c r="O751" s="369">
        <v>0</v>
      </c>
      <c r="P751" s="87">
        <f t="shared" si="318"/>
        <v>0</v>
      </c>
      <c r="Q751" s="66">
        <f t="shared" si="322"/>
        <v>0</v>
      </c>
      <c r="R751" s="196">
        <v>0</v>
      </c>
    </row>
    <row r="752" spans="1:18" ht="16.5" hidden="1" customHeight="1" outlineLevel="4">
      <c r="A752" s="427"/>
      <c r="B752" s="429"/>
      <c r="C752" s="97" t="s">
        <v>50</v>
      </c>
      <c r="D752" s="97"/>
      <c r="E752" s="369">
        <v>0</v>
      </c>
      <c r="F752" s="369">
        <v>0</v>
      </c>
      <c r="G752" s="369">
        <v>0</v>
      </c>
      <c r="H752" s="369">
        <v>0</v>
      </c>
      <c r="I752" s="369">
        <v>0</v>
      </c>
      <c r="J752" s="363">
        <f t="shared" si="321"/>
        <v>0</v>
      </c>
      <c r="K752" s="369">
        <v>0</v>
      </c>
      <c r="L752" s="369">
        <v>0</v>
      </c>
      <c r="M752" s="369">
        <v>0</v>
      </c>
      <c r="N752" s="369">
        <v>0</v>
      </c>
      <c r="O752" s="369">
        <v>0</v>
      </c>
      <c r="P752" s="87">
        <f t="shared" si="318"/>
        <v>0</v>
      </c>
      <c r="Q752" s="66">
        <f t="shared" si="322"/>
        <v>0</v>
      </c>
      <c r="R752" s="196">
        <v>0</v>
      </c>
    </row>
    <row r="753" spans="1:18" ht="16.5" hidden="1" customHeight="1" outlineLevel="4">
      <c r="A753" s="427"/>
      <c r="B753" s="429"/>
      <c r="C753" s="97" t="s">
        <v>51</v>
      </c>
      <c r="D753" s="97"/>
      <c r="E753" s="369">
        <v>0</v>
      </c>
      <c r="F753" s="369">
        <v>0</v>
      </c>
      <c r="G753" s="369">
        <v>0</v>
      </c>
      <c r="H753" s="369">
        <v>0</v>
      </c>
      <c r="I753" s="369">
        <v>0</v>
      </c>
      <c r="J753" s="363">
        <f t="shared" si="321"/>
        <v>0</v>
      </c>
      <c r="K753" s="369">
        <v>0</v>
      </c>
      <c r="L753" s="369">
        <v>0</v>
      </c>
      <c r="M753" s="369">
        <v>0</v>
      </c>
      <c r="N753" s="369">
        <v>0</v>
      </c>
      <c r="O753" s="369">
        <v>0</v>
      </c>
      <c r="P753" s="87">
        <f t="shared" ref="P753:P816" si="323">K753+L753+M753+N753+O753</f>
        <v>0</v>
      </c>
      <c r="Q753" s="66">
        <f t="shared" si="322"/>
        <v>0</v>
      </c>
      <c r="R753" s="196">
        <v>0</v>
      </c>
    </row>
    <row r="754" spans="1:18" ht="16.5" hidden="1" customHeight="1" outlineLevel="4">
      <c r="A754" s="427"/>
      <c r="B754" s="429"/>
      <c r="C754" s="97" t="s">
        <v>37</v>
      </c>
      <c r="D754" s="97"/>
      <c r="E754" s="369">
        <v>0</v>
      </c>
      <c r="F754" s="369">
        <v>0</v>
      </c>
      <c r="G754" s="369">
        <v>0</v>
      </c>
      <c r="H754" s="369">
        <v>0</v>
      </c>
      <c r="I754" s="369">
        <v>0</v>
      </c>
      <c r="J754" s="363">
        <f t="shared" si="321"/>
        <v>0</v>
      </c>
      <c r="K754" s="369">
        <v>0</v>
      </c>
      <c r="L754" s="369">
        <v>0</v>
      </c>
      <c r="M754" s="369">
        <v>0</v>
      </c>
      <c r="N754" s="369">
        <v>0</v>
      </c>
      <c r="O754" s="369">
        <v>0</v>
      </c>
      <c r="P754" s="87">
        <f t="shared" si="323"/>
        <v>0</v>
      </c>
      <c r="Q754" s="66">
        <f t="shared" si="322"/>
        <v>0</v>
      </c>
      <c r="R754" s="196">
        <v>0</v>
      </c>
    </row>
    <row r="755" spans="1:18" ht="16.5" hidden="1" customHeight="1" outlineLevel="4">
      <c r="A755" s="427"/>
      <c r="B755" s="429"/>
      <c r="C755" s="97" t="s">
        <v>52</v>
      </c>
      <c r="D755" s="97"/>
      <c r="E755" s="369">
        <v>0</v>
      </c>
      <c r="F755" s="369">
        <v>0</v>
      </c>
      <c r="G755" s="369">
        <v>0</v>
      </c>
      <c r="H755" s="369">
        <v>0</v>
      </c>
      <c r="I755" s="369">
        <v>0</v>
      </c>
      <c r="J755" s="363">
        <f t="shared" si="321"/>
        <v>0</v>
      </c>
      <c r="K755" s="369">
        <v>0</v>
      </c>
      <c r="L755" s="369">
        <v>0</v>
      </c>
      <c r="M755" s="369">
        <v>0</v>
      </c>
      <c r="N755" s="369">
        <v>0</v>
      </c>
      <c r="O755" s="369">
        <v>0</v>
      </c>
      <c r="P755" s="87">
        <f t="shared" si="323"/>
        <v>0</v>
      </c>
      <c r="Q755" s="66">
        <f t="shared" si="322"/>
        <v>0</v>
      </c>
      <c r="R755" s="196">
        <v>0</v>
      </c>
    </row>
    <row r="756" spans="1:18" ht="16.5" hidden="1" customHeight="1" outlineLevel="4">
      <c r="A756" s="427"/>
      <c r="B756" s="429"/>
      <c r="C756" s="97" t="s">
        <v>53</v>
      </c>
      <c r="D756" s="97"/>
      <c r="E756" s="369">
        <v>0</v>
      </c>
      <c r="F756" s="369">
        <v>0</v>
      </c>
      <c r="G756" s="369">
        <v>0</v>
      </c>
      <c r="H756" s="369">
        <v>0</v>
      </c>
      <c r="I756" s="369">
        <v>0</v>
      </c>
      <c r="J756" s="363">
        <f t="shared" si="321"/>
        <v>0</v>
      </c>
      <c r="K756" s="369">
        <v>0</v>
      </c>
      <c r="L756" s="369">
        <v>0</v>
      </c>
      <c r="M756" s="369">
        <v>0</v>
      </c>
      <c r="N756" s="369">
        <v>0</v>
      </c>
      <c r="O756" s="369">
        <v>0</v>
      </c>
      <c r="P756" s="87">
        <f t="shared" si="323"/>
        <v>0</v>
      </c>
      <c r="Q756" s="66">
        <f t="shared" si="322"/>
        <v>0</v>
      </c>
      <c r="R756" s="196">
        <v>0</v>
      </c>
    </row>
    <row r="757" spans="1:18" ht="16.5" hidden="1" customHeight="1" outlineLevel="4">
      <c r="A757" s="427"/>
      <c r="B757" s="429"/>
      <c r="C757" s="97" t="s">
        <v>54</v>
      </c>
      <c r="D757" s="97"/>
      <c r="E757" s="369">
        <v>0</v>
      </c>
      <c r="F757" s="369">
        <v>0</v>
      </c>
      <c r="G757" s="369">
        <v>0</v>
      </c>
      <c r="H757" s="369">
        <v>0</v>
      </c>
      <c r="I757" s="369">
        <v>0</v>
      </c>
      <c r="J757" s="363">
        <f t="shared" si="321"/>
        <v>0</v>
      </c>
      <c r="K757" s="369">
        <v>0</v>
      </c>
      <c r="L757" s="369">
        <v>0</v>
      </c>
      <c r="M757" s="369">
        <v>0</v>
      </c>
      <c r="N757" s="369">
        <v>0</v>
      </c>
      <c r="O757" s="369">
        <v>0</v>
      </c>
      <c r="P757" s="87">
        <f t="shared" si="323"/>
        <v>0</v>
      </c>
      <c r="Q757" s="66">
        <f t="shared" si="322"/>
        <v>0</v>
      </c>
      <c r="R757" s="196">
        <v>0</v>
      </c>
    </row>
    <row r="758" spans="1:18" ht="16.5" hidden="1" customHeight="1" outlineLevel="4">
      <c r="A758" s="427"/>
      <c r="B758" s="429"/>
      <c r="C758" s="97" t="s">
        <v>55</v>
      </c>
      <c r="D758" s="97"/>
      <c r="E758" s="369">
        <v>0</v>
      </c>
      <c r="F758" s="369">
        <v>0</v>
      </c>
      <c r="G758" s="369">
        <v>0</v>
      </c>
      <c r="H758" s="369">
        <v>0</v>
      </c>
      <c r="I758" s="369">
        <v>0</v>
      </c>
      <c r="J758" s="363">
        <f t="shared" si="321"/>
        <v>0</v>
      </c>
      <c r="K758" s="369">
        <v>0</v>
      </c>
      <c r="L758" s="369">
        <v>0</v>
      </c>
      <c r="M758" s="369">
        <v>0</v>
      </c>
      <c r="N758" s="369">
        <v>0</v>
      </c>
      <c r="O758" s="369">
        <v>0</v>
      </c>
      <c r="P758" s="87">
        <f t="shared" si="323"/>
        <v>0</v>
      </c>
      <c r="Q758" s="66">
        <f t="shared" si="322"/>
        <v>0</v>
      </c>
      <c r="R758" s="196">
        <v>0</v>
      </c>
    </row>
    <row r="759" spans="1:18" ht="16.5" hidden="1" customHeight="1" outlineLevel="4">
      <c r="A759" s="427"/>
      <c r="B759" s="429"/>
      <c r="C759" s="97" t="s">
        <v>56</v>
      </c>
      <c r="D759" s="97"/>
      <c r="E759" s="369">
        <v>0</v>
      </c>
      <c r="F759" s="369">
        <v>0</v>
      </c>
      <c r="G759" s="369">
        <v>0</v>
      </c>
      <c r="H759" s="369">
        <v>0</v>
      </c>
      <c r="I759" s="369">
        <v>0</v>
      </c>
      <c r="J759" s="363">
        <f t="shared" si="321"/>
        <v>0</v>
      </c>
      <c r="K759" s="369">
        <v>0</v>
      </c>
      <c r="L759" s="369">
        <v>0</v>
      </c>
      <c r="M759" s="369">
        <v>0</v>
      </c>
      <c r="N759" s="369">
        <v>0</v>
      </c>
      <c r="O759" s="369">
        <v>0</v>
      </c>
      <c r="P759" s="87">
        <f t="shared" si="323"/>
        <v>0</v>
      </c>
      <c r="Q759" s="66">
        <f t="shared" si="322"/>
        <v>0</v>
      </c>
      <c r="R759" s="196">
        <v>0</v>
      </c>
    </row>
    <row r="760" spans="1:18" ht="16.5" hidden="1" customHeight="1" outlineLevel="4">
      <c r="A760" s="427"/>
      <c r="B760" s="429"/>
      <c r="C760" s="97" t="s">
        <v>57</v>
      </c>
      <c r="D760" s="97"/>
      <c r="E760" s="369">
        <v>0</v>
      </c>
      <c r="F760" s="369">
        <v>0</v>
      </c>
      <c r="G760" s="369">
        <v>0</v>
      </c>
      <c r="H760" s="369">
        <v>0</v>
      </c>
      <c r="I760" s="369">
        <v>0</v>
      </c>
      <c r="J760" s="363">
        <f t="shared" si="321"/>
        <v>0</v>
      </c>
      <c r="K760" s="369">
        <v>0</v>
      </c>
      <c r="L760" s="369">
        <v>0</v>
      </c>
      <c r="M760" s="369">
        <v>0</v>
      </c>
      <c r="N760" s="369">
        <v>0</v>
      </c>
      <c r="O760" s="369">
        <v>0</v>
      </c>
      <c r="P760" s="87">
        <f t="shared" si="323"/>
        <v>0</v>
      </c>
      <c r="Q760" s="66">
        <f t="shared" si="322"/>
        <v>0</v>
      </c>
      <c r="R760" s="196">
        <v>0</v>
      </c>
    </row>
    <row r="761" spans="1:18" ht="16.5" hidden="1" customHeight="1" outlineLevel="4">
      <c r="A761" s="427"/>
      <c r="B761" s="429"/>
      <c r="C761" s="97" t="s">
        <v>58</v>
      </c>
      <c r="D761" s="97"/>
      <c r="E761" s="369">
        <v>0</v>
      </c>
      <c r="F761" s="369">
        <v>0</v>
      </c>
      <c r="G761" s="369">
        <v>0</v>
      </c>
      <c r="H761" s="369">
        <v>0</v>
      </c>
      <c r="I761" s="369">
        <v>0</v>
      </c>
      <c r="J761" s="363">
        <f t="shared" si="321"/>
        <v>0</v>
      </c>
      <c r="K761" s="369">
        <v>0</v>
      </c>
      <c r="L761" s="369">
        <v>0</v>
      </c>
      <c r="M761" s="369">
        <v>0</v>
      </c>
      <c r="N761" s="369">
        <v>0</v>
      </c>
      <c r="O761" s="369">
        <v>0</v>
      </c>
      <c r="P761" s="87">
        <f t="shared" si="323"/>
        <v>0</v>
      </c>
      <c r="Q761" s="66">
        <f t="shared" si="322"/>
        <v>0</v>
      </c>
      <c r="R761" s="196">
        <v>0</v>
      </c>
    </row>
    <row r="762" spans="1:18" ht="16.5" hidden="1" customHeight="1" outlineLevel="4">
      <c r="A762" s="427"/>
      <c r="B762" s="429"/>
      <c r="C762" s="97" t="s">
        <v>59</v>
      </c>
      <c r="D762" s="97"/>
      <c r="E762" s="369">
        <v>0</v>
      </c>
      <c r="F762" s="369">
        <v>0</v>
      </c>
      <c r="G762" s="369">
        <v>0</v>
      </c>
      <c r="H762" s="369">
        <v>0</v>
      </c>
      <c r="I762" s="369">
        <v>0</v>
      </c>
      <c r="J762" s="363">
        <f t="shared" si="321"/>
        <v>0</v>
      </c>
      <c r="K762" s="369">
        <v>0</v>
      </c>
      <c r="L762" s="369">
        <v>0</v>
      </c>
      <c r="M762" s="369">
        <v>0</v>
      </c>
      <c r="N762" s="369">
        <v>0</v>
      </c>
      <c r="O762" s="369">
        <v>0</v>
      </c>
      <c r="P762" s="87">
        <f t="shared" si="323"/>
        <v>0</v>
      </c>
      <c r="Q762" s="66">
        <f t="shared" si="322"/>
        <v>0</v>
      </c>
      <c r="R762" s="196">
        <v>0</v>
      </c>
    </row>
    <row r="763" spans="1:18" ht="16.5" hidden="1" customHeight="1" outlineLevel="4">
      <c r="A763" s="427"/>
      <c r="B763" s="429"/>
      <c r="C763" s="97" t="s">
        <v>60</v>
      </c>
      <c r="D763" s="97"/>
      <c r="E763" s="369">
        <v>0</v>
      </c>
      <c r="F763" s="369">
        <v>0</v>
      </c>
      <c r="G763" s="369">
        <v>0</v>
      </c>
      <c r="H763" s="369">
        <v>0</v>
      </c>
      <c r="I763" s="369">
        <v>0</v>
      </c>
      <c r="J763" s="363">
        <f t="shared" si="321"/>
        <v>0</v>
      </c>
      <c r="K763" s="369">
        <v>0</v>
      </c>
      <c r="L763" s="369">
        <v>0</v>
      </c>
      <c r="M763" s="369">
        <v>0</v>
      </c>
      <c r="N763" s="369">
        <v>0</v>
      </c>
      <c r="O763" s="369">
        <v>0</v>
      </c>
      <c r="P763" s="87">
        <f t="shared" si="323"/>
        <v>0</v>
      </c>
      <c r="Q763" s="66">
        <f t="shared" si="322"/>
        <v>0</v>
      </c>
      <c r="R763" s="196">
        <v>0</v>
      </c>
    </row>
    <row r="764" spans="1:18" ht="16.5" hidden="1" customHeight="1" outlineLevel="4">
      <c r="A764" s="427"/>
      <c r="B764" s="429"/>
      <c r="C764" s="97" t="s">
        <v>61</v>
      </c>
      <c r="D764" s="97"/>
      <c r="E764" s="369">
        <v>0</v>
      </c>
      <c r="F764" s="369">
        <v>0</v>
      </c>
      <c r="G764" s="369">
        <v>0</v>
      </c>
      <c r="H764" s="369">
        <v>0</v>
      </c>
      <c r="I764" s="369">
        <v>0</v>
      </c>
      <c r="J764" s="363">
        <f t="shared" si="321"/>
        <v>0</v>
      </c>
      <c r="K764" s="369">
        <v>0</v>
      </c>
      <c r="L764" s="369">
        <v>0</v>
      </c>
      <c r="M764" s="369">
        <v>0</v>
      </c>
      <c r="N764" s="369">
        <v>0</v>
      </c>
      <c r="O764" s="369">
        <v>0</v>
      </c>
      <c r="P764" s="87">
        <f t="shared" si="323"/>
        <v>0</v>
      </c>
      <c r="Q764" s="66">
        <f t="shared" si="322"/>
        <v>0</v>
      </c>
      <c r="R764" s="196">
        <v>0</v>
      </c>
    </row>
    <row r="765" spans="1:18" ht="16.5" hidden="1" customHeight="1" outlineLevel="4">
      <c r="A765" s="427"/>
      <c r="B765" s="429"/>
      <c r="C765" s="97" t="s">
        <v>62</v>
      </c>
      <c r="D765" s="97"/>
      <c r="E765" s="369">
        <v>0</v>
      </c>
      <c r="F765" s="369">
        <v>0</v>
      </c>
      <c r="G765" s="369">
        <v>0</v>
      </c>
      <c r="H765" s="369">
        <v>0</v>
      </c>
      <c r="I765" s="369">
        <v>0</v>
      </c>
      <c r="J765" s="363">
        <f t="shared" si="321"/>
        <v>0</v>
      </c>
      <c r="K765" s="369">
        <v>0</v>
      </c>
      <c r="L765" s="369">
        <v>0</v>
      </c>
      <c r="M765" s="369">
        <v>0</v>
      </c>
      <c r="N765" s="369">
        <v>0</v>
      </c>
      <c r="O765" s="369">
        <v>0</v>
      </c>
      <c r="P765" s="87">
        <f t="shared" si="323"/>
        <v>0</v>
      </c>
      <c r="Q765" s="66">
        <f t="shared" si="322"/>
        <v>0</v>
      </c>
      <c r="R765" s="196">
        <v>0</v>
      </c>
    </row>
    <row r="766" spans="1:18" ht="16.5" hidden="1" customHeight="1" outlineLevel="4">
      <c r="A766" s="427"/>
      <c r="B766" s="429"/>
      <c r="C766" s="97" t="s">
        <v>63</v>
      </c>
      <c r="D766" s="97"/>
      <c r="E766" s="369">
        <v>0</v>
      </c>
      <c r="F766" s="369">
        <v>0</v>
      </c>
      <c r="G766" s="369">
        <v>0</v>
      </c>
      <c r="H766" s="369">
        <v>0</v>
      </c>
      <c r="I766" s="369">
        <v>0</v>
      </c>
      <c r="J766" s="363">
        <f t="shared" si="321"/>
        <v>0</v>
      </c>
      <c r="K766" s="369">
        <v>0</v>
      </c>
      <c r="L766" s="369">
        <v>0</v>
      </c>
      <c r="M766" s="369">
        <v>0</v>
      </c>
      <c r="N766" s="369">
        <v>0</v>
      </c>
      <c r="O766" s="369">
        <v>0</v>
      </c>
      <c r="P766" s="87">
        <f t="shared" si="323"/>
        <v>0</v>
      </c>
      <c r="Q766" s="66">
        <f t="shared" si="322"/>
        <v>0</v>
      </c>
      <c r="R766" s="196">
        <v>0</v>
      </c>
    </row>
    <row r="767" spans="1:18" ht="16.5" hidden="1" customHeight="1" outlineLevel="4">
      <c r="A767" s="427"/>
      <c r="B767" s="429"/>
      <c r="C767" s="97" t="s">
        <v>64</v>
      </c>
      <c r="D767" s="97"/>
      <c r="E767" s="369">
        <v>0</v>
      </c>
      <c r="F767" s="369">
        <v>0</v>
      </c>
      <c r="G767" s="369">
        <v>0</v>
      </c>
      <c r="H767" s="369">
        <v>0</v>
      </c>
      <c r="I767" s="369">
        <v>0</v>
      </c>
      <c r="J767" s="363">
        <f t="shared" si="321"/>
        <v>0</v>
      </c>
      <c r="K767" s="369">
        <v>0</v>
      </c>
      <c r="L767" s="369">
        <v>0</v>
      </c>
      <c r="M767" s="369">
        <v>0</v>
      </c>
      <c r="N767" s="369">
        <v>0</v>
      </c>
      <c r="O767" s="369">
        <v>0</v>
      </c>
      <c r="P767" s="87">
        <f t="shared" si="323"/>
        <v>0</v>
      </c>
      <c r="Q767" s="66">
        <f t="shared" si="322"/>
        <v>0</v>
      </c>
      <c r="R767" s="196">
        <v>0</v>
      </c>
    </row>
    <row r="768" spans="1:18" ht="33" hidden="1" customHeight="1" outlineLevel="4">
      <c r="A768" s="427"/>
      <c r="B768" s="429"/>
      <c r="C768" s="97" t="s">
        <v>65</v>
      </c>
      <c r="D768" s="97"/>
      <c r="E768" s="369">
        <v>0</v>
      </c>
      <c r="F768" s="369">
        <v>0</v>
      </c>
      <c r="G768" s="369">
        <v>0</v>
      </c>
      <c r="H768" s="369">
        <v>0</v>
      </c>
      <c r="I768" s="369">
        <v>0</v>
      </c>
      <c r="J768" s="363">
        <f t="shared" si="321"/>
        <v>0</v>
      </c>
      <c r="K768" s="369">
        <v>0</v>
      </c>
      <c r="L768" s="369">
        <v>0</v>
      </c>
      <c r="M768" s="369">
        <v>0</v>
      </c>
      <c r="N768" s="369">
        <v>0</v>
      </c>
      <c r="O768" s="369">
        <v>0</v>
      </c>
      <c r="P768" s="87">
        <f t="shared" si="323"/>
        <v>0</v>
      </c>
      <c r="Q768" s="66">
        <f t="shared" si="322"/>
        <v>0</v>
      </c>
      <c r="R768" s="196">
        <v>0</v>
      </c>
    </row>
    <row r="769" spans="1:18" ht="16.5" hidden="1" customHeight="1" outlineLevel="4">
      <c r="A769" s="427"/>
      <c r="B769" s="429"/>
      <c r="C769" s="123" t="s">
        <v>57</v>
      </c>
      <c r="D769" s="123"/>
      <c r="E769" s="369">
        <v>0</v>
      </c>
      <c r="F769" s="369">
        <v>0</v>
      </c>
      <c r="G769" s="369">
        <v>0</v>
      </c>
      <c r="H769" s="369">
        <v>0</v>
      </c>
      <c r="I769" s="369">
        <v>0</v>
      </c>
      <c r="J769" s="363">
        <f t="shared" si="321"/>
        <v>0</v>
      </c>
      <c r="K769" s="369">
        <v>0</v>
      </c>
      <c r="L769" s="369">
        <v>0</v>
      </c>
      <c r="M769" s="369">
        <v>0</v>
      </c>
      <c r="N769" s="369">
        <v>0</v>
      </c>
      <c r="O769" s="369">
        <v>0</v>
      </c>
      <c r="P769" s="87">
        <f t="shared" si="323"/>
        <v>0</v>
      </c>
      <c r="Q769" s="66">
        <f t="shared" si="322"/>
        <v>0</v>
      </c>
      <c r="R769" s="196">
        <v>0</v>
      </c>
    </row>
    <row r="770" spans="1:18" ht="16.5" hidden="1" customHeight="1" outlineLevel="4">
      <c r="A770" s="427"/>
      <c r="B770" s="429"/>
      <c r="C770" s="97" t="s">
        <v>66</v>
      </c>
      <c r="D770" s="97"/>
      <c r="E770" s="369">
        <v>0</v>
      </c>
      <c r="F770" s="369">
        <v>0</v>
      </c>
      <c r="G770" s="369">
        <v>0</v>
      </c>
      <c r="H770" s="369">
        <v>0</v>
      </c>
      <c r="I770" s="369">
        <v>0</v>
      </c>
      <c r="J770" s="363">
        <f t="shared" si="321"/>
        <v>0</v>
      </c>
      <c r="K770" s="369">
        <v>0</v>
      </c>
      <c r="L770" s="369">
        <v>0</v>
      </c>
      <c r="M770" s="369">
        <v>0</v>
      </c>
      <c r="N770" s="369">
        <v>0</v>
      </c>
      <c r="O770" s="369">
        <v>0</v>
      </c>
      <c r="P770" s="87">
        <f t="shared" si="323"/>
        <v>0</v>
      </c>
      <c r="Q770" s="66">
        <f t="shared" si="322"/>
        <v>0</v>
      </c>
      <c r="R770" s="196">
        <v>0</v>
      </c>
    </row>
    <row r="771" spans="1:18" ht="16.5" hidden="1" customHeight="1" outlineLevel="4">
      <c r="A771" s="427"/>
      <c r="B771" s="429"/>
      <c r="C771" s="97" t="s">
        <v>42</v>
      </c>
      <c r="D771" s="97"/>
      <c r="E771" s="369">
        <v>0</v>
      </c>
      <c r="F771" s="369">
        <v>0</v>
      </c>
      <c r="G771" s="369">
        <v>0</v>
      </c>
      <c r="H771" s="369">
        <v>0</v>
      </c>
      <c r="I771" s="369">
        <v>0</v>
      </c>
      <c r="J771" s="363">
        <f t="shared" si="321"/>
        <v>0</v>
      </c>
      <c r="K771" s="369">
        <v>0</v>
      </c>
      <c r="L771" s="369">
        <v>0</v>
      </c>
      <c r="M771" s="369">
        <v>0</v>
      </c>
      <c r="N771" s="369">
        <v>0</v>
      </c>
      <c r="O771" s="369">
        <v>0</v>
      </c>
      <c r="P771" s="87">
        <f t="shared" si="323"/>
        <v>0</v>
      </c>
      <c r="Q771" s="66">
        <f t="shared" si="322"/>
        <v>0</v>
      </c>
      <c r="R771" s="196">
        <v>0</v>
      </c>
    </row>
    <row r="772" spans="1:18" ht="16.5" hidden="1" customHeight="1" outlineLevel="4">
      <c r="A772" s="427"/>
      <c r="B772" s="429"/>
      <c r="C772" s="97" t="s">
        <v>67</v>
      </c>
      <c r="D772" s="97"/>
      <c r="E772" s="369">
        <v>0</v>
      </c>
      <c r="F772" s="369">
        <v>0</v>
      </c>
      <c r="G772" s="369">
        <v>0</v>
      </c>
      <c r="H772" s="369">
        <v>0</v>
      </c>
      <c r="I772" s="369">
        <v>0</v>
      </c>
      <c r="J772" s="363">
        <f t="shared" si="321"/>
        <v>0</v>
      </c>
      <c r="K772" s="369">
        <v>0</v>
      </c>
      <c r="L772" s="369">
        <v>0</v>
      </c>
      <c r="M772" s="369">
        <v>0</v>
      </c>
      <c r="N772" s="369">
        <v>0</v>
      </c>
      <c r="O772" s="369">
        <v>0</v>
      </c>
      <c r="P772" s="87">
        <f t="shared" si="323"/>
        <v>0</v>
      </c>
      <c r="Q772" s="66">
        <f t="shared" si="322"/>
        <v>0</v>
      </c>
      <c r="R772" s="196">
        <v>0</v>
      </c>
    </row>
    <row r="773" spans="1:18" ht="16.5" hidden="1" customHeight="1" outlineLevel="4">
      <c r="A773" s="427"/>
      <c r="B773" s="429"/>
      <c r="C773" s="97" t="s">
        <v>68</v>
      </c>
      <c r="D773" s="97"/>
      <c r="E773" s="369">
        <v>0</v>
      </c>
      <c r="F773" s="369">
        <v>0</v>
      </c>
      <c r="G773" s="369">
        <v>0</v>
      </c>
      <c r="H773" s="369">
        <v>0</v>
      </c>
      <c r="I773" s="369">
        <v>0</v>
      </c>
      <c r="J773" s="363">
        <f t="shared" si="321"/>
        <v>0</v>
      </c>
      <c r="K773" s="369">
        <v>0</v>
      </c>
      <c r="L773" s="369">
        <v>0</v>
      </c>
      <c r="M773" s="369">
        <v>0</v>
      </c>
      <c r="N773" s="369">
        <v>0</v>
      </c>
      <c r="O773" s="369">
        <v>0</v>
      </c>
      <c r="P773" s="87">
        <f t="shared" si="323"/>
        <v>0</v>
      </c>
      <c r="Q773" s="66">
        <f t="shared" si="322"/>
        <v>0</v>
      </c>
      <c r="R773" s="196">
        <v>0</v>
      </c>
    </row>
    <row r="774" spans="1:18" ht="16.5" hidden="1" customHeight="1" outlineLevel="4">
      <c r="A774" s="427"/>
      <c r="B774" s="429"/>
      <c r="C774" s="97" t="s">
        <v>69</v>
      </c>
      <c r="D774" s="97"/>
      <c r="E774" s="369">
        <v>0</v>
      </c>
      <c r="F774" s="369">
        <v>0</v>
      </c>
      <c r="G774" s="369">
        <v>0</v>
      </c>
      <c r="H774" s="369">
        <v>0</v>
      </c>
      <c r="I774" s="369">
        <v>0</v>
      </c>
      <c r="J774" s="363">
        <f t="shared" si="321"/>
        <v>0</v>
      </c>
      <c r="K774" s="369">
        <v>0</v>
      </c>
      <c r="L774" s="369">
        <v>0</v>
      </c>
      <c r="M774" s="369">
        <v>0</v>
      </c>
      <c r="N774" s="369">
        <v>0</v>
      </c>
      <c r="O774" s="369">
        <v>0</v>
      </c>
      <c r="P774" s="87">
        <f t="shared" si="323"/>
        <v>0</v>
      </c>
      <c r="Q774" s="66">
        <f t="shared" si="322"/>
        <v>0</v>
      </c>
      <c r="R774" s="196">
        <v>0</v>
      </c>
    </row>
    <row r="775" spans="1:18" ht="16.5" hidden="1" customHeight="1" outlineLevel="4">
      <c r="A775" s="427"/>
      <c r="B775" s="429"/>
      <c r="C775" s="97" t="s">
        <v>70</v>
      </c>
      <c r="D775" s="97"/>
      <c r="E775" s="369">
        <v>0</v>
      </c>
      <c r="F775" s="369">
        <v>0</v>
      </c>
      <c r="G775" s="369">
        <v>0</v>
      </c>
      <c r="H775" s="369">
        <v>0</v>
      </c>
      <c r="I775" s="369">
        <v>0</v>
      </c>
      <c r="J775" s="363">
        <f t="shared" si="321"/>
        <v>0</v>
      </c>
      <c r="K775" s="369">
        <v>0</v>
      </c>
      <c r="L775" s="369">
        <v>0</v>
      </c>
      <c r="M775" s="369">
        <v>0</v>
      </c>
      <c r="N775" s="369">
        <v>0</v>
      </c>
      <c r="O775" s="369">
        <v>0</v>
      </c>
      <c r="P775" s="87">
        <f t="shared" si="323"/>
        <v>0</v>
      </c>
      <c r="Q775" s="66">
        <f t="shared" si="322"/>
        <v>0</v>
      </c>
      <c r="R775" s="196">
        <v>0</v>
      </c>
    </row>
    <row r="776" spans="1:18" ht="16.5" hidden="1" customHeight="1" outlineLevel="4">
      <c r="A776" s="427"/>
      <c r="B776" s="429"/>
      <c r="C776" s="97" t="s">
        <v>71</v>
      </c>
      <c r="D776" s="97"/>
      <c r="E776" s="369">
        <v>0</v>
      </c>
      <c r="F776" s="369">
        <v>0</v>
      </c>
      <c r="G776" s="369">
        <v>0</v>
      </c>
      <c r="H776" s="369">
        <v>0</v>
      </c>
      <c r="I776" s="369">
        <v>0</v>
      </c>
      <c r="J776" s="363">
        <f t="shared" si="321"/>
        <v>0</v>
      </c>
      <c r="K776" s="369">
        <v>0</v>
      </c>
      <c r="L776" s="369">
        <v>0</v>
      </c>
      <c r="M776" s="369">
        <v>0</v>
      </c>
      <c r="N776" s="369">
        <v>0</v>
      </c>
      <c r="O776" s="369">
        <v>0</v>
      </c>
      <c r="P776" s="87">
        <f t="shared" si="323"/>
        <v>0</v>
      </c>
      <c r="Q776" s="66">
        <f t="shared" si="322"/>
        <v>0</v>
      </c>
      <c r="R776" s="196">
        <v>0</v>
      </c>
    </row>
    <row r="777" spans="1:18" ht="16.5" hidden="1" customHeight="1" outlineLevel="4">
      <c r="A777" s="427"/>
      <c r="B777" s="429"/>
      <c r="C777" s="97" t="s">
        <v>64</v>
      </c>
      <c r="D777" s="97"/>
      <c r="E777" s="369">
        <v>0</v>
      </c>
      <c r="F777" s="369">
        <v>0</v>
      </c>
      <c r="G777" s="369">
        <v>0</v>
      </c>
      <c r="H777" s="369">
        <v>0</v>
      </c>
      <c r="I777" s="369">
        <v>0</v>
      </c>
      <c r="J777" s="363">
        <f t="shared" si="321"/>
        <v>0</v>
      </c>
      <c r="K777" s="369">
        <v>0</v>
      </c>
      <c r="L777" s="369">
        <v>0</v>
      </c>
      <c r="M777" s="369">
        <v>0</v>
      </c>
      <c r="N777" s="369">
        <v>0</v>
      </c>
      <c r="O777" s="369">
        <v>0</v>
      </c>
      <c r="P777" s="87">
        <f t="shared" si="323"/>
        <v>0</v>
      </c>
      <c r="Q777" s="66">
        <f t="shared" si="322"/>
        <v>0</v>
      </c>
      <c r="R777" s="196">
        <v>0</v>
      </c>
    </row>
    <row r="778" spans="1:18" ht="16.5" hidden="1" customHeight="1" outlineLevel="4">
      <c r="A778" s="427"/>
      <c r="B778" s="429"/>
      <c r="C778" s="97" t="s">
        <v>72</v>
      </c>
      <c r="D778" s="97"/>
      <c r="E778" s="369">
        <v>0</v>
      </c>
      <c r="F778" s="369">
        <v>0</v>
      </c>
      <c r="G778" s="369">
        <v>0</v>
      </c>
      <c r="H778" s="369">
        <v>0</v>
      </c>
      <c r="I778" s="369">
        <v>0</v>
      </c>
      <c r="J778" s="363">
        <f t="shared" si="321"/>
        <v>0</v>
      </c>
      <c r="K778" s="369">
        <v>0</v>
      </c>
      <c r="L778" s="369">
        <v>0</v>
      </c>
      <c r="M778" s="369">
        <v>0</v>
      </c>
      <c r="N778" s="369">
        <v>0</v>
      </c>
      <c r="O778" s="369">
        <v>0</v>
      </c>
      <c r="P778" s="87">
        <f t="shared" si="323"/>
        <v>0</v>
      </c>
      <c r="Q778" s="66">
        <f t="shared" si="322"/>
        <v>0</v>
      </c>
      <c r="R778" s="196">
        <v>0</v>
      </c>
    </row>
    <row r="779" spans="1:18" ht="16.5" hidden="1" customHeight="1" outlineLevel="4">
      <c r="A779" s="427"/>
      <c r="B779" s="429"/>
      <c r="C779" s="97" t="s">
        <v>73</v>
      </c>
      <c r="D779" s="97"/>
      <c r="E779" s="369">
        <v>0</v>
      </c>
      <c r="F779" s="369">
        <v>0</v>
      </c>
      <c r="G779" s="369">
        <v>0</v>
      </c>
      <c r="H779" s="369">
        <v>0</v>
      </c>
      <c r="I779" s="369">
        <v>0</v>
      </c>
      <c r="J779" s="363">
        <f t="shared" si="321"/>
        <v>0</v>
      </c>
      <c r="K779" s="369">
        <v>0</v>
      </c>
      <c r="L779" s="369">
        <v>0</v>
      </c>
      <c r="M779" s="369">
        <v>0</v>
      </c>
      <c r="N779" s="369">
        <v>0</v>
      </c>
      <c r="O779" s="369">
        <v>0</v>
      </c>
      <c r="P779" s="87">
        <f t="shared" si="323"/>
        <v>0</v>
      </c>
      <c r="Q779" s="66">
        <f t="shared" si="322"/>
        <v>0</v>
      </c>
      <c r="R779" s="196">
        <v>0</v>
      </c>
    </row>
    <row r="780" spans="1:18" ht="33" hidden="1" customHeight="1" outlineLevel="4">
      <c r="A780" s="427"/>
      <c r="B780" s="429"/>
      <c r="C780" s="97" t="s">
        <v>74</v>
      </c>
      <c r="D780" s="97"/>
      <c r="E780" s="369">
        <v>0</v>
      </c>
      <c r="F780" s="369">
        <v>0</v>
      </c>
      <c r="G780" s="369">
        <v>0</v>
      </c>
      <c r="H780" s="369">
        <v>0</v>
      </c>
      <c r="I780" s="369">
        <v>0</v>
      </c>
      <c r="J780" s="363">
        <f t="shared" si="321"/>
        <v>0</v>
      </c>
      <c r="K780" s="369">
        <v>0</v>
      </c>
      <c r="L780" s="369">
        <v>0</v>
      </c>
      <c r="M780" s="369">
        <v>0</v>
      </c>
      <c r="N780" s="369">
        <v>0</v>
      </c>
      <c r="O780" s="369">
        <v>0</v>
      </c>
      <c r="P780" s="87">
        <f t="shared" si="323"/>
        <v>0</v>
      </c>
      <c r="Q780" s="66">
        <f t="shared" si="322"/>
        <v>0</v>
      </c>
      <c r="R780" s="196">
        <v>0</v>
      </c>
    </row>
    <row r="781" spans="1:18" ht="16.5" hidden="1" customHeight="1" outlineLevel="4">
      <c r="A781" s="427"/>
      <c r="B781" s="429"/>
      <c r="C781" s="97" t="s">
        <v>75</v>
      </c>
      <c r="D781" s="97"/>
      <c r="E781" s="369">
        <v>0</v>
      </c>
      <c r="F781" s="369">
        <v>0</v>
      </c>
      <c r="G781" s="369">
        <v>0</v>
      </c>
      <c r="H781" s="369">
        <v>0</v>
      </c>
      <c r="I781" s="369">
        <v>0</v>
      </c>
      <c r="J781" s="363">
        <f t="shared" si="321"/>
        <v>0</v>
      </c>
      <c r="K781" s="369">
        <v>0</v>
      </c>
      <c r="L781" s="369">
        <v>0</v>
      </c>
      <c r="M781" s="369">
        <v>0</v>
      </c>
      <c r="N781" s="369">
        <v>0</v>
      </c>
      <c r="O781" s="369">
        <v>0</v>
      </c>
      <c r="P781" s="87">
        <f t="shared" si="323"/>
        <v>0</v>
      </c>
      <c r="Q781" s="66">
        <f t="shared" si="322"/>
        <v>0</v>
      </c>
      <c r="R781" s="196">
        <v>0</v>
      </c>
    </row>
    <row r="782" spans="1:18" ht="16.5" hidden="1" customHeight="1" outlineLevel="4">
      <c r="A782" s="427"/>
      <c r="B782" s="429"/>
      <c r="C782" s="97" t="s">
        <v>76</v>
      </c>
      <c r="D782" s="97"/>
      <c r="E782" s="369">
        <v>0</v>
      </c>
      <c r="F782" s="369">
        <v>0</v>
      </c>
      <c r="G782" s="369">
        <v>0</v>
      </c>
      <c r="H782" s="369">
        <v>0</v>
      </c>
      <c r="I782" s="369">
        <v>0</v>
      </c>
      <c r="J782" s="363">
        <f t="shared" si="321"/>
        <v>0</v>
      </c>
      <c r="K782" s="369">
        <v>0</v>
      </c>
      <c r="L782" s="369">
        <v>0</v>
      </c>
      <c r="M782" s="369">
        <v>0</v>
      </c>
      <c r="N782" s="369">
        <v>0</v>
      </c>
      <c r="O782" s="369">
        <v>0</v>
      </c>
      <c r="P782" s="87">
        <f t="shared" si="323"/>
        <v>0</v>
      </c>
      <c r="Q782" s="66">
        <f t="shared" si="322"/>
        <v>0</v>
      </c>
      <c r="R782" s="196">
        <v>0</v>
      </c>
    </row>
    <row r="783" spans="1:18" ht="16.5" hidden="1" customHeight="1" outlineLevel="4">
      <c r="A783" s="427"/>
      <c r="B783" s="429"/>
      <c r="C783" s="97" t="s">
        <v>77</v>
      </c>
      <c r="D783" s="97"/>
      <c r="E783" s="369">
        <v>0</v>
      </c>
      <c r="F783" s="369">
        <v>0</v>
      </c>
      <c r="G783" s="369">
        <v>0</v>
      </c>
      <c r="H783" s="369">
        <v>0</v>
      </c>
      <c r="I783" s="369">
        <v>0</v>
      </c>
      <c r="J783" s="363">
        <f t="shared" si="321"/>
        <v>0</v>
      </c>
      <c r="K783" s="369">
        <v>0</v>
      </c>
      <c r="L783" s="369">
        <v>0</v>
      </c>
      <c r="M783" s="369">
        <v>0</v>
      </c>
      <c r="N783" s="369">
        <v>0</v>
      </c>
      <c r="O783" s="369">
        <v>0</v>
      </c>
      <c r="P783" s="87">
        <f t="shared" si="323"/>
        <v>0</v>
      </c>
      <c r="Q783" s="66">
        <f t="shared" si="322"/>
        <v>0</v>
      </c>
      <c r="R783" s="196">
        <v>0</v>
      </c>
    </row>
    <row r="784" spans="1:18" ht="16.5" hidden="1" customHeight="1" outlineLevel="4">
      <c r="A784" s="427"/>
      <c r="B784" s="429"/>
      <c r="C784" s="97" t="s">
        <v>78</v>
      </c>
      <c r="D784" s="97"/>
      <c r="E784" s="369">
        <v>0</v>
      </c>
      <c r="F784" s="369">
        <v>0</v>
      </c>
      <c r="G784" s="369">
        <v>0</v>
      </c>
      <c r="H784" s="369">
        <v>0</v>
      </c>
      <c r="I784" s="369">
        <v>0</v>
      </c>
      <c r="J784" s="363">
        <f t="shared" si="321"/>
        <v>0</v>
      </c>
      <c r="K784" s="369">
        <v>0</v>
      </c>
      <c r="L784" s="369">
        <v>0</v>
      </c>
      <c r="M784" s="369">
        <v>0</v>
      </c>
      <c r="N784" s="369">
        <v>0</v>
      </c>
      <c r="O784" s="369">
        <v>0</v>
      </c>
      <c r="P784" s="87">
        <f t="shared" si="323"/>
        <v>0</v>
      </c>
      <c r="Q784" s="66">
        <f t="shared" si="322"/>
        <v>0</v>
      </c>
      <c r="R784" s="196">
        <v>0</v>
      </c>
    </row>
    <row r="785" spans="1:18" ht="16.5" hidden="1" customHeight="1" outlineLevel="4">
      <c r="A785" s="427"/>
      <c r="B785" s="429"/>
      <c r="C785" s="97" t="s">
        <v>79</v>
      </c>
      <c r="D785" s="97"/>
      <c r="E785" s="369">
        <v>0</v>
      </c>
      <c r="F785" s="369">
        <v>0</v>
      </c>
      <c r="G785" s="369">
        <v>0</v>
      </c>
      <c r="H785" s="369">
        <v>0</v>
      </c>
      <c r="I785" s="369">
        <v>0</v>
      </c>
      <c r="J785" s="363">
        <f t="shared" si="321"/>
        <v>0</v>
      </c>
      <c r="K785" s="369">
        <v>0</v>
      </c>
      <c r="L785" s="369">
        <v>0</v>
      </c>
      <c r="M785" s="369">
        <v>0</v>
      </c>
      <c r="N785" s="369">
        <v>0</v>
      </c>
      <c r="O785" s="369">
        <v>0</v>
      </c>
      <c r="P785" s="87">
        <f t="shared" si="323"/>
        <v>0</v>
      </c>
      <c r="Q785" s="66">
        <f t="shared" si="322"/>
        <v>0</v>
      </c>
      <c r="R785" s="196">
        <v>0</v>
      </c>
    </row>
    <row r="786" spans="1:18" ht="33" hidden="1" customHeight="1" outlineLevel="4">
      <c r="A786" s="427"/>
      <c r="B786" s="429"/>
      <c r="C786" s="97" t="s">
        <v>80</v>
      </c>
      <c r="D786" s="97"/>
      <c r="E786" s="369">
        <v>0</v>
      </c>
      <c r="F786" s="369">
        <v>0</v>
      </c>
      <c r="G786" s="369">
        <v>0</v>
      </c>
      <c r="H786" s="369">
        <v>0</v>
      </c>
      <c r="I786" s="369">
        <v>0</v>
      </c>
      <c r="J786" s="363">
        <f t="shared" si="321"/>
        <v>0</v>
      </c>
      <c r="K786" s="369">
        <v>0</v>
      </c>
      <c r="L786" s="369">
        <v>0</v>
      </c>
      <c r="M786" s="369">
        <v>0</v>
      </c>
      <c r="N786" s="369">
        <v>0</v>
      </c>
      <c r="O786" s="369">
        <v>0</v>
      </c>
      <c r="P786" s="87">
        <f t="shared" si="323"/>
        <v>0</v>
      </c>
      <c r="Q786" s="66">
        <f t="shared" si="322"/>
        <v>0</v>
      </c>
      <c r="R786" s="196">
        <v>0</v>
      </c>
    </row>
    <row r="787" spans="1:18" ht="16.5" hidden="1" customHeight="1" outlineLevel="4">
      <c r="A787" s="427"/>
      <c r="B787" s="429"/>
      <c r="C787" s="97" t="s">
        <v>81</v>
      </c>
      <c r="D787" s="97"/>
      <c r="E787" s="369">
        <v>0</v>
      </c>
      <c r="F787" s="369">
        <v>0</v>
      </c>
      <c r="G787" s="369">
        <v>0</v>
      </c>
      <c r="H787" s="369">
        <v>0</v>
      </c>
      <c r="I787" s="369">
        <v>0</v>
      </c>
      <c r="J787" s="363">
        <f t="shared" si="321"/>
        <v>0</v>
      </c>
      <c r="K787" s="369">
        <v>0</v>
      </c>
      <c r="L787" s="369">
        <v>0</v>
      </c>
      <c r="M787" s="369">
        <v>0</v>
      </c>
      <c r="N787" s="369">
        <v>0</v>
      </c>
      <c r="O787" s="369">
        <v>0</v>
      </c>
      <c r="P787" s="87">
        <f t="shared" si="323"/>
        <v>0</v>
      </c>
      <c r="Q787" s="66">
        <f t="shared" si="322"/>
        <v>0</v>
      </c>
      <c r="R787" s="196">
        <v>0</v>
      </c>
    </row>
    <row r="788" spans="1:18" ht="16.5" hidden="1" customHeight="1" outlineLevel="4">
      <c r="A788" s="427"/>
      <c r="B788" s="429"/>
      <c r="C788" s="97" t="s">
        <v>66</v>
      </c>
      <c r="D788" s="97"/>
      <c r="E788" s="369">
        <v>0</v>
      </c>
      <c r="F788" s="369">
        <v>0</v>
      </c>
      <c r="G788" s="369">
        <v>0</v>
      </c>
      <c r="H788" s="369">
        <v>0</v>
      </c>
      <c r="I788" s="369">
        <v>0</v>
      </c>
      <c r="J788" s="363">
        <f t="shared" si="321"/>
        <v>0</v>
      </c>
      <c r="K788" s="369">
        <v>0</v>
      </c>
      <c r="L788" s="369">
        <v>0</v>
      </c>
      <c r="M788" s="369">
        <v>0</v>
      </c>
      <c r="N788" s="369">
        <v>0</v>
      </c>
      <c r="O788" s="369">
        <v>0</v>
      </c>
      <c r="P788" s="87">
        <f t="shared" si="323"/>
        <v>0</v>
      </c>
      <c r="Q788" s="66">
        <f t="shared" si="322"/>
        <v>0</v>
      </c>
      <c r="R788" s="196">
        <v>0</v>
      </c>
    </row>
    <row r="789" spans="1:18" ht="16.5" hidden="1" customHeight="1" outlineLevel="4">
      <c r="A789" s="427"/>
      <c r="B789" s="429"/>
      <c r="C789" s="97" t="s">
        <v>72</v>
      </c>
      <c r="D789" s="97"/>
      <c r="E789" s="369">
        <v>0</v>
      </c>
      <c r="F789" s="369">
        <v>0</v>
      </c>
      <c r="G789" s="369">
        <v>0</v>
      </c>
      <c r="H789" s="369">
        <v>0</v>
      </c>
      <c r="I789" s="369">
        <v>0</v>
      </c>
      <c r="J789" s="363">
        <f t="shared" si="321"/>
        <v>0</v>
      </c>
      <c r="K789" s="369">
        <v>0</v>
      </c>
      <c r="L789" s="369">
        <v>0</v>
      </c>
      <c r="M789" s="369">
        <v>0</v>
      </c>
      <c r="N789" s="369">
        <v>0</v>
      </c>
      <c r="O789" s="369">
        <v>0</v>
      </c>
      <c r="P789" s="87">
        <f t="shared" si="323"/>
        <v>0</v>
      </c>
      <c r="Q789" s="66">
        <f t="shared" si="322"/>
        <v>0</v>
      </c>
      <c r="R789" s="196">
        <v>0</v>
      </c>
    </row>
    <row r="790" spans="1:18" ht="33" hidden="1" customHeight="1" outlineLevel="4">
      <c r="A790" s="427"/>
      <c r="B790" s="429"/>
      <c r="C790" s="97" t="s">
        <v>82</v>
      </c>
      <c r="D790" s="97"/>
      <c r="E790" s="369">
        <v>0</v>
      </c>
      <c r="F790" s="369">
        <v>0</v>
      </c>
      <c r="G790" s="369">
        <v>0</v>
      </c>
      <c r="H790" s="369">
        <v>0</v>
      </c>
      <c r="I790" s="369">
        <v>0</v>
      </c>
      <c r="J790" s="363">
        <f t="shared" si="321"/>
        <v>0</v>
      </c>
      <c r="K790" s="369">
        <v>0</v>
      </c>
      <c r="L790" s="369">
        <v>0</v>
      </c>
      <c r="M790" s="369">
        <v>0</v>
      </c>
      <c r="N790" s="369">
        <v>0</v>
      </c>
      <c r="O790" s="369">
        <v>0</v>
      </c>
      <c r="P790" s="87">
        <f t="shared" si="323"/>
        <v>0</v>
      </c>
      <c r="Q790" s="66">
        <f t="shared" si="322"/>
        <v>0</v>
      </c>
      <c r="R790" s="196">
        <v>0</v>
      </c>
    </row>
    <row r="791" spans="1:18" ht="33" hidden="1" customHeight="1" outlineLevel="4">
      <c r="A791" s="427"/>
      <c r="B791" s="429"/>
      <c r="C791" s="97" t="s">
        <v>83</v>
      </c>
      <c r="D791" s="97"/>
      <c r="E791" s="369">
        <v>0</v>
      </c>
      <c r="F791" s="369">
        <v>0</v>
      </c>
      <c r="G791" s="369">
        <v>0</v>
      </c>
      <c r="H791" s="369">
        <v>0</v>
      </c>
      <c r="I791" s="369">
        <v>0</v>
      </c>
      <c r="J791" s="363">
        <f t="shared" si="321"/>
        <v>0</v>
      </c>
      <c r="K791" s="369">
        <v>0</v>
      </c>
      <c r="L791" s="369">
        <v>0</v>
      </c>
      <c r="M791" s="369">
        <v>0</v>
      </c>
      <c r="N791" s="369">
        <v>0</v>
      </c>
      <c r="O791" s="369">
        <v>0</v>
      </c>
      <c r="P791" s="87">
        <f t="shared" si="323"/>
        <v>0</v>
      </c>
      <c r="Q791" s="66">
        <f t="shared" si="322"/>
        <v>0</v>
      </c>
      <c r="R791" s="196">
        <v>0</v>
      </c>
    </row>
    <row r="792" spans="1:18" ht="28.5" hidden="1" customHeight="1" outlineLevel="3">
      <c r="A792" s="427"/>
      <c r="B792" s="429"/>
      <c r="C792" s="75" t="s">
        <v>22</v>
      </c>
      <c r="D792" s="27">
        <v>0</v>
      </c>
      <c r="E792" s="20">
        <f>SUM(E793:E845)</f>
        <v>0</v>
      </c>
      <c r="F792" s="20">
        <f t="shared" ref="F792:H792" si="324">SUM(F793:F845)</f>
        <v>0</v>
      </c>
      <c r="G792" s="20">
        <f t="shared" si="324"/>
        <v>0</v>
      </c>
      <c r="H792" s="20">
        <f t="shared" si="324"/>
        <v>0</v>
      </c>
      <c r="I792" s="20">
        <f>SUM(I793:I845)</f>
        <v>22351742.999999996</v>
      </c>
      <c r="J792" s="363">
        <f t="shared" si="321"/>
        <v>22351742.999999996</v>
      </c>
      <c r="K792" s="20">
        <f>SUM(K793:K845)</f>
        <v>22351742.999999996</v>
      </c>
      <c r="L792" s="20">
        <f t="shared" ref="L792:O792" si="325">SUM(L793:L845)</f>
        <v>22351742.999999996</v>
      </c>
      <c r="M792" s="20">
        <f t="shared" si="325"/>
        <v>22351742.999999996</v>
      </c>
      <c r="N792" s="20">
        <f t="shared" si="325"/>
        <v>22351742.999999996</v>
      </c>
      <c r="O792" s="20">
        <f t="shared" si="325"/>
        <v>22351742.999999996</v>
      </c>
      <c r="P792" s="20">
        <f t="shared" si="323"/>
        <v>111758714.99999999</v>
      </c>
      <c r="Q792" s="76">
        <f>J792+P792</f>
        <v>134110457.99999999</v>
      </c>
      <c r="R792" s="196">
        <v>0</v>
      </c>
    </row>
    <row r="793" spans="1:18" ht="15.75" hidden="1" customHeight="1" outlineLevel="3">
      <c r="A793" s="427"/>
      <c r="B793" s="429"/>
      <c r="C793" s="104" t="s">
        <v>37</v>
      </c>
      <c r="D793" s="104"/>
      <c r="E793" s="12">
        <v>0</v>
      </c>
      <c r="F793" s="12">
        <v>0</v>
      </c>
      <c r="G793" s="12">
        <v>0</v>
      </c>
      <c r="H793" s="12">
        <v>0</v>
      </c>
      <c r="I793" s="89">
        <v>504000</v>
      </c>
      <c r="J793" s="363">
        <f t="shared" si="321"/>
        <v>504000</v>
      </c>
      <c r="K793" s="89">
        <v>504000</v>
      </c>
      <c r="L793" s="89">
        <v>504000</v>
      </c>
      <c r="M793" s="89">
        <v>504000</v>
      </c>
      <c r="N793" s="89">
        <v>504000</v>
      </c>
      <c r="O793" s="89">
        <v>504000</v>
      </c>
      <c r="P793" s="87">
        <f t="shared" si="323"/>
        <v>2520000</v>
      </c>
      <c r="Q793" s="66">
        <f>J793+P793</f>
        <v>3024000</v>
      </c>
      <c r="R793" s="196">
        <v>0</v>
      </c>
    </row>
    <row r="794" spans="1:18" ht="15.75" hidden="1" customHeight="1" outlineLevel="3">
      <c r="A794" s="427"/>
      <c r="B794" s="429"/>
      <c r="C794" s="127" t="s">
        <v>38</v>
      </c>
      <c r="D794" s="127"/>
      <c r="E794" s="12">
        <v>0</v>
      </c>
      <c r="F794" s="12">
        <v>0</v>
      </c>
      <c r="G794" s="12">
        <v>0</v>
      </c>
      <c r="H794" s="12">
        <v>0</v>
      </c>
      <c r="I794" s="89">
        <v>623166.66666666663</v>
      </c>
      <c r="J794" s="363">
        <f t="shared" si="321"/>
        <v>623166.66666666663</v>
      </c>
      <c r="K794" s="89">
        <v>623166.66666666663</v>
      </c>
      <c r="L794" s="89">
        <v>623166.66666666663</v>
      </c>
      <c r="M794" s="89">
        <v>623166.66666666663</v>
      </c>
      <c r="N794" s="89">
        <v>623166.66666666663</v>
      </c>
      <c r="O794" s="89">
        <v>623166.66666666663</v>
      </c>
      <c r="P794" s="87">
        <f t="shared" si="323"/>
        <v>3115833.333333333</v>
      </c>
      <c r="Q794" s="66">
        <f t="shared" ref="Q794:Q845" si="326">J794+P794</f>
        <v>3738999.9999999995</v>
      </c>
      <c r="R794" s="196">
        <v>0</v>
      </c>
    </row>
    <row r="795" spans="1:18" ht="15.75" hidden="1" customHeight="1" outlineLevel="3">
      <c r="A795" s="427"/>
      <c r="B795" s="429"/>
      <c r="C795" s="104" t="s">
        <v>39</v>
      </c>
      <c r="D795" s="104"/>
      <c r="E795" s="12">
        <v>0</v>
      </c>
      <c r="F795" s="12">
        <v>0</v>
      </c>
      <c r="G795" s="12">
        <v>0</v>
      </c>
      <c r="H795" s="12">
        <v>0</v>
      </c>
      <c r="I795" s="89">
        <v>178333.33333333334</v>
      </c>
      <c r="J795" s="363">
        <f t="shared" si="321"/>
        <v>178333.33333333334</v>
      </c>
      <c r="K795" s="89">
        <v>178333.33333333334</v>
      </c>
      <c r="L795" s="89">
        <v>178333.33333333334</v>
      </c>
      <c r="M795" s="89">
        <v>178333.33333333334</v>
      </c>
      <c r="N795" s="89">
        <v>178333.33333333334</v>
      </c>
      <c r="O795" s="89">
        <v>178333.33333333334</v>
      </c>
      <c r="P795" s="87">
        <f t="shared" si="323"/>
        <v>891666.66666666674</v>
      </c>
      <c r="Q795" s="66">
        <f t="shared" si="326"/>
        <v>1070000</v>
      </c>
      <c r="R795" s="196">
        <v>0</v>
      </c>
    </row>
    <row r="796" spans="1:18" ht="15.75" hidden="1" customHeight="1" outlineLevel="3">
      <c r="A796" s="427"/>
      <c r="B796" s="429"/>
      <c r="C796" s="104" t="s">
        <v>40</v>
      </c>
      <c r="D796" s="104"/>
      <c r="E796" s="12">
        <v>0</v>
      </c>
      <c r="F796" s="12">
        <v>0</v>
      </c>
      <c r="G796" s="12">
        <v>0</v>
      </c>
      <c r="H796" s="12">
        <v>0</v>
      </c>
      <c r="I796" s="89">
        <v>131381.66666666666</v>
      </c>
      <c r="J796" s="363">
        <f t="shared" si="321"/>
        <v>131381.66666666666</v>
      </c>
      <c r="K796" s="89">
        <v>131381.66666666666</v>
      </c>
      <c r="L796" s="89">
        <v>131381.66666666666</v>
      </c>
      <c r="M796" s="89">
        <v>131381.66666666666</v>
      </c>
      <c r="N796" s="89">
        <v>131381.66666666666</v>
      </c>
      <c r="O796" s="89">
        <v>131381.66666666666</v>
      </c>
      <c r="P796" s="87">
        <f t="shared" si="323"/>
        <v>656908.33333333326</v>
      </c>
      <c r="Q796" s="66">
        <f t="shared" si="326"/>
        <v>788289.99999999988</v>
      </c>
      <c r="R796" s="196">
        <v>0</v>
      </c>
    </row>
    <row r="797" spans="1:18" ht="15.75" hidden="1" customHeight="1" outlineLevel="3">
      <c r="A797" s="427"/>
      <c r="B797" s="429"/>
      <c r="C797" s="104" t="s">
        <v>41</v>
      </c>
      <c r="D797" s="104"/>
      <c r="E797" s="12">
        <v>0</v>
      </c>
      <c r="F797" s="12">
        <v>0</v>
      </c>
      <c r="G797" s="12">
        <v>0</v>
      </c>
      <c r="H797" s="12">
        <v>0</v>
      </c>
      <c r="I797" s="89">
        <v>1173000</v>
      </c>
      <c r="J797" s="363">
        <f t="shared" si="321"/>
        <v>1173000</v>
      </c>
      <c r="K797" s="89">
        <v>1173000</v>
      </c>
      <c r="L797" s="89">
        <v>1173000</v>
      </c>
      <c r="M797" s="89">
        <v>1173000</v>
      </c>
      <c r="N797" s="89">
        <v>1173000</v>
      </c>
      <c r="O797" s="89">
        <v>1173000</v>
      </c>
      <c r="P797" s="87">
        <f t="shared" si="323"/>
        <v>5865000</v>
      </c>
      <c r="Q797" s="66">
        <f t="shared" si="326"/>
        <v>7038000</v>
      </c>
      <c r="R797" s="196">
        <v>0</v>
      </c>
    </row>
    <row r="798" spans="1:18" ht="15.75" hidden="1" customHeight="1" outlineLevel="3">
      <c r="A798" s="427"/>
      <c r="B798" s="429"/>
      <c r="C798" s="104" t="s">
        <v>42</v>
      </c>
      <c r="D798" s="104"/>
      <c r="E798" s="12">
        <v>0</v>
      </c>
      <c r="F798" s="12">
        <v>0</v>
      </c>
      <c r="G798" s="12">
        <v>0</v>
      </c>
      <c r="H798" s="12">
        <v>0</v>
      </c>
      <c r="I798" s="89">
        <v>81750</v>
      </c>
      <c r="J798" s="363">
        <f t="shared" si="321"/>
        <v>81750</v>
      </c>
      <c r="K798" s="89">
        <v>81750</v>
      </c>
      <c r="L798" s="89">
        <v>81750</v>
      </c>
      <c r="M798" s="89">
        <v>81750</v>
      </c>
      <c r="N798" s="89">
        <v>81750</v>
      </c>
      <c r="O798" s="89">
        <v>81750</v>
      </c>
      <c r="P798" s="87">
        <f t="shared" si="323"/>
        <v>408750</v>
      </c>
      <c r="Q798" s="66">
        <f t="shared" si="326"/>
        <v>490500</v>
      </c>
      <c r="R798" s="196">
        <v>0</v>
      </c>
    </row>
    <row r="799" spans="1:18" ht="15.75" hidden="1" customHeight="1" outlineLevel="3">
      <c r="A799" s="427"/>
      <c r="B799" s="429"/>
      <c r="C799" s="104" t="s">
        <v>43</v>
      </c>
      <c r="D799" s="104"/>
      <c r="E799" s="12">
        <v>0</v>
      </c>
      <c r="F799" s="12">
        <v>0</v>
      </c>
      <c r="G799" s="12">
        <v>0</v>
      </c>
      <c r="H799" s="12">
        <v>0</v>
      </c>
      <c r="I799" s="89">
        <v>490666.66666666669</v>
      </c>
      <c r="J799" s="363">
        <f t="shared" si="321"/>
        <v>490666.66666666669</v>
      </c>
      <c r="K799" s="89">
        <v>490666.66666666669</v>
      </c>
      <c r="L799" s="89">
        <v>490666.66666666669</v>
      </c>
      <c r="M799" s="89">
        <v>490666.66666666669</v>
      </c>
      <c r="N799" s="89">
        <v>490666.66666666669</v>
      </c>
      <c r="O799" s="89">
        <v>490666.66666666669</v>
      </c>
      <c r="P799" s="87">
        <f t="shared" si="323"/>
        <v>2453333.3333333335</v>
      </c>
      <c r="Q799" s="66">
        <f t="shared" si="326"/>
        <v>2944000</v>
      </c>
      <c r="R799" s="196">
        <v>0</v>
      </c>
    </row>
    <row r="800" spans="1:18" ht="15.75" hidden="1" customHeight="1" outlineLevel="3">
      <c r="A800" s="427"/>
      <c r="B800" s="429"/>
      <c r="C800" s="104" t="s">
        <v>44</v>
      </c>
      <c r="D800" s="104"/>
      <c r="E800" s="12">
        <v>0</v>
      </c>
      <c r="F800" s="12">
        <v>0</v>
      </c>
      <c r="G800" s="12">
        <v>0</v>
      </c>
      <c r="H800" s="12">
        <v>0</v>
      </c>
      <c r="I800" s="89">
        <v>1173000</v>
      </c>
      <c r="J800" s="363">
        <f t="shared" si="321"/>
        <v>1173000</v>
      </c>
      <c r="K800" s="89">
        <v>1173000</v>
      </c>
      <c r="L800" s="89">
        <v>1173000</v>
      </c>
      <c r="M800" s="89">
        <v>1173000</v>
      </c>
      <c r="N800" s="89">
        <v>1173000</v>
      </c>
      <c r="O800" s="89">
        <v>1173000</v>
      </c>
      <c r="P800" s="87">
        <f t="shared" si="323"/>
        <v>5865000</v>
      </c>
      <c r="Q800" s="66">
        <f t="shared" si="326"/>
        <v>7038000</v>
      </c>
      <c r="R800" s="196">
        <v>0</v>
      </c>
    </row>
    <row r="801" spans="1:18" ht="15.75" hidden="1" customHeight="1" outlineLevel="3">
      <c r="A801" s="427"/>
      <c r="B801" s="429"/>
      <c r="C801" s="104" t="s">
        <v>45</v>
      </c>
      <c r="D801" s="104"/>
      <c r="E801" s="12">
        <v>0</v>
      </c>
      <c r="F801" s="12">
        <v>0</v>
      </c>
      <c r="G801" s="12">
        <v>0</v>
      </c>
      <c r="H801" s="12">
        <v>0</v>
      </c>
      <c r="I801" s="89">
        <v>301333.33333333331</v>
      </c>
      <c r="J801" s="363">
        <f t="shared" si="321"/>
        <v>301333.33333333331</v>
      </c>
      <c r="K801" s="89">
        <v>301333.33333333331</v>
      </c>
      <c r="L801" s="89">
        <v>301333.33333333331</v>
      </c>
      <c r="M801" s="89">
        <v>301333.33333333331</v>
      </c>
      <c r="N801" s="89">
        <v>301333.33333333331</v>
      </c>
      <c r="O801" s="89">
        <v>301333.33333333331</v>
      </c>
      <c r="P801" s="87">
        <f t="shared" si="323"/>
        <v>1506666.6666666665</v>
      </c>
      <c r="Q801" s="66">
        <f t="shared" si="326"/>
        <v>1807999.9999999998</v>
      </c>
      <c r="R801" s="196">
        <v>0</v>
      </c>
    </row>
    <row r="802" spans="1:18" ht="15.75" hidden="1" customHeight="1" outlineLevel="3">
      <c r="A802" s="427"/>
      <c r="B802" s="429"/>
      <c r="C802" s="104" t="s">
        <v>46</v>
      </c>
      <c r="D802" s="104"/>
      <c r="E802" s="12">
        <v>0</v>
      </c>
      <c r="F802" s="12">
        <v>0</v>
      </c>
      <c r="G802" s="12">
        <v>0</v>
      </c>
      <c r="H802" s="12">
        <v>0</v>
      </c>
      <c r="I802" s="89">
        <v>665533.33333333337</v>
      </c>
      <c r="J802" s="363">
        <f t="shared" si="321"/>
        <v>665533.33333333337</v>
      </c>
      <c r="K802" s="89">
        <v>665533.33333333337</v>
      </c>
      <c r="L802" s="89">
        <v>665533.33333333337</v>
      </c>
      <c r="M802" s="89">
        <v>665533.33333333337</v>
      </c>
      <c r="N802" s="89">
        <v>665533.33333333337</v>
      </c>
      <c r="O802" s="89">
        <v>665533.33333333337</v>
      </c>
      <c r="P802" s="87">
        <f t="shared" si="323"/>
        <v>3327666.666666667</v>
      </c>
      <c r="Q802" s="66">
        <f t="shared" si="326"/>
        <v>3993200.0000000005</v>
      </c>
      <c r="R802" s="196">
        <v>0</v>
      </c>
    </row>
    <row r="803" spans="1:18" ht="31.5" hidden="1" customHeight="1" outlineLevel="3">
      <c r="A803" s="427"/>
      <c r="B803" s="429"/>
      <c r="C803" s="104" t="s">
        <v>47</v>
      </c>
      <c r="D803" s="104"/>
      <c r="E803" s="12">
        <v>0</v>
      </c>
      <c r="F803" s="12">
        <v>0</v>
      </c>
      <c r="G803" s="12">
        <v>0</v>
      </c>
      <c r="H803" s="12">
        <v>0</v>
      </c>
      <c r="I803" s="89">
        <v>567500</v>
      </c>
      <c r="J803" s="363">
        <f t="shared" si="321"/>
        <v>567500</v>
      </c>
      <c r="K803" s="89">
        <v>567500</v>
      </c>
      <c r="L803" s="89">
        <v>567500</v>
      </c>
      <c r="M803" s="89">
        <v>567500</v>
      </c>
      <c r="N803" s="89">
        <v>567500</v>
      </c>
      <c r="O803" s="89">
        <v>567500</v>
      </c>
      <c r="P803" s="87">
        <f t="shared" si="323"/>
        <v>2837500</v>
      </c>
      <c r="Q803" s="66">
        <f t="shared" si="326"/>
        <v>3405000</v>
      </c>
      <c r="R803" s="196">
        <v>0</v>
      </c>
    </row>
    <row r="804" spans="1:18" ht="47.25" hidden="1" customHeight="1" outlineLevel="3">
      <c r="A804" s="427"/>
      <c r="B804" s="429"/>
      <c r="C804" s="104" t="s">
        <v>48</v>
      </c>
      <c r="D804" s="104"/>
      <c r="E804" s="12">
        <v>0</v>
      </c>
      <c r="F804" s="12">
        <v>0</v>
      </c>
      <c r="G804" s="12">
        <v>0</v>
      </c>
      <c r="H804" s="12">
        <v>0</v>
      </c>
      <c r="I804" s="89">
        <v>717233.33333333337</v>
      </c>
      <c r="J804" s="363">
        <f t="shared" si="321"/>
        <v>717233.33333333337</v>
      </c>
      <c r="K804" s="89">
        <v>717233.33333333337</v>
      </c>
      <c r="L804" s="89">
        <v>717233.33333333337</v>
      </c>
      <c r="M804" s="89">
        <v>717233.33333333337</v>
      </c>
      <c r="N804" s="89">
        <v>717233.33333333337</v>
      </c>
      <c r="O804" s="89">
        <v>717233.33333333337</v>
      </c>
      <c r="P804" s="87">
        <f t="shared" si="323"/>
        <v>3586166.666666667</v>
      </c>
      <c r="Q804" s="66">
        <f t="shared" si="326"/>
        <v>4303400</v>
      </c>
      <c r="R804" s="196">
        <v>0</v>
      </c>
    </row>
    <row r="805" spans="1:18" ht="15.75" hidden="1" customHeight="1" outlineLevel="3">
      <c r="A805" s="427"/>
      <c r="B805" s="429"/>
      <c r="C805" s="104" t="s">
        <v>49</v>
      </c>
      <c r="D805" s="104"/>
      <c r="E805" s="12">
        <v>0</v>
      </c>
      <c r="F805" s="12">
        <v>0</v>
      </c>
      <c r="G805" s="12">
        <v>0</v>
      </c>
      <c r="H805" s="12">
        <v>0</v>
      </c>
      <c r="I805" s="89">
        <v>156000</v>
      </c>
      <c r="J805" s="363">
        <f t="shared" si="321"/>
        <v>156000</v>
      </c>
      <c r="K805" s="89">
        <v>156000</v>
      </c>
      <c r="L805" s="89">
        <v>156000</v>
      </c>
      <c r="M805" s="89">
        <v>156000</v>
      </c>
      <c r="N805" s="89">
        <v>156000</v>
      </c>
      <c r="O805" s="89">
        <v>156000</v>
      </c>
      <c r="P805" s="87">
        <f t="shared" si="323"/>
        <v>780000</v>
      </c>
      <c r="Q805" s="66">
        <f t="shared" si="326"/>
        <v>936000</v>
      </c>
      <c r="R805" s="196">
        <v>0</v>
      </c>
    </row>
    <row r="806" spans="1:18" ht="15.75" hidden="1" customHeight="1" outlineLevel="3">
      <c r="A806" s="427"/>
      <c r="B806" s="429"/>
      <c r="C806" s="104" t="s">
        <v>50</v>
      </c>
      <c r="D806" s="104"/>
      <c r="E806" s="12">
        <v>0</v>
      </c>
      <c r="F806" s="12">
        <v>0</v>
      </c>
      <c r="G806" s="12">
        <v>0</v>
      </c>
      <c r="H806" s="12">
        <v>0</v>
      </c>
      <c r="I806" s="12">
        <v>104500</v>
      </c>
      <c r="J806" s="363">
        <f t="shared" si="321"/>
        <v>104500</v>
      </c>
      <c r="K806" s="12">
        <v>104500</v>
      </c>
      <c r="L806" s="12">
        <v>104500</v>
      </c>
      <c r="M806" s="12">
        <v>104500</v>
      </c>
      <c r="N806" s="12">
        <v>104500</v>
      </c>
      <c r="O806" s="12">
        <v>104500</v>
      </c>
      <c r="P806" s="87">
        <f t="shared" si="323"/>
        <v>522500</v>
      </c>
      <c r="Q806" s="66">
        <f t="shared" si="326"/>
        <v>627000</v>
      </c>
      <c r="R806" s="196">
        <v>0</v>
      </c>
    </row>
    <row r="807" spans="1:18" ht="15.75" hidden="1" customHeight="1" outlineLevel="3">
      <c r="A807" s="427"/>
      <c r="B807" s="429"/>
      <c r="C807" s="104" t="s">
        <v>51</v>
      </c>
      <c r="D807" s="104"/>
      <c r="E807" s="12">
        <v>0</v>
      </c>
      <c r="F807" s="12">
        <v>0</v>
      </c>
      <c r="G807" s="12">
        <v>0</v>
      </c>
      <c r="H807" s="12">
        <v>0</v>
      </c>
      <c r="I807" s="89">
        <v>117697.5</v>
      </c>
      <c r="J807" s="363">
        <f t="shared" si="321"/>
        <v>117697.5</v>
      </c>
      <c r="K807" s="89">
        <v>117697.5</v>
      </c>
      <c r="L807" s="89">
        <v>117697.5</v>
      </c>
      <c r="M807" s="89">
        <v>117697.5</v>
      </c>
      <c r="N807" s="89">
        <v>117697.5</v>
      </c>
      <c r="O807" s="89">
        <v>117697.5</v>
      </c>
      <c r="P807" s="87">
        <f t="shared" si="323"/>
        <v>588487.5</v>
      </c>
      <c r="Q807" s="66">
        <f t="shared" si="326"/>
        <v>706185</v>
      </c>
      <c r="R807" s="196">
        <v>0</v>
      </c>
    </row>
    <row r="808" spans="1:18" ht="15.75" hidden="1" customHeight="1" outlineLevel="3">
      <c r="A808" s="427"/>
      <c r="B808" s="429"/>
      <c r="C808" s="104" t="s">
        <v>37</v>
      </c>
      <c r="D808" s="104"/>
      <c r="E808" s="12">
        <v>0</v>
      </c>
      <c r="F808" s="12">
        <v>0</v>
      </c>
      <c r="G808" s="12">
        <v>0</v>
      </c>
      <c r="H808" s="12">
        <v>0</v>
      </c>
      <c r="I808" s="89">
        <v>131381.66666666666</v>
      </c>
      <c r="J808" s="363">
        <f t="shared" si="321"/>
        <v>131381.66666666666</v>
      </c>
      <c r="K808" s="89">
        <v>131381.66666666666</v>
      </c>
      <c r="L808" s="89">
        <v>131381.66666666666</v>
      </c>
      <c r="M808" s="89">
        <v>131381.66666666666</v>
      </c>
      <c r="N808" s="89">
        <v>131381.66666666666</v>
      </c>
      <c r="O808" s="89">
        <v>131381.66666666666</v>
      </c>
      <c r="P808" s="87">
        <f t="shared" si="323"/>
        <v>656908.33333333326</v>
      </c>
      <c r="Q808" s="66">
        <f t="shared" si="326"/>
        <v>788289.99999999988</v>
      </c>
      <c r="R808" s="196">
        <v>0</v>
      </c>
    </row>
    <row r="809" spans="1:18" ht="15.75" hidden="1" customHeight="1" outlineLevel="3">
      <c r="A809" s="427"/>
      <c r="B809" s="429"/>
      <c r="C809" s="104" t="s">
        <v>52</v>
      </c>
      <c r="D809" s="104"/>
      <c r="E809" s="12">
        <v>0</v>
      </c>
      <c r="F809" s="12">
        <v>0</v>
      </c>
      <c r="G809" s="12">
        <v>0</v>
      </c>
      <c r="H809" s="12">
        <v>0</v>
      </c>
      <c r="I809" s="89">
        <v>490666.66666666669</v>
      </c>
      <c r="J809" s="363">
        <f t="shared" si="321"/>
        <v>490666.66666666669</v>
      </c>
      <c r="K809" s="89">
        <v>490666.66666666669</v>
      </c>
      <c r="L809" s="89">
        <v>490666.66666666669</v>
      </c>
      <c r="M809" s="89">
        <v>490666.66666666669</v>
      </c>
      <c r="N809" s="89">
        <v>490666.66666666669</v>
      </c>
      <c r="O809" s="89">
        <v>490666.66666666669</v>
      </c>
      <c r="P809" s="87">
        <f t="shared" si="323"/>
        <v>2453333.3333333335</v>
      </c>
      <c r="Q809" s="66">
        <f t="shared" si="326"/>
        <v>2944000</v>
      </c>
      <c r="R809" s="196">
        <v>0</v>
      </c>
    </row>
    <row r="810" spans="1:18" ht="15.75" hidden="1" customHeight="1" outlineLevel="3">
      <c r="A810" s="427"/>
      <c r="B810" s="429"/>
      <c r="C810" s="104" t="s">
        <v>53</v>
      </c>
      <c r="D810" s="104"/>
      <c r="E810" s="12">
        <v>0</v>
      </c>
      <c r="F810" s="12">
        <v>0</v>
      </c>
      <c r="G810" s="12">
        <v>0</v>
      </c>
      <c r="H810" s="12">
        <v>0</v>
      </c>
      <c r="I810" s="89">
        <v>131381.66666666666</v>
      </c>
      <c r="J810" s="363">
        <f t="shared" ref="J810:J873" si="327">I810+H810+G810+F810+E810+D810</f>
        <v>131381.66666666666</v>
      </c>
      <c r="K810" s="89">
        <v>131381.66666666666</v>
      </c>
      <c r="L810" s="89">
        <v>131381.66666666666</v>
      </c>
      <c r="M810" s="89">
        <v>131381.66666666666</v>
      </c>
      <c r="N810" s="89">
        <v>131381.66666666666</v>
      </c>
      <c r="O810" s="89">
        <v>131381.66666666666</v>
      </c>
      <c r="P810" s="87">
        <f t="shared" si="323"/>
        <v>656908.33333333326</v>
      </c>
      <c r="Q810" s="66">
        <f t="shared" si="326"/>
        <v>788289.99999999988</v>
      </c>
      <c r="R810" s="196">
        <v>0</v>
      </c>
    </row>
    <row r="811" spans="1:18" ht="15.75" hidden="1" customHeight="1" outlineLevel="3">
      <c r="A811" s="427"/>
      <c r="B811" s="429"/>
      <c r="C811" s="104" t="s">
        <v>54</v>
      </c>
      <c r="D811" s="104"/>
      <c r="E811" s="12">
        <v>0</v>
      </c>
      <c r="F811" s="12">
        <v>0</v>
      </c>
      <c r="G811" s="12">
        <v>0</v>
      </c>
      <c r="H811" s="12">
        <v>0</v>
      </c>
      <c r="I811" s="89">
        <v>1900597.1666666667</v>
      </c>
      <c r="J811" s="363">
        <f t="shared" si="327"/>
        <v>1900597.1666666667</v>
      </c>
      <c r="K811" s="89">
        <v>1900597.1666666667</v>
      </c>
      <c r="L811" s="89">
        <v>1900597.1666666667</v>
      </c>
      <c r="M811" s="89">
        <v>1900597.1666666667</v>
      </c>
      <c r="N811" s="89">
        <v>1900597.1666666667</v>
      </c>
      <c r="O811" s="89">
        <v>1900597.1666666667</v>
      </c>
      <c r="P811" s="87">
        <f t="shared" si="323"/>
        <v>9502985.833333334</v>
      </c>
      <c r="Q811" s="66">
        <f t="shared" si="326"/>
        <v>11403583</v>
      </c>
      <c r="R811" s="196">
        <v>0</v>
      </c>
    </row>
    <row r="812" spans="1:18" ht="15.75" hidden="1" customHeight="1" outlineLevel="3">
      <c r="A812" s="427"/>
      <c r="B812" s="429"/>
      <c r="C812" s="104" t="s">
        <v>55</v>
      </c>
      <c r="D812" s="104"/>
      <c r="E812" s="12">
        <v>0</v>
      </c>
      <c r="F812" s="12">
        <v>0</v>
      </c>
      <c r="G812" s="12">
        <v>0</v>
      </c>
      <c r="H812" s="12">
        <v>0</v>
      </c>
      <c r="I812" s="89">
        <v>107559.16666666667</v>
      </c>
      <c r="J812" s="363">
        <f t="shared" si="327"/>
        <v>107559.16666666667</v>
      </c>
      <c r="K812" s="89">
        <v>107559.16666666667</v>
      </c>
      <c r="L812" s="89">
        <v>107559.16666666667</v>
      </c>
      <c r="M812" s="89">
        <v>107559.16666666667</v>
      </c>
      <c r="N812" s="89">
        <v>107559.16666666667</v>
      </c>
      <c r="O812" s="89">
        <v>107559.16666666667</v>
      </c>
      <c r="P812" s="87">
        <f t="shared" si="323"/>
        <v>537795.83333333337</v>
      </c>
      <c r="Q812" s="66">
        <f t="shared" si="326"/>
        <v>645355</v>
      </c>
      <c r="R812" s="196">
        <v>0</v>
      </c>
    </row>
    <row r="813" spans="1:18" ht="15.75" hidden="1" customHeight="1" outlineLevel="3">
      <c r="A813" s="427"/>
      <c r="B813" s="429"/>
      <c r="C813" s="104" t="s">
        <v>56</v>
      </c>
      <c r="D813" s="104"/>
      <c r="E813" s="12">
        <v>0</v>
      </c>
      <c r="F813" s="12">
        <v>0</v>
      </c>
      <c r="G813" s="12">
        <v>0</v>
      </c>
      <c r="H813" s="12">
        <v>0</v>
      </c>
      <c r="I813" s="89">
        <v>462766.66666666669</v>
      </c>
      <c r="J813" s="363">
        <f t="shared" si="327"/>
        <v>462766.66666666669</v>
      </c>
      <c r="K813" s="89">
        <v>462766.66666666669</v>
      </c>
      <c r="L813" s="89">
        <v>462766.66666666669</v>
      </c>
      <c r="M813" s="89">
        <v>462766.66666666669</v>
      </c>
      <c r="N813" s="89">
        <v>462766.66666666669</v>
      </c>
      <c r="O813" s="89">
        <v>462766.66666666669</v>
      </c>
      <c r="P813" s="87">
        <f t="shared" si="323"/>
        <v>2313833.3333333335</v>
      </c>
      <c r="Q813" s="66">
        <f t="shared" si="326"/>
        <v>2776600</v>
      </c>
      <c r="R813" s="196">
        <v>0</v>
      </c>
    </row>
    <row r="814" spans="1:18" ht="15.75" hidden="1" customHeight="1" outlineLevel="3">
      <c r="A814" s="427"/>
      <c r="B814" s="429"/>
      <c r="C814" s="104" t="s">
        <v>57</v>
      </c>
      <c r="D814" s="104"/>
      <c r="E814" s="12">
        <v>0</v>
      </c>
      <c r="F814" s="12">
        <v>0</v>
      </c>
      <c r="G814" s="12">
        <v>0</v>
      </c>
      <c r="H814" s="12">
        <v>0</v>
      </c>
      <c r="I814" s="89">
        <v>490666.66666666669</v>
      </c>
      <c r="J814" s="363">
        <f t="shared" si="327"/>
        <v>490666.66666666669</v>
      </c>
      <c r="K814" s="89">
        <v>490666.66666666669</v>
      </c>
      <c r="L814" s="89">
        <v>490666.66666666669</v>
      </c>
      <c r="M814" s="89">
        <v>490666.66666666669</v>
      </c>
      <c r="N814" s="89">
        <v>490666.66666666669</v>
      </c>
      <c r="O814" s="89">
        <v>490666.66666666669</v>
      </c>
      <c r="P814" s="87">
        <f t="shared" si="323"/>
        <v>2453333.3333333335</v>
      </c>
      <c r="Q814" s="66">
        <f t="shared" si="326"/>
        <v>2944000</v>
      </c>
      <c r="R814" s="196">
        <v>0</v>
      </c>
    </row>
    <row r="815" spans="1:18" ht="15.75" hidden="1" customHeight="1" outlineLevel="3">
      <c r="A815" s="427"/>
      <c r="B815" s="429"/>
      <c r="C815" s="104" t="s">
        <v>58</v>
      </c>
      <c r="D815" s="104"/>
      <c r="E815" s="12">
        <v>0</v>
      </c>
      <c r="F815" s="12">
        <v>0</v>
      </c>
      <c r="G815" s="12">
        <v>0</v>
      </c>
      <c r="H815" s="12">
        <v>0</v>
      </c>
      <c r="I815" s="89">
        <v>131381.66666666666</v>
      </c>
      <c r="J815" s="363">
        <f t="shared" si="327"/>
        <v>131381.66666666666</v>
      </c>
      <c r="K815" s="89">
        <v>131381.66666666666</v>
      </c>
      <c r="L815" s="89">
        <v>131381.66666666666</v>
      </c>
      <c r="M815" s="89">
        <v>131381.66666666666</v>
      </c>
      <c r="N815" s="89">
        <v>131381.66666666666</v>
      </c>
      <c r="O815" s="89">
        <v>131381.66666666666</v>
      </c>
      <c r="P815" s="87">
        <f t="shared" si="323"/>
        <v>656908.33333333326</v>
      </c>
      <c r="Q815" s="66">
        <f t="shared" si="326"/>
        <v>788289.99999999988</v>
      </c>
      <c r="R815" s="196">
        <v>0</v>
      </c>
    </row>
    <row r="816" spans="1:18" ht="15.75" hidden="1" customHeight="1" outlineLevel="3">
      <c r="A816" s="427"/>
      <c r="B816" s="429"/>
      <c r="C816" s="104" t="s">
        <v>59</v>
      </c>
      <c r="D816" s="104"/>
      <c r="E816" s="12">
        <v>0</v>
      </c>
      <c r="F816" s="12">
        <v>0</v>
      </c>
      <c r="G816" s="12">
        <v>0</v>
      </c>
      <c r="H816" s="12">
        <v>0</v>
      </c>
      <c r="I816" s="89">
        <v>490666.66666666669</v>
      </c>
      <c r="J816" s="363">
        <f t="shared" si="327"/>
        <v>490666.66666666669</v>
      </c>
      <c r="K816" s="89">
        <v>490666.66666666669</v>
      </c>
      <c r="L816" s="89">
        <v>490666.66666666669</v>
      </c>
      <c r="M816" s="89">
        <v>490666.66666666669</v>
      </c>
      <c r="N816" s="89">
        <v>490666.66666666669</v>
      </c>
      <c r="O816" s="89">
        <v>490666.66666666669</v>
      </c>
      <c r="P816" s="87">
        <f t="shared" si="323"/>
        <v>2453333.3333333335</v>
      </c>
      <c r="Q816" s="66">
        <f t="shared" si="326"/>
        <v>2944000</v>
      </c>
      <c r="R816" s="196">
        <v>0</v>
      </c>
    </row>
    <row r="817" spans="1:18" ht="15.75" hidden="1" customHeight="1" outlineLevel="3">
      <c r="A817" s="427"/>
      <c r="B817" s="429"/>
      <c r="C817" s="104" t="s">
        <v>60</v>
      </c>
      <c r="D817" s="104"/>
      <c r="E817" s="12">
        <v>0</v>
      </c>
      <c r="F817" s="12">
        <v>0</v>
      </c>
      <c r="G817" s="12">
        <v>0</v>
      </c>
      <c r="H817" s="12">
        <v>0</v>
      </c>
      <c r="I817" s="89">
        <v>301333.33333333331</v>
      </c>
      <c r="J817" s="363">
        <f t="shared" si="327"/>
        <v>301333.33333333331</v>
      </c>
      <c r="K817" s="89">
        <v>301333.33333333331</v>
      </c>
      <c r="L817" s="89">
        <v>301333.33333333331</v>
      </c>
      <c r="M817" s="89">
        <v>301333.33333333331</v>
      </c>
      <c r="N817" s="89">
        <v>301333.33333333331</v>
      </c>
      <c r="O817" s="89">
        <v>301333.33333333331</v>
      </c>
      <c r="P817" s="87">
        <f t="shared" ref="P817:P880" si="328">K817+L817+M817+N817+O817</f>
        <v>1506666.6666666665</v>
      </c>
      <c r="Q817" s="66">
        <f t="shared" si="326"/>
        <v>1807999.9999999998</v>
      </c>
      <c r="R817" s="196">
        <v>0</v>
      </c>
    </row>
    <row r="818" spans="1:18" ht="15.75" hidden="1" customHeight="1" outlineLevel="3">
      <c r="A818" s="427"/>
      <c r="B818" s="429"/>
      <c r="C818" s="104" t="s">
        <v>61</v>
      </c>
      <c r="D818" s="104"/>
      <c r="E818" s="12">
        <v>0</v>
      </c>
      <c r="F818" s="12">
        <v>0</v>
      </c>
      <c r="G818" s="12">
        <v>0</v>
      </c>
      <c r="H818" s="12">
        <v>0</v>
      </c>
      <c r="I818" s="89">
        <v>665533.33333333337</v>
      </c>
      <c r="J818" s="363">
        <f t="shared" si="327"/>
        <v>665533.33333333337</v>
      </c>
      <c r="K818" s="89">
        <v>665533.33333333337</v>
      </c>
      <c r="L818" s="89">
        <v>665533.33333333337</v>
      </c>
      <c r="M818" s="89">
        <v>665533.33333333337</v>
      </c>
      <c r="N818" s="89">
        <v>665533.33333333337</v>
      </c>
      <c r="O818" s="89">
        <v>665533.33333333337</v>
      </c>
      <c r="P818" s="87">
        <f t="shared" si="328"/>
        <v>3327666.666666667</v>
      </c>
      <c r="Q818" s="66">
        <f t="shared" si="326"/>
        <v>3993200.0000000005</v>
      </c>
      <c r="R818" s="196">
        <v>0</v>
      </c>
    </row>
    <row r="819" spans="1:18" ht="15.75" hidden="1" customHeight="1" outlineLevel="3">
      <c r="A819" s="427"/>
      <c r="B819" s="429"/>
      <c r="C819" s="104" t="s">
        <v>62</v>
      </c>
      <c r="D819" s="104"/>
      <c r="E819" s="12">
        <v>0</v>
      </c>
      <c r="F819" s="12">
        <v>0</v>
      </c>
      <c r="G819" s="12">
        <v>0</v>
      </c>
      <c r="H819" s="12">
        <v>0</v>
      </c>
      <c r="I819" s="89">
        <v>397500</v>
      </c>
      <c r="J819" s="363">
        <f t="shared" si="327"/>
        <v>397500</v>
      </c>
      <c r="K819" s="89">
        <v>397500</v>
      </c>
      <c r="L819" s="89">
        <v>397500</v>
      </c>
      <c r="M819" s="89">
        <v>397500</v>
      </c>
      <c r="N819" s="89">
        <v>397500</v>
      </c>
      <c r="O819" s="89">
        <v>397500</v>
      </c>
      <c r="P819" s="87">
        <f t="shared" si="328"/>
        <v>1987500</v>
      </c>
      <c r="Q819" s="66">
        <f t="shared" si="326"/>
        <v>2385000</v>
      </c>
      <c r="R819" s="196">
        <v>0</v>
      </c>
    </row>
    <row r="820" spans="1:18" ht="15.75" hidden="1" customHeight="1" outlineLevel="3">
      <c r="A820" s="427"/>
      <c r="B820" s="429"/>
      <c r="C820" s="104" t="s">
        <v>63</v>
      </c>
      <c r="D820" s="104"/>
      <c r="E820" s="12">
        <v>0</v>
      </c>
      <c r="F820" s="12">
        <v>0</v>
      </c>
      <c r="G820" s="12">
        <v>0</v>
      </c>
      <c r="H820" s="12">
        <v>0</v>
      </c>
      <c r="I820" s="89">
        <v>104500</v>
      </c>
      <c r="J820" s="363">
        <f t="shared" si="327"/>
        <v>104500</v>
      </c>
      <c r="K820" s="89">
        <v>104500</v>
      </c>
      <c r="L820" s="89">
        <v>104500</v>
      </c>
      <c r="M820" s="89">
        <v>104500</v>
      </c>
      <c r="N820" s="89">
        <v>104500</v>
      </c>
      <c r="O820" s="89">
        <v>104500</v>
      </c>
      <c r="P820" s="87">
        <f t="shared" si="328"/>
        <v>522500</v>
      </c>
      <c r="Q820" s="66">
        <f t="shared" si="326"/>
        <v>627000</v>
      </c>
      <c r="R820" s="196">
        <v>0</v>
      </c>
    </row>
    <row r="821" spans="1:18" ht="15.75" hidden="1" customHeight="1" outlineLevel="3">
      <c r="A821" s="427"/>
      <c r="B821" s="429"/>
      <c r="C821" s="104" t="s">
        <v>64</v>
      </c>
      <c r="D821" s="104"/>
      <c r="E821" s="12">
        <v>0</v>
      </c>
      <c r="F821" s="12">
        <v>0</v>
      </c>
      <c r="G821" s="12">
        <v>0</v>
      </c>
      <c r="H821" s="12">
        <v>0</v>
      </c>
      <c r="I821" s="89">
        <v>156000</v>
      </c>
      <c r="J821" s="363">
        <f t="shared" si="327"/>
        <v>156000</v>
      </c>
      <c r="K821" s="89">
        <v>156000</v>
      </c>
      <c r="L821" s="89">
        <v>156000</v>
      </c>
      <c r="M821" s="89">
        <v>156000</v>
      </c>
      <c r="N821" s="89">
        <v>156000</v>
      </c>
      <c r="O821" s="89">
        <v>156000</v>
      </c>
      <c r="P821" s="87">
        <f t="shared" si="328"/>
        <v>780000</v>
      </c>
      <c r="Q821" s="66">
        <f t="shared" si="326"/>
        <v>936000</v>
      </c>
      <c r="R821" s="196">
        <v>0</v>
      </c>
    </row>
    <row r="822" spans="1:18" ht="31.5" hidden="1" customHeight="1" outlineLevel="3">
      <c r="A822" s="427"/>
      <c r="B822" s="429"/>
      <c r="C822" s="104" t="s">
        <v>65</v>
      </c>
      <c r="D822" s="104"/>
      <c r="E822" s="12">
        <v>0</v>
      </c>
      <c r="F822" s="12">
        <v>0</v>
      </c>
      <c r="G822" s="12">
        <v>0</v>
      </c>
      <c r="H822" s="12">
        <v>0</v>
      </c>
      <c r="I822" s="89">
        <v>323750</v>
      </c>
      <c r="J822" s="363">
        <f t="shared" si="327"/>
        <v>323750</v>
      </c>
      <c r="K822" s="89">
        <v>323750</v>
      </c>
      <c r="L822" s="89">
        <v>323750</v>
      </c>
      <c r="M822" s="89">
        <v>323750</v>
      </c>
      <c r="N822" s="89">
        <v>323750</v>
      </c>
      <c r="O822" s="89">
        <v>323750</v>
      </c>
      <c r="P822" s="87">
        <f t="shared" si="328"/>
        <v>1618750</v>
      </c>
      <c r="Q822" s="66">
        <f t="shared" si="326"/>
        <v>1942500</v>
      </c>
      <c r="R822" s="196">
        <v>0</v>
      </c>
    </row>
    <row r="823" spans="1:18" ht="15.75" hidden="1" customHeight="1" outlineLevel="3">
      <c r="A823" s="427"/>
      <c r="B823" s="429"/>
      <c r="C823" s="127" t="s">
        <v>57</v>
      </c>
      <c r="D823" s="127"/>
      <c r="E823" s="12">
        <v>0</v>
      </c>
      <c r="F823" s="12">
        <v>0</v>
      </c>
      <c r="G823" s="12">
        <v>0</v>
      </c>
      <c r="H823" s="12">
        <v>0</v>
      </c>
      <c r="I823" s="89">
        <v>490666.66666666669</v>
      </c>
      <c r="J823" s="363">
        <f t="shared" si="327"/>
        <v>490666.66666666669</v>
      </c>
      <c r="K823" s="89">
        <v>490666.66666666669</v>
      </c>
      <c r="L823" s="89">
        <v>490666.66666666669</v>
      </c>
      <c r="M823" s="89">
        <v>490666.66666666669</v>
      </c>
      <c r="N823" s="89">
        <v>490666.66666666669</v>
      </c>
      <c r="O823" s="89">
        <v>490666.66666666669</v>
      </c>
      <c r="P823" s="87">
        <f t="shared" si="328"/>
        <v>2453333.3333333335</v>
      </c>
      <c r="Q823" s="66">
        <f t="shared" si="326"/>
        <v>2944000</v>
      </c>
      <c r="R823" s="196">
        <v>0</v>
      </c>
    </row>
    <row r="824" spans="1:18" ht="15.75" hidden="1" customHeight="1" outlineLevel="3">
      <c r="A824" s="427"/>
      <c r="B824" s="429"/>
      <c r="C824" s="104" t="s">
        <v>66</v>
      </c>
      <c r="D824" s="104"/>
      <c r="E824" s="12">
        <v>0</v>
      </c>
      <c r="F824" s="12">
        <v>0</v>
      </c>
      <c r="G824" s="12">
        <v>0</v>
      </c>
      <c r="H824" s="12">
        <v>0</v>
      </c>
      <c r="I824" s="89">
        <v>131381.66666666666</v>
      </c>
      <c r="J824" s="363">
        <f t="shared" si="327"/>
        <v>131381.66666666666</v>
      </c>
      <c r="K824" s="89">
        <v>131381.66666666666</v>
      </c>
      <c r="L824" s="89">
        <v>131381.66666666666</v>
      </c>
      <c r="M824" s="89">
        <v>131381.66666666666</v>
      </c>
      <c r="N824" s="89">
        <v>131381.66666666666</v>
      </c>
      <c r="O824" s="89">
        <v>131381.66666666666</v>
      </c>
      <c r="P824" s="87">
        <f t="shared" si="328"/>
        <v>656908.33333333326</v>
      </c>
      <c r="Q824" s="66">
        <f t="shared" si="326"/>
        <v>788289.99999999988</v>
      </c>
      <c r="R824" s="196">
        <v>0</v>
      </c>
    </row>
    <row r="825" spans="1:18" ht="15.75" hidden="1" customHeight="1" outlineLevel="3">
      <c r="A825" s="427"/>
      <c r="B825" s="429"/>
      <c r="C825" s="104" t="s">
        <v>42</v>
      </c>
      <c r="D825" s="104"/>
      <c r="E825" s="12">
        <v>0</v>
      </c>
      <c r="F825" s="12">
        <v>0</v>
      </c>
      <c r="G825" s="12">
        <v>0</v>
      </c>
      <c r="H825" s="12">
        <v>0</v>
      </c>
      <c r="I825" s="89">
        <v>490666.66666666669</v>
      </c>
      <c r="J825" s="363">
        <f t="shared" si="327"/>
        <v>490666.66666666669</v>
      </c>
      <c r="K825" s="89">
        <v>490666.66666666669</v>
      </c>
      <c r="L825" s="89">
        <v>490666.66666666669</v>
      </c>
      <c r="M825" s="89">
        <v>490666.66666666669</v>
      </c>
      <c r="N825" s="89">
        <v>490666.66666666669</v>
      </c>
      <c r="O825" s="89">
        <v>490666.66666666669</v>
      </c>
      <c r="P825" s="87">
        <f t="shared" si="328"/>
        <v>2453333.3333333335</v>
      </c>
      <c r="Q825" s="66">
        <f t="shared" si="326"/>
        <v>2944000</v>
      </c>
      <c r="R825" s="196">
        <v>0</v>
      </c>
    </row>
    <row r="826" spans="1:18" ht="15.75" hidden="1" customHeight="1" outlineLevel="3">
      <c r="A826" s="427"/>
      <c r="B826" s="429"/>
      <c r="C826" s="104" t="s">
        <v>67</v>
      </c>
      <c r="D826" s="104"/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363">
        <f t="shared" si="327"/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87">
        <f t="shared" si="328"/>
        <v>0</v>
      </c>
      <c r="Q826" s="66">
        <f t="shared" si="326"/>
        <v>0</v>
      </c>
      <c r="R826" s="196">
        <v>0</v>
      </c>
    </row>
    <row r="827" spans="1:18" ht="15.75" hidden="1" customHeight="1" outlineLevel="3">
      <c r="A827" s="427"/>
      <c r="B827" s="429"/>
      <c r="C827" s="104" t="s">
        <v>68</v>
      </c>
      <c r="D827" s="104"/>
      <c r="E827" s="12">
        <v>0</v>
      </c>
      <c r="F827" s="12">
        <v>0</v>
      </c>
      <c r="G827" s="12">
        <v>0</v>
      </c>
      <c r="H827" s="12">
        <v>0</v>
      </c>
      <c r="I827" s="89">
        <v>757000</v>
      </c>
      <c r="J827" s="363">
        <f t="shared" si="327"/>
        <v>757000</v>
      </c>
      <c r="K827" s="89">
        <v>757000</v>
      </c>
      <c r="L827" s="89">
        <v>757000</v>
      </c>
      <c r="M827" s="89">
        <v>757000</v>
      </c>
      <c r="N827" s="89">
        <v>757000</v>
      </c>
      <c r="O827" s="89">
        <v>757000</v>
      </c>
      <c r="P827" s="87">
        <f t="shared" si="328"/>
        <v>3785000</v>
      </c>
      <c r="Q827" s="66">
        <f t="shared" si="326"/>
        <v>4542000</v>
      </c>
      <c r="R827" s="196">
        <v>0</v>
      </c>
    </row>
    <row r="828" spans="1:18" ht="15.75" hidden="1" customHeight="1" outlineLevel="3">
      <c r="A828" s="427"/>
      <c r="B828" s="429"/>
      <c r="C828" s="104" t="s">
        <v>69</v>
      </c>
      <c r="D828" s="104"/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363">
        <f t="shared" si="327"/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87">
        <f t="shared" si="328"/>
        <v>0</v>
      </c>
      <c r="Q828" s="66">
        <f t="shared" si="326"/>
        <v>0</v>
      </c>
      <c r="R828" s="196">
        <v>0</v>
      </c>
    </row>
    <row r="829" spans="1:18" ht="15.75" hidden="1" customHeight="1" outlineLevel="3">
      <c r="A829" s="427"/>
      <c r="B829" s="429"/>
      <c r="C829" s="104" t="s">
        <v>70</v>
      </c>
      <c r="D829" s="104"/>
      <c r="E829" s="12">
        <v>0</v>
      </c>
      <c r="F829" s="12">
        <v>0</v>
      </c>
      <c r="G829" s="12">
        <v>0</v>
      </c>
      <c r="H829" s="12">
        <v>0</v>
      </c>
      <c r="I829" s="89">
        <v>301333.33333333331</v>
      </c>
      <c r="J829" s="363">
        <f t="shared" si="327"/>
        <v>301333.33333333331</v>
      </c>
      <c r="K829" s="89">
        <v>301333.33333333331</v>
      </c>
      <c r="L829" s="89">
        <v>301333.33333333331</v>
      </c>
      <c r="M829" s="89">
        <v>301333.33333333331</v>
      </c>
      <c r="N829" s="89">
        <v>301333.33333333331</v>
      </c>
      <c r="O829" s="89">
        <v>301333.33333333331</v>
      </c>
      <c r="P829" s="87">
        <f t="shared" si="328"/>
        <v>1506666.6666666665</v>
      </c>
      <c r="Q829" s="66">
        <f t="shared" si="326"/>
        <v>1807999.9999999998</v>
      </c>
      <c r="R829" s="196">
        <v>0</v>
      </c>
    </row>
    <row r="830" spans="1:18" ht="15.75" hidden="1" customHeight="1" outlineLevel="3">
      <c r="A830" s="427"/>
      <c r="B830" s="429"/>
      <c r="C830" s="104" t="s">
        <v>71</v>
      </c>
      <c r="D830" s="104"/>
      <c r="E830" s="12">
        <v>0</v>
      </c>
      <c r="F830" s="12">
        <v>0</v>
      </c>
      <c r="G830" s="12">
        <v>0</v>
      </c>
      <c r="H830" s="12">
        <v>0</v>
      </c>
      <c r="I830" s="89">
        <v>87875</v>
      </c>
      <c r="J830" s="363">
        <f t="shared" si="327"/>
        <v>87875</v>
      </c>
      <c r="K830" s="89">
        <v>87875</v>
      </c>
      <c r="L830" s="89">
        <v>87875</v>
      </c>
      <c r="M830" s="89">
        <v>87875</v>
      </c>
      <c r="N830" s="89">
        <v>87875</v>
      </c>
      <c r="O830" s="89">
        <v>87875</v>
      </c>
      <c r="P830" s="87">
        <f t="shared" si="328"/>
        <v>439375</v>
      </c>
      <c r="Q830" s="66">
        <f t="shared" si="326"/>
        <v>527250</v>
      </c>
      <c r="R830" s="196">
        <v>0</v>
      </c>
    </row>
    <row r="831" spans="1:18" ht="15.75" hidden="1" customHeight="1" outlineLevel="3">
      <c r="A831" s="427"/>
      <c r="B831" s="429"/>
      <c r="C831" s="104" t="s">
        <v>64</v>
      </c>
      <c r="D831" s="104"/>
      <c r="E831" s="12">
        <v>0</v>
      </c>
      <c r="F831" s="12">
        <v>0</v>
      </c>
      <c r="G831" s="12">
        <v>0</v>
      </c>
      <c r="H831" s="12">
        <v>0</v>
      </c>
      <c r="I831" s="89">
        <v>156000</v>
      </c>
      <c r="J831" s="363">
        <f t="shared" si="327"/>
        <v>156000</v>
      </c>
      <c r="K831" s="89">
        <v>156000</v>
      </c>
      <c r="L831" s="89">
        <v>156000</v>
      </c>
      <c r="M831" s="89">
        <v>156000</v>
      </c>
      <c r="N831" s="89">
        <v>156000</v>
      </c>
      <c r="O831" s="89">
        <v>156000</v>
      </c>
      <c r="P831" s="87">
        <f t="shared" si="328"/>
        <v>780000</v>
      </c>
      <c r="Q831" s="66">
        <f t="shared" si="326"/>
        <v>936000</v>
      </c>
      <c r="R831" s="196">
        <v>0</v>
      </c>
    </row>
    <row r="832" spans="1:18" ht="15.75" hidden="1" customHeight="1" outlineLevel="3">
      <c r="A832" s="427"/>
      <c r="B832" s="429"/>
      <c r="C832" s="104" t="s">
        <v>72</v>
      </c>
      <c r="D832" s="104"/>
      <c r="E832" s="12">
        <v>0</v>
      </c>
      <c r="F832" s="12">
        <v>0</v>
      </c>
      <c r="G832" s="12">
        <v>0</v>
      </c>
      <c r="H832" s="12">
        <v>0</v>
      </c>
      <c r="I832" s="89">
        <v>665533.33333333337</v>
      </c>
      <c r="J832" s="363">
        <f t="shared" si="327"/>
        <v>665533.33333333337</v>
      </c>
      <c r="K832" s="89">
        <v>665533.33333333337</v>
      </c>
      <c r="L832" s="89">
        <v>665533.33333333337</v>
      </c>
      <c r="M832" s="89">
        <v>665533.33333333337</v>
      </c>
      <c r="N832" s="89">
        <v>665533.33333333337</v>
      </c>
      <c r="O832" s="89">
        <v>665533.33333333337</v>
      </c>
      <c r="P832" s="87">
        <f t="shared" si="328"/>
        <v>3327666.666666667</v>
      </c>
      <c r="Q832" s="66">
        <f t="shared" si="326"/>
        <v>3993200.0000000005</v>
      </c>
      <c r="R832" s="196">
        <v>0</v>
      </c>
    </row>
    <row r="833" spans="1:18" ht="15.75" hidden="1" customHeight="1" outlineLevel="3">
      <c r="A833" s="427"/>
      <c r="B833" s="429"/>
      <c r="C833" s="104" t="s">
        <v>73</v>
      </c>
      <c r="D833" s="104"/>
      <c r="E833" s="12">
        <v>0</v>
      </c>
      <c r="F833" s="12">
        <v>0</v>
      </c>
      <c r="G833" s="12">
        <v>0</v>
      </c>
      <c r="H833" s="12">
        <v>0</v>
      </c>
      <c r="I833" s="89">
        <v>469366.66666666669</v>
      </c>
      <c r="J833" s="363">
        <f t="shared" si="327"/>
        <v>469366.66666666669</v>
      </c>
      <c r="K833" s="89">
        <v>469366.66666666669</v>
      </c>
      <c r="L833" s="89">
        <v>469366.66666666669</v>
      </c>
      <c r="M833" s="89">
        <v>469366.66666666669</v>
      </c>
      <c r="N833" s="89">
        <v>469366.66666666669</v>
      </c>
      <c r="O833" s="89">
        <v>469366.66666666669</v>
      </c>
      <c r="P833" s="87">
        <f t="shared" si="328"/>
        <v>2346833.3333333335</v>
      </c>
      <c r="Q833" s="66">
        <f t="shared" si="326"/>
        <v>2816200</v>
      </c>
      <c r="R833" s="196">
        <v>0</v>
      </c>
    </row>
    <row r="834" spans="1:18" ht="31.5" hidden="1" customHeight="1" outlineLevel="3">
      <c r="A834" s="427"/>
      <c r="B834" s="429"/>
      <c r="C834" s="104" t="s">
        <v>74</v>
      </c>
      <c r="D834" s="104"/>
      <c r="E834" s="12">
        <v>0</v>
      </c>
      <c r="F834" s="12">
        <v>0</v>
      </c>
      <c r="G834" s="12">
        <v>0</v>
      </c>
      <c r="H834" s="12">
        <v>0</v>
      </c>
      <c r="I834" s="89">
        <v>224833.33333333334</v>
      </c>
      <c r="J834" s="363">
        <f t="shared" si="327"/>
        <v>224833.33333333334</v>
      </c>
      <c r="K834" s="89">
        <v>224833.33333333334</v>
      </c>
      <c r="L834" s="89">
        <v>224833.33333333334</v>
      </c>
      <c r="M834" s="89">
        <v>224833.33333333334</v>
      </c>
      <c r="N834" s="89">
        <v>224833.33333333334</v>
      </c>
      <c r="O834" s="89">
        <v>224833.33333333334</v>
      </c>
      <c r="P834" s="87">
        <f t="shared" si="328"/>
        <v>1124166.6666666667</v>
      </c>
      <c r="Q834" s="66">
        <f t="shared" si="326"/>
        <v>1349000</v>
      </c>
      <c r="R834" s="196">
        <v>0</v>
      </c>
    </row>
    <row r="835" spans="1:18" ht="15.75" hidden="1" customHeight="1" outlineLevel="3">
      <c r="A835" s="427"/>
      <c r="B835" s="429"/>
      <c r="C835" s="104" t="s">
        <v>75</v>
      </c>
      <c r="D835" s="104"/>
      <c r="E835" s="12">
        <v>0</v>
      </c>
      <c r="F835" s="12">
        <v>0</v>
      </c>
      <c r="G835" s="12">
        <v>0</v>
      </c>
      <c r="H835" s="12">
        <v>0</v>
      </c>
      <c r="I835" s="89">
        <v>131381.66666666666</v>
      </c>
      <c r="J835" s="363">
        <f t="shared" si="327"/>
        <v>131381.66666666666</v>
      </c>
      <c r="K835" s="89">
        <v>131381.66666666666</v>
      </c>
      <c r="L835" s="89">
        <v>131381.66666666666</v>
      </c>
      <c r="M835" s="89">
        <v>131381.66666666666</v>
      </c>
      <c r="N835" s="89">
        <v>131381.66666666666</v>
      </c>
      <c r="O835" s="89">
        <v>131381.66666666666</v>
      </c>
      <c r="P835" s="87">
        <f t="shared" si="328"/>
        <v>656908.33333333326</v>
      </c>
      <c r="Q835" s="66">
        <f t="shared" si="326"/>
        <v>788289.99999999988</v>
      </c>
      <c r="R835" s="196">
        <v>0</v>
      </c>
    </row>
    <row r="836" spans="1:18" ht="15.75" hidden="1" customHeight="1" outlineLevel="3">
      <c r="A836" s="427"/>
      <c r="B836" s="429"/>
      <c r="C836" s="104" t="s">
        <v>76</v>
      </c>
      <c r="D836" s="104"/>
      <c r="E836" s="12">
        <v>0</v>
      </c>
      <c r="F836" s="12">
        <v>0</v>
      </c>
      <c r="G836" s="12">
        <v>0</v>
      </c>
      <c r="H836" s="12">
        <v>0</v>
      </c>
      <c r="I836" s="89">
        <v>301333.33333333331</v>
      </c>
      <c r="J836" s="363">
        <f t="shared" si="327"/>
        <v>301333.33333333331</v>
      </c>
      <c r="K836" s="89">
        <v>301333.33333333331</v>
      </c>
      <c r="L836" s="89">
        <v>301333.33333333331</v>
      </c>
      <c r="M836" s="89">
        <v>301333.33333333331</v>
      </c>
      <c r="N836" s="89">
        <v>301333.33333333331</v>
      </c>
      <c r="O836" s="89">
        <v>301333.33333333331</v>
      </c>
      <c r="P836" s="87">
        <f t="shared" si="328"/>
        <v>1506666.6666666665</v>
      </c>
      <c r="Q836" s="66">
        <f t="shared" si="326"/>
        <v>1807999.9999999998</v>
      </c>
      <c r="R836" s="196">
        <v>0</v>
      </c>
    </row>
    <row r="837" spans="1:18" ht="15.75" hidden="1" customHeight="1" outlineLevel="3">
      <c r="A837" s="427"/>
      <c r="B837" s="429"/>
      <c r="C837" s="104" t="s">
        <v>77</v>
      </c>
      <c r="D837" s="104"/>
      <c r="E837" s="12">
        <v>0</v>
      </c>
      <c r="F837" s="12">
        <v>0</v>
      </c>
      <c r="G837" s="12">
        <v>0</v>
      </c>
      <c r="H837" s="12">
        <v>0</v>
      </c>
      <c r="I837" s="89">
        <v>757000</v>
      </c>
      <c r="J837" s="363">
        <f t="shared" si="327"/>
        <v>757000</v>
      </c>
      <c r="K837" s="89">
        <v>757000</v>
      </c>
      <c r="L837" s="89">
        <v>757000</v>
      </c>
      <c r="M837" s="89">
        <v>757000</v>
      </c>
      <c r="N837" s="89">
        <v>757000</v>
      </c>
      <c r="O837" s="89">
        <v>757000</v>
      </c>
      <c r="P837" s="87">
        <f t="shared" si="328"/>
        <v>3785000</v>
      </c>
      <c r="Q837" s="66">
        <f t="shared" si="326"/>
        <v>4542000</v>
      </c>
      <c r="R837" s="196">
        <v>0</v>
      </c>
    </row>
    <row r="838" spans="1:18" ht="15.75" hidden="1" customHeight="1" outlineLevel="3">
      <c r="A838" s="427"/>
      <c r="B838" s="429"/>
      <c r="C838" s="104" t="s">
        <v>78</v>
      </c>
      <c r="D838" s="104"/>
      <c r="E838" s="12">
        <v>0</v>
      </c>
      <c r="F838" s="12">
        <v>0</v>
      </c>
      <c r="G838" s="12">
        <v>0</v>
      </c>
      <c r="H838" s="12">
        <v>0</v>
      </c>
      <c r="I838" s="89">
        <v>104500</v>
      </c>
      <c r="J838" s="363">
        <f t="shared" si="327"/>
        <v>104500</v>
      </c>
      <c r="K838" s="89">
        <v>104500</v>
      </c>
      <c r="L838" s="89">
        <v>104500</v>
      </c>
      <c r="M838" s="89">
        <v>104500</v>
      </c>
      <c r="N838" s="89">
        <v>104500</v>
      </c>
      <c r="O838" s="89">
        <v>104500</v>
      </c>
      <c r="P838" s="87">
        <f t="shared" si="328"/>
        <v>522500</v>
      </c>
      <c r="Q838" s="66">
        <f t="shared" si="326"/>
        <v>627000</v>
      </c>
      <c r="R838" s="196">
        <v>0</v>
      </c>
    </row>
    <row r="839" spans="1:18" ht="15.75" hidden="1" customHeight="1" outlineLevel="3">
      <c r="A839" s="427"/>
      <c r="B839" s="429"/>
      <c r="C839" s="104" t="s">
        <v>79</v>
      </c>
      <c r="D839" s="104"/>
      <c r="E839" s="12">
        <v>0</v>
      </c>
      <c r="F839" s="12">
        <v>0</v>
      </c>
      <c r="G839" s="12">
        <v>0</v>
      </c>
      <c r="H839" s="12">
        <v>0</v>
      </c>
      <c r="I839" s="89">
        <v>156000</v>
      </c>
      <c r="J839" s="363">
        <f t="shared" si="327"/>
        <v>156000</v>
      </c>
      <c r="K839" s="89">
        <v>156000</v>
      </c>
      <c r="L839" s="89">
        <v>156000</v>
      </c>
      <c r="M839" s="89">
        <v>156000</v>
      </c>
      <c r="N839" s="89">
        <v>156000</v>
      </c>
      <c r="O839" s="89">
        <v>156000</v>
      </c>
      <c r="P839" s="87">
        <f t="shared" si="328"/>
        <v>780000</v>
      </c>
      <c r="Q839" s="66">
        <f t="shared" si="326"/>
        <v>936000</v>
      </c>
      <c r="R839" s="196">
        <v>0</v>
      </c>
    </row>
    <row r="840" spans="1:18" ht="31.5" hidden="1" customHeight="1" outlineLevel="3">
      <c r="A840" s="427"/>
      <c r="B840" s="429"/>
      <c r="C840" s="104" t="s">
        <v>80</v>
      </c>
      <c r="D840" s="104"/>
      <c r="E840" s="12">
        <v>0</v>
      </c>
      <c r="F840" s="12">
        <v>0</v>
      </c>
      <c r="G840" s="12">
        <v>0</v>
      </c>
      <c r="H840" s="12">
        <v>0</v>
      </c>
      <c r="I840" s="89">
        <v>717233.33333333337</v>
      </c>
      <c r="J840" s="363">
        <f t="shared" si="327"/>
        <v>717233.33333333337</v>
      </c>
      <c r="K840" s="89">
        <v>717233.33333333337</v>
      </c>
      <c r="L840" s="89">
        <v>717233.33333333337</v>
      </c>
      <c r="M840" s="89">
        <v>717233.33333333337</v>
      </c>
      <c r="N840" s="89">
        <v>717233.33333333337</v>
      </c>
      <c r="O840" s="89">
        <v>717233.33333333337</v>
      </c>
      <c r="P840" s="87">
        <f t="shared" si="328"/>
        <v>3586166.666666667</v>
      </c>
      <c r="Q840" s="66">
        <f t="shared" si="326"/>
        <v>4303400</v>
      </c>
      <c r="R840" s="196">
        <v>0</v>
      </c>
    </row>
    <row r="841" spans="1:18" ht="15.75" hidden="1" customHeight="1" outlineLevel="3">
      <c r="A841" s="427"/>
      <c r="B841" s="429"/>
      <c r="C841" s="104" t="s">
        <v>81</v>
      </c>
      <c r="D841" s="104"/>
      <c r="E841" s="12">
        <v>0</v>
      </c>
      <c r="F841" s="12">
        <v>0</v>
      </c>
      <c r="G841" s="12">
        <v>0</v>
      </c>
      <c r="H841" s="12">
        <v>0</v>
      </c>
      <c r="I841" s="89">
        <v>131381.66666666666</v>
      </c>
      <c r="J841" s="363">
        <f t="shared" si="327"/>
        <v>131381.66666666666</v>
      </c>
      <c r="K841" s="89">
        <v>131381.66666666666</v>
      </c>
      <c r="L841" s="89">
        <v>131381.66666666666</v>
      </c>
      <c r="M841" s="89">
        <v>131381.66666666666</v>
      </c>
      <c r="N841" s="89">
        <v>131381.66666666666</v>
      </c>
      <c r="O841" s="89">
        <v>131381.66666666666</v>
      </c>
      <c r="P841" s="87">
        <f t="shared" si="328"/>
        <v>656908.33333333326</v>
      </c>
      <c r="Q841" s="66">
        <f t="shared" si="326"/>
        <v>788289.99999999988</v>
      </c>
      <c r="R841" s="196">
        <v>0</v>
      </c>
    </row>
    <row r="842" spans="1:18" ht="15.75" hidden="1" customHeight="1" outlineLevel="3">
      <c r="A842" s="427"/>
      <c r="B842" s="429"/>
      <c r="C842" s="104" t="s">
        <v>66</v>
      </c>
      <c r="D842" s="104"/>
      <c r="E842" s="12">
        <v>0</v>
      </c>
      <c r="F842" s="12">
        <v>0</v>
      </c>
      <c r="G842" s="12">
        <v>0</v>
      </c>
      <c r="H842" s="12">
        <v>0</v>
      </c>
      <c r="I842" s="89">
        <v>321833.33333333331</v>
      </c>
      <c r="J842" s="363">
        <f t="shared" si="327"/>
        <v>321833.33333333331</v>
      </c>
      <c r="K842" s="89">
        <v>321833.33333333331</v>
      </c>
      <c r="L842" s="89">
        <v>321833.33333333331</v>
      </c>
      <c r="M842" s="89">
        <v>321833.33333333331</v>
      </c>
      <c r="N842" s="89">
        <v>321833.33333333331</v>
      </c>
      <c r="O842" s="89">
        <v>321833.33333333331</v>
      </c>
      <c r="P842" s="87">
        <f t="shared" si="328"/>
        <v>1609166.6666666665</v>
      </c>
      <c r="Q842" s="66">
        <f t="shared" si="326"/>
        <v>1930999.9999999998</v>
      </c>
      <c r="R842" s="196">
        <v>0</v>
      </c>
    </row>
    <row r="843" spans="1:18" ht="15.75" hidden="1" customHeight="1" outlineLevel="3">
      <c r="A843" s="427"/>
      <c r="B843" s="429"/>
      <c r="C843" s="104" t="s">
        <v>72</v>
      </c>
      <c r="D843" s="104"/>
      <c r="E843" s="12">
        <v>0</v>
      </c>
      <c r="F843" s="12">
        <v>0</v>
      </c>
      <c r="G843" s="12">
        <v>0</v>
      </c>
      <c r="H843" s="12">
        <v>0</v>
      </c>
      <c r="I843" s="89">
        <v>375800</v>
      </c>
      <c r="J843" s="363">
        <f t="shared" si="327"/>
        <v>375800</v>
      </c>
      <c r="K843" s="89">
        <v>375800</v>
      </c>
      <c r="L843" s="89">
        <v>375800</v>
      </c>
      <c r="M843" s="89">
        <v>375800</v>
      </c>
      <c r="N843" s="89">
        <v>375800</v>
      </c>
      <c r="O843" s="89">
        <v>375800</v>
      </c>
      <c r="P843" s="87">
        <f t="shared" si="328"/>
        <v>1879000</v>
      </c>
      <c r="Q843" s="66">
        <f t="shared" si="326"/>
        <v>2254800</v>
      </c>
      <c r="R843" s="196">
        <v>0</v>
      </c>
    </row>
    <row r="844" spans="1:18" ht="31.5" hidden="1" customHeight="1" outlineLevel="3">
      <c r="A844" s="427"/>
      <c r="B844" s="429"/>
      <c r="C844" s="104" t="s">
        <v>82</v>
      </c>
      <c r="D844" s="104"/>
      <c r="E844" s="12">
        <v>0</v>
      </c>
      <c r="F844" s="12">
        <v>0</v>
      </c>
      <c r="G844" s="12">
        <v>0</v>
      </c>
      <c r="H844" s="12">
        <v>0</v>
      </c>
      <c r="I844" s="89">
        <v>1592609.1666666667</v>
      </c>
      <c r="J844" s="363">
        <f t="shared" si="327"/>
        <v>1592609.1666666667</v>
      </c>
      <c r="K844" s="89">
        <v>1592609.1666666667</v>
      </c>
      <c r="L844" s="89">
        <v>1592609.1666666667</v>
      </c>
      <c r="M844" s="89">
        <v>1592609.1666666667</v>
      </c>
      <c r="N844" s="89">
        <v>1592609.1666666667</v>
      </c>
      <c r="O844" s="89">
        <v>1592609.1666666667</v>
      </c>
      <c r="P844" s="87">
        <f t="shared" si="328"/>
        <v>7963045.833333334</v>
      </c>
      <c r="Q844" s="66">
        <f t="shared" si="326"/>
        <v>9555655</v>
      </c>
      <c r="R844" s="196">
        <v>0</v>
      </c>
    </row>
    <row r="845" spans="1:18" ht="31.5" hidden="1" customHeight="1" outlineLevel="3">
      <c r="A845" s="427"/>
      <c r="B845" s="430"/>
      <c r="C845" s="104" t="s">
        <v>83</v>
      </c>
      <c r="D845" s="104"/>
      <c r="E845" s="12">
        <v>0</v>
      </c>
      <c r="F845" s="12">
        <v>0</v>
      </c>
      <c r="G845" s="12">
        <v>0</v>
      </c>
      <c r="H845" s="12">
        <v>0</v>
      </c>
      <c r="I845" s="89">
        <v>717233.33333333337</v>
      </c>
      <c r="J845" s="363">
        <f t="shared" si="327"/>
        <v>717233.33333333337</v>
      </c>
      <c r="K845" s="89">
        <v>717233.33333333337</v>
      </c>
      <c r="L845" s="89">
        <v>717233.33333333337</v>
      </c>
      <c r="M845" s="89">
        <v>717233.33333333337</v>
      </c>
      <c r="N845" s="89">
        <v>717233.33333333337</v>
      </c>
      <c r="O845" s="89">
        <v>717233.33333333337</v>
      </c>
      <c r="P845" s="87">
        <f t="shared" si="328"/>
        <v>3586166.666666667</v>
      </c>
      <c r="Q845" s="66">
        <f t="shared" si="326"/>
        <v>4303400</v>
      </c>
      <c r="R845" s="196">
        <v>0</v>
      </c>
    </row>
    <row r="846" spans="1:18" ht="35.25" hidden="1" customHeight="1" outlineLevel="2">
      <c r="A846" s="472" t="s">
        <v>128</v>
      </c>
      <c r="B846" s="473"/>
      <c r="C846" s="473"/>
      <c r="D846" s="363">
        <f t="shared" ref="D846:I846" si="329">D855+D863+D871+D879</f>
        <v>0</v>
      </c>
      <c r="E846" s="363">
        <f t="shared" si="329"/>
        <v>384000</v>
      </c>
      <c r="F846" s="363">
        <f>F855+F863+F871+F879+F847</f>
        <v>2423000</v>
      </c>
      <c r="G846" s="363">
        <f t="shared" si="329"/>
        <v>4945000</v>
      </c>
      <c r="H846" s="363">
        <f t="shared" si="329"/>
        <v>4945000</v>
      </c>
      <c r="I846" s="363">
        <f t="shared" si="329"/>
        <v>4879433</v>
      </c>
      <c r="J846" s="363">
        <f t="shared" si="327"/>
        <v>17576433</v>
      </c>
      <c r="K846" s="363">
        <f t="shared" ref="K846:O846" si="330">K855+K863+K871+K879+K847</f>
        <v>2444608</v>
      </c>
      <c r="L846" s="363">
        <f t="shared" si="330"/>
        <v>826833</v>
      </c>
      <c r="M846" s="363">
        <f t="shared" si="330"/>
        <v>679033.00333333341</v>
      </c>
      <c r="N846" s="363">
        <f t="shared" si="330"/>
        <v>1241833</v>
      </c>
      <c r="O846" s="363">
        <f t="shared" si="330"/>
        <v>5451833</v>
      </c>
      <c r="P846" s="363">
        <f t="shared" si="328"/>
        <v>10644140.003333334</v>
      </c>
      <c r="Q846" s="67">
        <f>J846+P846</f>
        <v>28220573.003333334</v>
      </c>
      <c r="R846" s="196">
        <v>-1734000</v>
      </c>
    </row>
    <row r="847" spans="1:18" ht="33" hidden="1" customHeight="1" outlineLevel="3">
      <c r="A847" s="427">
        <v>15</v>
      </c>
      <c r="B847" s="428" t="s">
        <v>14</v>
      </c>
      <c r="C847" s="75" t="s">
        <v>11</v>
      </c>
      <c r="D847" s="75"/>
      <c r="E847" s="20">
        <f>SUM(E848:E854)</f>
        <v>0</v>
      </c>
      <c r="F847" s="28">
        <f>SUM(F848:F854)</f>
        <v>1084000</v>
      </c>
      <c r="G847" s="28">
        <f t="shared" ref="G847:I847" si="331">SUM(G848:G854)</f>
        <v>0</v>
      </c>
      <c r="H847" s="28">
        <f t="shared" si="331"/>
        <v>0</v>
      </c>
      <c r="I847" s="28">
        <f t="shared" si="331"/>
        <v>0</v>
      </c>
      <c r="J847" s="363">
        <f t="shared" si="327"/>
        <v>1084000</v>
      </c>
      <c r="K847" s="20">
        <f t="shared" ref="K847:O847" si="332">SUM(K848:K854)</f>
        <v>1291975</v>
      </c>
      <c r="L847" s="28">
        <f t="shared" si="332"/>
        <v>0</v>
      </c>
      <c r="M847" s="28">
        <f t="shared" si="332"/>
        <v>0</v>
      </c>
      <c r="N847" s="28">
        <f t="shared" si="332"/>
        <v>0</v>
      </c>
      <c r="O847" s="28">
        <f t="shared" si="332"/>
        <v>0</v>
      </c>
      <c r="P847" s="20">
        <f t="shared" si="328"/>
        <v>1291975</v>
      </c>
      <c r="Q847" s="76">
        <f t="shared" ref="Q847:Q879" si="333">J847+P847</f>
        <v>2375975</v>
      </c>
      <c r="R847" s="196">
        <v>0</v>
      </c>
    </row>
    <row r="848" spans="1:18" ht="16.5" hidden="1" customHeight="1" outlineLevel="4">
      <c r="A848" s="427"/>
      <c r="B848" s="429"/>
      <c r="C848" s="128" t="s">
        <v>129</v>
      </c>
      <c r="D848" s="128"/>
      <c r="E848" s="113"/>
      <c r="F848" s="369">
        <v>0</v>
      </c>
      <c r="G848" s="369">
        <v>0</v>
      </c>
      <c r="H848" s="369">
        <v>0</v>
      </c>
      <c r="I848" s="369">
        <v>0</v>
      </c>
      <c r="J848" s="363">
        <f t="shared" si="327"/>
        <v>0</v>
      </c>
      <c r="K848" s="369">
        <v>42777</v>
      </c>
      <c r="L848" s="369">
        <v>0</v>
      </c>
      <c r="M848" s="369">
        <v>0</v>
      </c>
      <c r="N848" s="369">
        <v>0</v>
      </c>
      <c r="O848" s="369">
        <v>0</v>
      </c>
      <c r="P848" s="87">
        <f t="shared" si="328"/>
        <v>42777</v>
      </c>
      <c r="Q848" s="66">
        <f t="shared" si="333"/>
        <v>42777</v>
      </c>
      <c r="R848" s="196">
        <v>0</v>
      </c>
    </row>
    <row r="849" spans="1:18" ht="16.5" hidden="1" customHeight="1" outlineLevel="4">
      <c r="A849" s="427"/>
      <c r="B849" s="429"/>
      <c r="C849" s="128" t="s">
        <v>130</v>
      </c>
      <c r="D849" s="128"/>
      <c r="E849" s="113"/>
      <c r="F849" s="369">
        <v>0</v>
      </c>
      <c r="G849" s="369">
        <v>0</v>
      </c>
      <c r="H849" s="369">
        <v>0</v>
      </c>
      <c r="I849" s="369">
        <v>0</v>
      </c>
      <c r="J849" s="363">
        <f t="shared" si="327"/>
        <v>0</v>
      </c>
      <c r="K849" s="369">
        <v>52470</v>
      </c>
      <c r="L849" s="369">
        <v>0</v>
      </c>
      <c r="M849" s="369">
        <v>0</v>
      </c>
      <c r="N849" s="369">
        <v>0</v>
      </c>
      <c r="O849" s="369">
        <v>0</v>
      </c>
      <c r="P849" s="87">
        <f t="shared" si="328"/>
        <v>52470</v>
      </c>
      <c r="Q849" s="66">
        <f t="shared" si="333"/>
        <v>52470</v>
      </c>
      <c r="R849" s="196">
        <v>0</v>
      </c>
    </row>
    <row r="850" spans="1:18" ht="16.5" hidden="1" customHeight="1" outlineLevel="4">
      <c r="A850" s="427"/>
      <c r="B850" s="429"/>
      <c r="C850" s="128" t="s">
        <v>130</v>
      </c>
      <c r="D850" s="128"/>
      <c r="E850" s="113"/>
      <c r="F850" s="369">
        <v>0</v>
      </c>
      <c r="G850" s="369">
        <v>0</v>
      </c>
      <c r="H850" s="369">
        <v>0</v>
      </c>
      <c r="I850" s="369">
        <v>0</v>
      </c>
      <c r="J850" s="363">
        <f t="shared" si="327"/>
        <v>0</v>
      </c>
      <c r="K850" s="369">
        <v>8123</v>
      </c>
      <c r="L850" s="369">
        <v>0</v>
      </c>
      <c r="M850" s="369">
        <v>0</v>
      </c>
      <c r="N850" s="369">
        <v>0</v>
      </c>
      <c r="O850" s="369">
        <v>0</v>
      </c>
      <c r="P850" s="87">
        <f t="shared" si="328"/>
        <v>8123</v>
      </c>
      <c r="Q850" s="66">
        <f t="shared" si="333"/>
        <v>8123</v>
      </c>
      <c r="R850" s="196">
        <v>0</v>
      </c>
    </row>
    <row r="851" spans="1:18" ht="16.5" hidden="1" customHeight="1" outlineLevel="4">
      <c r="A851" s="427"/>
      <c r="B851" s="429"/>
      <c r="C851" s="128" t="s">
        <v>131</v>
      </c>
      <c r="D851" s="128"/>
      <c r="E851" s="113"/>
      <c r="F851" s="369">
        <v>0</v>
      </c>
      <c r="G851" s="369">
        <v>0</v>
      </c>
      <c r="H851" s="369">
        <v>0</v>
      </c>
      <c r="I851" s="369">
        <v>0</v>
      </c>
      <c r="J851" s="363">
        <f t="shared" si="327"/>
        <v>0</v>
      </c>
      <c r="K851" s="369">
        <v>28048</v>
      </c>
      <c r="L851" s="369">
        <v>0</v>
      </c>
      <c r="M851" s="369">
        <v>0</v>
      </c>
      <c r="N851" s="369">
        <v>0</v>
      </c>
      <c r="O851" s="369">
        <v>0</v>
      </c>
      <c r="P851" s="87">
        <f t="shared" si="328"/>
        <v>28048</v>
      </c>
      <c r="Q851" s="66">
        <f t="shared" si="333"/>
        <v>28048</v>
      </c>
      <c r="R851" s="196">
        <v>0</v>
      </c>
    </row>
    <row r="852" spans="1:18" ht="16.5" hidden="1" customHeight="1" outlineLevel="4">
      <c r="A852" s="427"/>
      <c r="B852" s="429"/>
      <c r="C852" s="128" t="s">
        <v>132</v>
      </c>
      <c r="D852" s="128"/>
      <c r="E852" s="113"/>
      <c r="F852" s="369">
        <v>0</v>
      </c>
      <c r="G852" s="369">
        <v>0</v>
      </c>
      <c r="H852" s="369">
        <v>0</v>
      </c>
      <c r="I852" s="369">
        <v>0</v>
      </c>
      <c r="J852" s="363">
        <f t="shared" si="327"/>
        <v>0</v>
      </c>
      <c r="K852" s="369">
        <v>35634</v>
      </c>
      <c r="L852" s="369">
        <v>0</v>
      </c>
      <c r="M852" s="369">
        <v>0</v>
      </c>
      <c r="N852" s="369">
        <v>0</v>
      </c>
      <c r="O852" s="369">
        <v>0</v>
      </c>
      <c r="P852" s="87">
        <f t="shared" si="328"/>
        <v>35634</v>
      </c>
      <c r="Q852" s="66">
        <f t="shared" si="333"/>
        <v>35634</v>
      </c>
      <c r="R852" s="196">
        <v>0</v>
      </c>
    </row>
    <row r="853" spans="1:18" ht="16.5" hidden="1" customHeight="1" outlineLevel="4">
      <c r="A853" s="427"/>
      <c r="B853" s="429"/>
      <c r="C853" s="128" t="s">
        <v>133</v>
      </c>
      <c r="D853" s="128"/>
      <c r="E853" s="113"/>
      <c r="F853" s="369">
        <v>0</v>
      </c>
      <c r="G853" s="369">
        <v>0</v>
      </c>
      <c r="H853" s="369">
        <v>0</v>
      </c>
      <c r="I853" s="369">
        <v>0</v>
      </c>
      <c r="J853" s="363">
        <f t="shared" si="327"/>
        <v>0</v>
      </c>
      <c r="K853" s="369">
        <v>40753</v>
      </c>
      <c r="L853" s="369">
        <v>0</v>
      </c>
      <c r="M853" s="369">
        <v>0</v>
      </c>
      <c r="N853" s="369">
        <v>0</v>
      </c>
      <c r="O853" s="369">
        <v>0</v>
      </c>
      <c r="P853" s="87">
        <f t="shared" si="328"/>
        <v>40753</v>
      </c>
      <c r="Q853" s="66">
        <f t="shared" si="333"/>
        <v>40753</v>
      </c>
      <c r="R853" s="196">
        <v>0</v>
      </c>
    </row>
    <row r="854" spans="1:18" ht="16.5" hidden="1" customHeight="1" outlineLevel="4">
      <c r="A854" s="427"/>
      <c r="B854" s="429"/>
      <c r="C854" s="128" t="s">
        <v>134</v>
      </c>
      <c r="D854" s="128"/>
      <c r="E854" s="369"/>
      <c r="F854" s="369">
        <v>1084000</v>
      </c>
      <c r="G854" s="369">
        <v>0</v>
      </c>
      <c r="H854" s="369">
        <v>0</v>
      </c>
      <c r="I854" s="369">
        <v>0</v>
      </c>
      <c r="J854" s="363">
        <f t="shared" si="327"/>
        <v>1084000</v>
      </c>
      <c r="K854" s="369">
        <v>1084170</v>
      </c>
      <c r="L854" s="369">
        <v>0</v>
      </c>
      <c r="M854" s="369">
        <v>0</v>
      </c>
      <c r="N854" s="369">
        <v>0</v>
      </c>
      <c r="O854" s="369">
        <v>0</v>
      </c>
      <c r="P854" s="87">
        <f t="shared" si="328"/>
        <v>1084170</v>
      </c>
      <c r="Q854" s="66">
        <f t="shared" si="333"/>
        <v>2168170</v>
      </c>
      <c r="R854" s="196">
        <v>0</v>
      </c>
    </row>
    <row r="855" spans="1:18" ht="28.5" hidden="1" customHeight="1" outlineLevel="3">
      <c r="A855" s="427"/>
      <c r="B855" s="429"/>
      <c r="C855" s="75" t="s">
        <v>12</v>
      </c>
      <c r="D855" s="27">
        <v>0</v>
      </c>
      <c r="E855" s="20">
        <f>SUM(E856:E862)</f>
        <v>0</v>
      </c>
      <c r="F855" s="20">
        <f>SUM(F856:F862)</f>
        <v>247000</v>
      </c>
      <c r="G855" s="20">
        <f t="shared" ref="G855:H855" si="334">SUM(G856:G862)</f>
        <v>905000</v>
      </c>
      <c r="H855" s="20">
        <f t="shared" si="334"/>
        <v>905000</v>
      </c>
      <c r="I855" s="20">
        <f>SUM(I856:I862)</f>
        <v>1015200</v>
      </c>
      <c r="J855" s="363">
        <f t="shared" si="327"/>
        <v>3072200</v>
      </c>
      <c r="K855" s="20">
        <f t="shared" ref="K855" si="335">SUM(K856:K862)</f>
        <v>0</v>
      </c>
      <c r="L855" s="20">
        <f>SUM(L856:L862)</f>
        <v>0</v>
      </c>
      <c r="M855" s="20">
        <f>SUM(M856:M862)</f>
        <v>115200</v>
      </c>
      <c r="N855" s="20">
        <f t="shared" ref="N855:O855" si="336">SUM(N856:N862)</f>
        <v>0</v>
      </c>
      <c r="O855" s="20">
        <f t="shared" si="336"/>
        <v>0</v>
      </c>
      <c r="P855" s="20">
        <f t="shared" si="328"/>
        <v>115200</v>
      </c>
      <c r="Q855" s="76">
        <f t="shared" si="333"/>
        <v>3187400</v>
      </c>
      <c r="R855" s="196">
        <v>-905000</v>
      </c>
    </row>
    <row r="856" spans="1:18" ht="16.5" hidden="1" customHeight="1" outlineLevel="4">
      <c r="A856" s="427"/>
      <c r="B856" s="429"/>
      <c r="C856" s="128" t="s">
        <v>129</v>
      </c>
      <c r="D856" s="128"/>
      <c r="E856" s="369">
        <v>0</v>
      </c>
      <c r="F856" s="370">
        <v>5000</v>
      </c>
      <c r="G856" s="369">
        <v>5000</v>
      </c>
      <c r="H856" s="369">
        <v>5000</v>
      </c>
      <c r="I856" s="370">
        <v>1000</v>
      </c>
      <c r="J856" s="363">
        <f t="shared" si="327"/>
        <v>16000</v>
      </c>
      <c r="K856" s="369">
        <v>0</v>
      </c>
      <c r="L856" s="369">
        <v>0</v>
      </c>
      <c r="M856" s="370">
        <v>1000</v>
      </c>
      <c r="N856" s="369">
        <v>0</v>
      </c>
      <c r="O856" s="369">
        <v>0</v>
      </c>
      <c r="P856" s="87">
        <f t="shared" si="328"/>
        <v>1000</v>
      </c>
      <c r="Q856" s="66">
        <f t="shared" si="333"/>
        <v>17000</v>
      </c>
      <c r="R856" s="196">
        <v>-5000</v>
      </c>
    </row>
    <row r="857" spans="1:18" ht="16.5" hidden="1" customHeight="1" outlineLevel="4">
      <c r="A857" s="427"/>
      <c r="B857" s="429"/>
      <c r="C857" s="128" t="s">
        <v>130</v>
      </c>
      <c r="D857" s="128"/>
      <c r="E857" s="369">
        <v>0</v>
      </c>
      <c r="F857" s="480">
        <v>100000</v>
      </c>
      <c r="G857" s="478">
        <v>900000</v>
      </c>
      <c r="H857" s="478">
        <v>900000</v>
      </c>
      <c r="I857" s="479">
        <v>1000000</v>
      </c>
      <c r="J857" s="363">
        <f t="shared" si="327"/>
        <v>2900000</v>
      </c>
      <c r="K857" s="369">
        <v>0</v>
      </c>
      <c r="L857" s="369">
        <v>0</v>
      </c>
      <c r="M857" s="479">
        <v>100000</v>
      </c>
      <c r="N857" s="369">
        <v>0</v>
      </c>
      <c r="O857" s="369">
        <v>0</v>
      </c>
      <c r="P857" s="87">
        <f t="shared" si="328"/>
        <v>100000</v>
      </c>
      <c r="Q857" s="66">
        <f t="shared" si="333"/>
        <v>3000000</v>
      </c>
      <c r="R857" s="196">
        <v>-900000</v>
      </c>
    </row>
    <row r="858" spans="1:18" ht="16.5" hidden="1" customHeight="1" outlineLevel="4">
      <c r="A858" s="427"/>
      <c r="B858" s="429"/>
      <c r="C858" s="128" t="s">
        <v>130</v>
      </c>
      <c r="D858" s="128"/>
      <c r="E858" s="369">
        <v>0</v>
      </c>
      <c r="F858" s="481"/>
      <c r="G858" s="478"/>
      <c r="H858" s="478"/>
      <c r="I858" s="479"/>
      <c r="J858" s="363">
        <f t="shared" si="327"/>
        <v>0</v>
      </c>
      <c r="K858" s="369">
        <v>0</v>
      </c>
      <c r="L858" s="369">
        <v>0</v>
      </c>
      <c r="M858" s="479"/>
      <c r="N858" s="369">
        <v>0</v>
      </c>
      <c r="O858" s="369">
        <v>0</v>
      </c>
      <c r="P858" s="87">
        <f t="shared" si="328"/>
        <v>0</v>
      </c>
      <c r="Q858" s="66">
        <f t="shared" si="333"/>
        <v>0</v>
      </c>
      <c r="R858" s="196">
        <v>0</v>
      </c>
    </row>
    <row r="859" spans="1:18" ht="16.5" hidden="1" customHeight="1" outlineLevel="4">
      <c r="A859" s="427"/>
      <c r="B859" s="429"/>
      <c r="C859" s="128" t="s">
        <v>131</v>
      </c>
      <c r="D859" s="128"/>
      <c r="E859" s="369">
        <v>0</v>
      </c>
      <c r="F859" s="370">
        <v>15000</v>
      </c>
      <c r="G859" s="369">
        <v>0</v>
      </c>
      <c r="H859" s="369">
        <v>0</v>
      </c>
      <c r="I859" s="370">
        <v>1500</v>
      </c>
      <c r="J859" s="363">
        <f t="shared" si="327"/>
        <v>16500</v>
      </c>
      <c r="K859" s="369">
        <v>0</v>
      </c>
      <c r="L859" s="369">
        <v>0</v>
      </c>
      <c r="M859" s="370">
        <v>1500</v>
      </c>
      <c r="N859" s="369">
        <v>0</v>
      </c>
      <c r="O859" s="369">
        <v>0</v>
      </c>
      <c r="P859" s="87">
        <f t="shared" si="328"/>
        <v>1500</v>
      </c>
      <c r="Q859" s="66">
        <f t="shared" si="333"/>
        <v>18000</v>
      </c>
      <c r="R859" s="196">
        <v>0</v>
      </c>
    </row>
    <row r="860" spans="1:18" ht="16.5" hidden="1" customHeight="1" outlineLevel="4">
      <c r="A860" s="427"/>
      <c r="B860" s="429"/>
      <c r="C860" s="128" t="s">
        <v>132</v>
      </c>
      <c r="D860" s="128"/>
      <c r="E860" s="369">
        <v>0</v>
      </c>
      <c r="F860" s="370">
        <v>5000</v>
      </c>
      <c r="G860" s="369">
        <v>0</v>
      </c>
      <c r="H860" s="369">
        <v>0</v>
      </c>
      <c r="I860" s="370">
        <v>500</v>
      </c>
      <c r="J860" s="363">
        <f t="shared" si="327"/>
        <v>5500</v>
      </c>
      <c r="K860" s="369">
        <v>0</v>
      </c>
      <c r="L860" s="369">
        <v>0</v>
      </c>
      <c r="M860" s="370">
        <v>500</v>
      </c>
      <c r="N860" s="369">
        <v>0</v>
      </c>
      <c r="O860" s="369">
        <v>0</v>
      </c>
      <c r="P860" s="87">
        <f t="shared" si="328"/>
        <v>500</v>
      </c>
      <c r="Q860" s="66">
        <f t="shared" si="333"/>
        <v>6000</v>
      </c>
      <c r="R860" s="196">
        <v>0</v>
      </c>
    </row>
    <row r="861" spans="1:18" ht="16.5" hidden="1" customHeight="1" outlineLevel="4">
      <c r="A861" s="427"/>
      <c r="B861" s="429"/>
      <c r="C861" s="128" t="s">
        <v>133</v>
      </c>
      <c r="D861" s="128"/>
      <c r="E861" s="369">
        <v>0</v>
      </c>
      <c r="F861" s="370">
        <v>50000</v>
      </c>
      <c r="G861" s="369">
        <v>0</v>
      </c>
      <c r="H861" s="369">
        <v>0</v>
      </c>
      <c r="I861" s="370">
        <v>5000</v>
      </c>
      <c r="J861" s="363">
        <f t="shared" si="327"/>
        <v>55000</v>
      </c>
      <c r="K861" s="369">
        <v>0</v>
      </c>
      <c r="L861" s="369">
        <v>0</v>
      </c>
      <c r="M861" s="370">
        <v>5000</v>
      </c>
      <c r="N861" s="369">
        <v>0</v>
      </c>
      <c r="O861" s="369">
        <v>0</v>
      </c>
      <c r="P861" s="87">
        <f t="shared" si="328"/>
        <v>5000</v>
      </c>
      <c r="Q861" s="66">
        <f t="shared" si="333"/>
        <v>60000</v>
      </c>
      <c r="R861" s="196">
        <v>0</v>
      </c>
    </row>
    <row r="862" spans="1:18" ht="16.5" hidden="1" customHeight="1" outlineLevel="4">
      <c r="A862" s="427"/>
      <c r="B862" s="429"/>
      <c r="C862" s="128" t="s">
        <v>134</v>
      </c>
      <c r="D862" s="128"/>
      <c r="E862" s="369">
        <v>0</v>
      </c>
      <c r="F862" s="370">
        <v>72000</v>
      </c>
      <c r="G862" s="369">
        <v>0</v>
      </c>
      <c r="H862" s="369">
        <v>0</v>
      </c>
      <c r="I862" s="370">
        <v>7200</v>
      </c>
      <c r="J862" s="363">
        <f t="shared" si="327"/>
        <v>79200</v>
      </c>
      <c r="K862" s="369">
        <v>0</v>
      </c>
      <c r="L862" s="369">
        <v>0</v>
      </c>
      <c r="M862" s="370">
        <v>7200</v>
      </c>
      <c r="N862" s="369">
        <v>0</v>
      </c>
      <c r="O862" s="369">
        <v>0</v>
      </c>
      <c r="P862" s="87">
        <f t="shared" si="328"/>
        <v>7200</v>
      </c>
      <c r="Q862" s="66">
        <f t="shared" si="333"/>
        <v>86400</v>
      </c>
      <c r="R862" s="196">
        <v>0</v>
      </c>
    </row>
    <row r="863" spans="1:18" ht="28.5" hidden="1" customHeight="1" outlineLevel="3">
      <c r="A863" s="427"/>
      <c r="B863" s="429"/>
      <c r="C863" s="75" t="s">
        <v>13</v>
      </c>
      <c r="D863" s="27">
        <v>0</v>
      </c>
      <c r="E863" s="20">
        <f t="shared" ref="E863:O863" si="337">SUM(E864:E870)</f>
        <v>110000</v>
      </c>
      <c r="F863" s="20">
        <f t="shared" si="337"/>
        <v>22000</v>
      </c>
      <c r="G863" s="20">
        <f t="shared" si="337"/>
        <v>0</v>
      </c>
      <c r="H863" s="20">
        <f t="shared" si="337"/>
        <v>0</v>
      </c>
      <c r="I863" s="20">
        <f t="shared" si="337"/>
        <v>22000</v>
      </c>
      <c r="J863" s="363">
        <f t="shared" si="327"/>
        <v>154000</v>
      </c>
      <c r="K863" s="20">
        <f t="shared" si="337"/>
        <v>0</v>
      </c>
      <c r="L863" s="20">
        <f t="shared" si="337"/>
        <v>110000</v>
      </c>
      <c r="M863" s="20">
        <f t="shared" si="337"/>
        <v>22000</v>
      </c>
      <c r="N863" s="20">
        <f t="shared" si="337"/>
        <v>0</v>
      </c>
      <c r="O863" s="20">
        <f t="shared" si="337"/>
        <v>110000</v>
      </c>
      <c r="P863" s="20">
        <f t="shared" si="328"/>
        <v>242000</v>
      </c>
      <c r="Q863" s="76">
        <f t="shared" si="333"/>
        <v>396000</v>
      </c>
      <c r="R863" s="196">
        <v>110000</v>
      </c>
    </row>
    <row r="864" spans="1:18" ht="16.5" hidden="1" customHeight="1" outlineLevel="4">
      <c r="A864" s="427"/>
      <c r="B864" s="429"/>
      <c r="C864" s="128" t="s">
        <v>129</v>
      </c>
      <c r="D864" s="128"/>
      <c r="E864" s="369">
        <v>22000</v>
      </c>
      <c r="F864" s="369">
        <v>0</v>
      </c>
      <c r="G864" s="369">
        <v>0</v>
      </c>
      <c r="H864" s="369">
        <v>0</v>
      </c>
      <c r="I864" s="369">
        <v>0</v>
      </c>
      <c r="J864" s="363">
        <f t="shared" si="327"/>
        <v>22000</v>
      </c>
      <c r="K864" s="369">
        <v>0</v>
      </c>
      <c r="L864" s="369">
        <v>22000</v>
      </c>
      <c r="M864" s="369">
        <v>0</v>
      </c>
      <c r="N864" s="369">
        <v>0</v>
      </c>
      <c r="O864" s="369">
        <v>22000</v>
      </c>
      <c r="P864" s="87">
        <f t="shared" si="328"/>
        <v>44000</v>
      </c>
      <c r="Q864" s="66">
        <f t="shared" si="333"/>
        <v>66000</v>
      </c>
      <c r="R864" s="196">
        <v>22000</v>
      </c>
    </row>
    <row r="865" spans="1:18" ht="16.5" hidden="1" customHeight="1" outlineLevel="4">
      <c r="A865" s="427"/>
      <c r="B865" s="429"/>
      <c r="C865" s="128" t="s">
        <v>130</v>
      </c>
      <c r="D865" s="128"/>
      <c r="E865" s="369">
        <v>22000</v>
      </c>
      <c r="F865" s="369">
        <v>0</v>
      </c>
      <c r="G865" s="369">
        <v>0</v>
      </c>
      <c r="H865" s="369">
        <v>0</v>
      </c>
      <c r="I865" s="369">
        <v>0</v>
      </c>
      <c r="J865" s="363">
        <f t="shared" si="327"/>
        <v>22000</v>
      </c>
      <c r="K865" s="369">
        <v>0</v>
      </c>
      <c r="L865" s="369">
        <v>22000</v>
      </c>
      <c r="M865" s="369">
        <v>0</v>
      </c>
      <c r="N865" s="369">
        <v>0</v>
      </c>
      <c r="O865" s="369">
        <v>22000</v>
      </c>
      <c r="P865" s="87">
        <f t="shared" si="328"/>
        <v>44000</v>
      </c>
      <c r="Q865" s="66">
        <f t="shared" si="333"/>
        <v>66000</v>
      </c>
      <c r="R865" s="196">
        <v>22000</v>
      </c>
    </row>
    <row r="866" spans="1:18" ht="16.5" hidden="1" customHeight="1" outlineLevel="4">
      <c r="A866" s="427"/>
      <c r="B866" s="429"/>
      <c r="C866" s="128" t="s">
        <v>130</v>
      </c>
      <c r="D866" s="128"/>
      <c r="E866" s="369">
        <v>0</v>
      </c>
      <c r="F866" s="369">
        <v>0</v>
      </c>
      <c r="G866" s="369">
        <v>0</v>
      </c>
      <c r="H866" s="369">
        <v>0</v>
      </c>
      <c r="I866" s="369">
        <v>0</v>
      </c>
      <c r="J866" s="363">
        <f t="shared" si="327"/>
        <v>0</v>
      </c>
      <c r="K866" s="369">
        <v>0</v>
      </c>
      <c r="L866" s="369">
        <v>0</v>
      </c>
      <c r="M866" s="369">
        <v>0</v>
      </c>
      <c r="N866" s="369">
        <v>0</v>
      </c>
      <c r="O866" s="369">
        <v>0</v>
      </c>
      <c r="P866" s="87">
        <f t="shared" si="328"/>
        <v>0</v>
      </c>
      <c r="Q866" s="66">
        <f t="shared" si="333"/>
        <v>0</v>
      </c>
      <c r="R866" s="196">
        <v>0</v>
      </c>
    </row>
    <row r="867" spans="1:18" ht="16.5" hidden="1" customHeight="1" outlineLevel="4">
      <c r="A867" s="427"/>
      <c r="B867" s="429"/>
      <c r="C867" s="128" t="s">
        <v>131</v>
      </c>
      <c r="D867" s="128"/>
      <c r="E867" s="369">
        <v>22000</v>
      </c>
      <c r="F867" s="369">
        <v>0</v>
      </c>
      <c r="G867" s="369">
        <v>0</v>
      </c>
      <c r="H867" s="369">
        <v>0</v>
      </c>
      <c r="I867" s="369">
        <v>0</v>
      </c>
      <c r="J867" s="363">
        <f t="shared" si="327"/>
        <v>22000</v>
      </c>
      <c r="K867" s="369">
        <v>0</v>
      </c>
      <c r="L867" s="369">
        <v>22000</v>
      </c>
      <c r="M867" s="369">
        <v>0</v>
      </c>
      <c r="N867" s="369">
        <v>0</v>
      </c>
      <c r="O867" s="369">
        <v>22000</v>
      </c>
      <c r="P867" s="87">
        <f t="shared" si="328"/>
        <v>44000</v>
      </c>
      <c r="Q867" s="66">
        <f t="shared" si="333"/>
        <v>66000</v>
      </c>
      <c r="R867" s="196">
        <v>22000</v>
      </c>
    </row>
    <row r="868" spans="1:18" ht="16.5" hidden="1" customHeight="1" outlineLevel="4">
      <c r="A868" s="427"/>
      <c r="B868" s="429"/>
      <c r="C868" s="128" t="s">
        <v>132</v>
      </c>
      <c r="D868" s="128"/>
      <c r="E868" s="369">
        <v>22000</v>
      </c>
      <c r="F868" s="369">
        <v>0</v>
      </c>
      <c r="G868" s="369">
        <v>0</v>
      </c>
      <c r="H868" s="369">
        <v>0</v>
      </c>
      <c r="I868" s="369">
        <v>0</v>
      </c>
      <c r="J868" s="363">
        <f t="shared" si="327"/>
        <v>22000</v>
      </c>
      <c r="K868" s="369">
        <v>0</v>
      </c>
      <c r="L868" s="369">
        <v>22000</v>
      </c>
      <c r="M868" s="369">
        <v>0</v>
      </c>
      <c r="N868" s="369">
        <v>0</v>
      </c>
      <c r="O868" s="369">
        <v>22000</v>
      </c>
      <c r="P868" s="87">
        <f t="shared" si="328"/>
        <v>44000</v>
      </c>
      <c r="Q868" s="66">
        <f t="shared" si="333"/>
        <v>66000</v>
      </c>
      <c r="R868" s="196">
        <v>22000</v>
      </c>
    </row>
    <row r="869" spans="1:18" ht="16.5" hidden="1" customHeight="1" outlineLevel="4">
      <c r="A869" s="427"/>
      <c r="B869" s="429"/>
      <c r="C869" s="128" t="s">
        <v>133</v>
      </c>
      <c r="D869" s="128"/>
      <c r="E869" s="369">
        <v>22000</v>
      </c>
      <c r="F869" s="369">
        <v>0</v>
      </c>
      <c r="G869" s="369">
        <v>0</v>
      </c>
      <c r="H869" s="369">
        <v>0</v>
      </c>
      <c r="I869" s="369">
        <v>0</v>
      </c>
      <c r="J869" s="363">
        <f t="shared" si="327"/>
        <v>22000</v>
      </c>
      <c r="K869" s="369">
        <v>0</v>
      </c>
      <c r="L869" s="369">
        <v>22000</v>
      </c>
      <c r="M869" s="369">
        <v>0</v>
      </c>
      <c r="N869" s="369">
        <v>0</v>
      </c>
      <c r="O869" s="369">
        <v>22000</v>
      </c>
      <c r="P869" s="87">
        <f t="shared" si="328"/>
        <v>44000</v>
      </c>
      <c r="Q869" s="66">
        <f t="shared" si="333"/>
        <v>66000</v>
      </c>
      <c r="R869" s="196">
        <v>22000</v>
      </c>
    </row>
    <row r="870" spans="1:18" ht="16.5" hidden="1" customHeight="1" outlineLevel="4">
      <c r="A870" s="427"/>
      <c r="B870" s="429"/>
      <c r="C870" s="128" t="s">
        <v>134</v>
      </c>
      <c r="D870" s="128"/>
      <c r="E870" s="369">
        <v>0</v>
      </c>
      <c r="F870" s="368">
        <v>22000</v>
      </c>
      <c r="G870" s="369">
        <v>0</v>
      </c>
      <c r="H870" s="369">
        <v>0</v>
      </c>
      <c r="I870" s="368">
        <v>22000</v>
      </c>
      <c r="J870" s="363">
        <f t="shared" si="327"/>
        <v>44000</v>
      </c>
      <c r="K870" s="369">
        <v>0</v>
      </c>
      <c r="L870" s="369">
        <v>0</v>
      </c>
      <c r="M870" s="368">
        <v>22000</v>
      </c>
      <c r="N870" s="369">
        <v>0</v>
      </c>
      <c r="O870" s="369">
        <v>0</v>
      </c>
      <c r="P870" s="87">
        <f t="shared" si="328"/>
        <v>22000</v>
      </c>
      <c r="Q870" s="66">
        <f t="shared" si="333"/>
        <v>66000</v>
      </c>
      <c r="R870" s="196">
        <v>0</v>
      </c>
    </row>
    <row r="871" spans="1:18" ht="28.5" hidden="1" customHeight="1" outlineLevel="3">
      <c r="A871" s="427"/>
      <c r="B871" s="429"/>
      <c r="C871" s="75" t="s">
        <v>277</v>
      </c>
      <c r="D871" s="27">
        <v>0</v>
      </c>
      <c r="E871" s="20">
        <f t="shared" ref="E871:O871" si="338">SUM(E872:E878)</f>
        <v>274000</v>
      </c>
      <c r="F871" s="20">
        <f t="shared" si="338"/>
        <v>1070000</v>
      </c>
      <c r="G871" s="20">
        <f t="shared" si="338"/>
        <v>4040000</v>
      </c>
      <c r="H871" s="20">
        <f t="shared" si="338"/>
        <v>4040000</v>
      </c>
      <c r="I871" s="20">
        <f t="shared" si="338"/>
        <v>3600400</v>
      </c>
      <c r="J871" s="363">
        <f t="shared" si="327"/>
        <v>13024400</v>
      </c>
      <c r="K871" s="20">
        <f t="shared" si="338"/>
        <v>910800</v>
      </c>
      <c r="L871" s="20">
        <f t="shared" si="338"/>
        <v>475000</v>
      </c>
      <c r="M871" s="20">
        <f t="shared" si="338"/>
        <v>300000</v>
      </c>
      <c r="N871" s="20">
        <f t="shared" si="338"/>
        <v>1000000</v>
      </c>
      <c r="O871" s="20">
        <f t="shared" si="338"/>
        <v>5100000</v>
      </c>
      <c r="P871" s="20">
        <f t="shared" si="328"/>
        <v>7785800</v>
      </c>
      <c r="Q871" s="76">
        <f t="shared" si="333"/>
        <v>20810200</v>
      </c>
      <c r="R871" s="196">
        <v>-939000</v>
      </c>
    </row>
    <row r="872" spans="1:18" ht="16.5" hidden="1" customHeight="1" outlineLevel="4">
      <c r="A872" s="427"/>
      <c r="B872" s="429"/>
      <c r="C872" s="128" t="s">
        <v>129</v>
      </c>
      <c r="D872" s="128"/>
      <c r="E872" s="369">
        <v>274000</v>
      </c>
      <c r="F872" s="370">
        <v>300000</v>
      </c>
      <c r="G872" s="370">
        <f>400+390000-400</f>
        <v>390000</v>
      </c>
      <c r="H872" s="370">
        <f>400+390000-400</f>
        <v>390000</v>
      </c>
      <c r="I872" s="370">
        <v>400</v>
      </c>
      <c r="J872" s="363">
        <f t="shared" si="327"/>
        <v>1354400</v>
      </c>
      <c r="K872" s="370">
        <v>800</v>
      </c>
      <c r="L872" s="369">
        <v>0</v>
      </c>
      <c r="M872" s="369">
        <v>0</v>
      </c>
      <c r="N872" s="369">
        <v>0</v>
      </c>
      <c r="O872" s="369">
        <v>0</v>
      </c>
      <c r="P872" s="87">
        <f t="shared" si="328"/>
        <v>800</v>
      </c>
      <c r="Q872" s="66">
        <f t="shared" si="333"/>
        <v>1355200</v>
      </c>
      <c r="R872" s="196">
        <v>-389000</v>
      </c>
    </row>
    <row r="873" spans="1:18" ht="16.5" hidden="1" customHeight="1" outlineLevel="4">
      <c r="A873" s="427"/>
      <c r="B873" s="429"/>
      <c r="C873" s="128" t="s">
        <v>130</v>
      </c>
      <c r="D873" s="128"/>
      <c r="E873" s="369">
        <v>0</v>
      </c>
      <c r="F873" s="370">
        <v>100000</v>
      </c>
      <c r="G873" s="370">
        <v>200000</v>
      </c>
      <c r="H873" s="370">
        <v>200000</v>
      </c>
      <c r="I873" s="370">
        <v>300000</v>
      </c>
      <c r="J873" s="363">
        <f t="shared" si="327"/>
        <v>800000</v>
      </c>
      <c r="K873" s="370">
        <v>180000</v>
      </c>
      <c r="L873" s="369">
        <v>0</v>
      </c>
      <c r="M873" s="369">
        <v>0</v>
      </c>
      <c r="N873" s="369">
        <v>0</v>
      </c>
      <c r="O873" s="369">
        <v>0</v>
      </c>
      <c r="P873" s="87">
        <f t="shared" si="328"/>
        <v>180000</v>
      </c>
      <c r="Q873" s="66">
        <f t="shared" si="333"/>
        <v>980000</v>
      </c>
      <c r="R873" s="196">
        <v>100000</v>
      </c>
    </row>
    <row r="874" spans="1:18" ht="16.5" hidden="1" customHeight="1" outlineLevel="4">
      <c r="A874" s="427"/>
      <c r="B874" s="429"/>
      <c r="C874" s="128" t="s">
        <v>130</v>
      </c>
      <c r="D874" s="128"/>
      <c r="E874" s="369">
        <v>0</v>
      </c>
      <c r="F874" s="369">
        <v>0</v>
      </c>
      <c r="G874" s="370">
        <v>450000</v>
      </c>
      <c r="H874" s="370">
        <v>450000</v>
      </c>
      <c r="I874" s="370">
        <v>200000</v>
      </c>
      <c r="J874" s="363">
        <f t="shared" ref="J874:J937" si="339">I874+H874+G874+F874+E874+D874</f>
        <v>1100000</v>
      </c>
      <c r="K874" s="370">
        <v>280000</v>
      </c>
      <c r="L874" s="369">
        <v>0</v>
      </c>
      <c r="M874" s="369">
        <v>0</v>
      </c>
      <c r="N874" s="370">
        <v>100000</v>
      </c>
      <c r="O874" s="369">
        <v>0</v>
      </c>
      <c r="P874" s="87">
        <f t="shared" si="328"/>
        <v>380000</v>
      </c>
      <c r="Q874" s="66">
        <f t="shared" si="333"/>
        <v>1480000</v>
      </c>
      <c r="R874" s="196">
        <v>50000</v>
      </c>
    </row>
    <row r="875" spans="1:18" ht="16.5" hidden="1" customHeight="1" outlineLevel="4">
      <c r="A875" s="427"/>
      <c r="B875" s="429"/>
      <c r="C875" s="128" t="s">
        <v>131</v>
      </c>
      <c r="D875" s="128"/>
      <c r="E875" s="369">
        <v>0</v>
      </c>
      <c r="F875" s="370">
        <v>200000</v>
      </c>
      <c r="G875" s="370">
        <v>2000000</v>
      </c>
      <c r="H875" s="370">
        <v>2000000</v>
      </c>
      <c r="I875" s="370">
        <v>50000</v>
      </c>
      <c r="J875" s="363">
        <f t="shared" si="339"/>
        <v>4250000</v>
      </c>
      <c r="K875" s="370">
        <v>50000</v>
      </c>
      <c r="L875" s="370">
        <v>50000</v>
      </c>
      <c r="M875" s="370">
        <v>50000</v>
      </c>
      <c r="N875" s="370">
        <v>50000</v>
      </c>
      <c r="O875" s="370">
        <v>50000</v>
      </c>
      <c r="P875" s="87">
        <f t="shared" si="328"/>
        <v>250000</v>
      </c>
      <c r="Q875" s="66">
        <f t="shared" si="333"/>
        <v>4500000</v>
      </c>
      <c r="R875" s="196">
        <v>50000</v>
      </c>
    </row>
    <row r="876" spans="1:18" ht="16.5" hidden="1" customHeight="1" outlineLevel="4">
      <c r="A876" s="427"/>
      <c r="B876" s="429"/>
      <c r="C876" s="128" t="s">
        <v>132</v>
      </c>
      <c r="D876" s="128"/>
      <c r="E876" s="369">
        <v>0</v>
      </c>
      <c r="F876" s="370">
        <v>70000</v>
      </c>
      <c r="G876" s="370">
        <v>100000</v>
      </c>
      <c r="H876" s="370">
        <v>100000</v>
      </c>
      <c r="I876" s="370">
        <v>50000</v>
      </c>
      <c r="J876" s="363">
        <f t="shared" si="339"/>
        <v>320000</v>
      </c>
      <c r="K876" s="370">
        <v>100000</v>
      </c>
      <c r="L876" s="370">
        <v>100000</v>
      </c>
      <c r="M876" s="370">
        <v>50000</v>
      </c>
      <c r="N876" s="370">
        <v>50000</v>
      </c>
      <c r="O876" s="370">
        <v>50000</v>
      </c>
      <c r="P876" s="87">
        <f t="shared" si="328"/>
        <v>350000</v>
      </c>
      <c r="Q876" s="66">
        <f t="shared" si="333"/>
        <v>670000</v>
      </c>
      <c r="R876" s="196">
        <v>-50000</v>
      </c>
    </row>
    <row r="877" spans="1:18" ht="16.5" hidden="1" customHeight="1" outlineLevel="4">
      <c r="A877" s="427"/>
      <c r="B877" s="429"/>
      <c r="C877" s="128" t="s">
        <v>133</v>
      </c>
      <c r="D877" s="128"/>
      <c r="E877" s="369">
        <v>0</v>
      </c>
      <c r="F877" s="370">
        <v>400000</v>
      </c>
      <c r="G877" s="370">
        <f>600000+300000</f>
        <v>900000</v>
      </c>
      <c r="H877" s="370">
        <f>600000+300000</f>
        <v>900000</v>
      </c>
      <c r="I877" s="370">
        <v>3000000</v>
      </c>
      <c r="J877" s="363">
        <f t="shared" si="339"/>
        <v>5200000</v>
      </c>
      <c r="K877" s="370">
        <v>300000</v>
      </c>
      <c r="L877" s="370">
        <v>300000</v>
      </c>
      <c r="M877" s="370">
        <v>200000</v>
      </c>
      <c r="N877" s="370">
        <v>800000</v>
      </c>
      <c r="O877" s="370">
        <v>5000000</v>
      </c>
      <c r="P877" s="87">
        <f t="shared" si="328"/>
        <v>6600000</v>
      </c>
      <c r="Q877" s="66">
        <f t="shared" si="333"/>
        <v>11800000</v>
      </c>
      <c r="R877" s="196">
        <v>-700000</v>
      </c>
    </row>
    <row r="878" spans="1:18" ht="16.5" hidden="1" customHeight="1" outlineLevel="4">
      <c r="A878" s="427"/>
      <c r="B878" s="429"/>
      <c r="C878" s="128" t="s">
        <v>134</v>
      </c>
      <c r="D878" s="128"/>
      <c r="E878" s="369">
        <v>0</v>
      </c>
      <c r="F878" s="369">
        <v>0</v>
      </c>
      <c r="G878" s="369">
        <v>0</v>
      </c>
      <c r="H878" s="369">
        <v>0</v>
      </c>
      <c r="I878" s="369">
        <v>0</v>
      </c>
      <c r="J878" s="363">
        <f t="shared" si="339"/>
        <v>0</v>
      </c>
      <c r="K878" s="369">
        <v>0</v>
      </c>
      <c r="L878" s="370">
        <v>25000</v>
      </c>
      <c r="M878" s="369">
        <v>0</v>
      </c>
      <c r="N878" s="369">
        <v>0</v>
      </c>
      <c r="O878" s="369">
        <v>0</v>
      </c>
      <c r="P878" s="87">
        <f t="shared" si="328"/>
        <v>25000</v>
      </c>
      <c r="Q878" s="66">
        <f t="shared" si="333"/>
        <v>25000</v>
      </c>
      <c r="R878" s="196">
        <v>0</v>
      </c>
    </row>
    <row r="879" spans="1:18" ht="28.5" hidden="1" customHeight="1" outlineLevel="3">
      <c r="A879" s="427"/>
      <c r="B879" s="429"/>
      <c r="C879" s="75" t="s">
        <v>22</v>
      </c>
      <c r="D879" s="27">
        <v>0</v>
      </c>
      <c r="E879" s="20">
        <f>SUM(E880:E886)</f>
        <v>0</v>
      </c>
      <c r="F879" s="20">
        <f>SUM(F880:F886)</f>
        <v>0</v>
      </c>
      <c r="G879" s="20">
        <f>SUM(G880:G886)</f>
        <v>0</v>
      </c>
      <c r="H879" s="20">
        <f>SUM(H880:H886)</f>
        <v>0</v>
      </c>
      <c r="I879" s="20">
        <f t="shared" ref="I879:O879" si="340">SUM(I880:I886)</f>
        <v>241833</v>
      </c>
      <c r="J879" s="363">
        <f t="shared" si="339"/>
        <v>241833</v>
      </c>
      <c r="K879" s="20">
        <f t="shared" si="340"/>
        <v>241833</v>
      </c>
      <c r="L879" s="20">
        <f t="shared" si="340"/>
        <v>241833</v>
      </c>
      <c r="M879" s="309">
        <f t="shared" si="340"/>
        <v>241833.00333333336</v>
      </c>
      <c r="N879" s="20">
        <f t="shared" si="340"/>
        <v>241833</v>
      </c>
      <c r="O879" s="20">
        <f t="shared" si="340"/>
        <v>241833</v>
      </c>
      <c r="P879" s="20">
        <f t="shared" si="328"/>
        <v>1209165.0033333334</v>
      </c>
      <c r="Q879" s="76">
        <f t="shared" si="333"/>
        <v>1450998.0033333334</v>
      </c>
      <c r="R879" s="196">
        <v>0</v>
      </c>
    </row>
    <row r="880" spans="1:18" ht="15.75" hidden="1" customHeight="1" outlineLevel="3">
      <c r="A880" s="427"/>
      <c r="B880" s="429"/>
      <c r="C880" s="129" t="s">
        <v>129</v>
      </c>
      <c r="D880" s="129"/>
      <c r="E880" s="12">
        <v>0</v>
      </c>
      <c r="F880" s="12">
        <v>0</v>
      </c>
      <c r="G880" s="12">
        <v>0</v>
      </c>
      <c r="H880" s="12">
        <v>0</v>
      </c>
      <c r="I880" s="202">
        <v>51666.666666666664</v>
      </c>
      <c r="J880" s="363">
        <f t="shared" si="339"/>
        <v>51666.666666666664</v>
      </c>
      <c r="K880" s="202">
        <v>51667</v>
      </c>
      <c r="L880" s="202">
        <v>51666.666666666664</v>
      </c>
      <c r="M880" s="312">
        <f>51666.6666666667-0.1-0.23</f>
        <v>51666.336666666699</v>
      </c>
      <c r="N880" s="332">
        <f>51666</f>
        <v>51666</v>
      </c>
      <c r="O880" s="202">
        <v>51666.666666666664</v>
      </c>
      <c r="P880" s="363">
        <f t="shared" si="328"/>
        <v>258332.67</v>
      </c>
      <c r="Q880" s="15"/>
      <c r="R880" s="196">
        <v>0</v>
      </c>
    </row>
    <row r="881" spans="1:18" ht="15.75" hidden="1" customHeight="1" outlineLevel="3">
      <c r="A881" s="427"/>
      <c r="B881" s="429"/>
      <c r="C881" s="129" t="s">
        <v>130</v>
      </c>
      <c r="D881" s="129"/>
      <c r="E881" s="12">
        <v>0</v>
      </c>
      <c r="F881" s="12">
        <v>0</v>
      </c>
      <c r="G881" s="12">
        <v>0</v>
      </c>
      <c r="H881" s="12">
        <v>0</v>
      </c>
      <c r="I881" s="113">
        <v>10833</v>
      </c>
      <c r="J881" s="363">
        <f t="shared" si="339"/>
        <v>10833</v>
      </c>
      <c r="K881" s="113">
        <v>10833</v>
      </c>
      <c r="L881" s="113">
        <v>10833.333333333334</v>
      </c>
      <c r="M881" s="262">
        <v>10833.333333333334</v>
      </c>
      <c r="N881" s="225">
        <v>10834</v>
      </c>
      <c r="O881" s="113">
        <v>10833.333333333334</v>
      </c>
      <c r="P881" s="363">
        <f t="shared" ref="P881:P944" si="341">K881+L881+M881+N881+O881</f>
        <v>54167.000000000007</v>
      </c>
      <c r="Q881" s="15"/>
      <c r="R881" s="196">
        <v>0</v>
      </c>
    </row>
    <row r="882" spans="1:18" ht="15.75" hidden="1" customHeight="1" outlineLevel="3">
      <c r="A882" s="427"/>
      <c r="B882" s="429"/>
      <c r="C882" s="129" t="s">
        <v>130</v>
      </c>
      <c r="D882" s="129"/>
      <c r="E882" s="12">
        <v>0</v>
      </c>
      <c r="F882" s="12">
        <v>0</v>
      </c>
      <c r="G882" s="12">
        <v>0</v>
      </c>
      <c r="H882" s="12">
        <v>0</v>
      </c>
      <c r="I882" s="113">
        <v>10833.333333333334</v>
      </c>
      <c r="J882" s="363">
        <f t="shared" si="339"/>
        <v>10833.333333333334</v>
      </c>
      <c r="K882" s="113">
        <v>10833</v>
      </c>
      <c r="L882" s="113">
        <v>10833</v>
      </c>
      <c r="M882" s="221">
        <v>10833.333333333334</v>
      </c>
      <c r="N882" s="221">
        <f>10833</f>
        <v>10833</v>
      </c>
      <c r="O882" s="113">
        <v>10833</v>
      </c>
      <c r="P882" s="363">
        <f t="shared" si="341"/>
        <v>54165.333333333336</v>
      </c>
      <c r="Q882" s="15"/>
      <c r="R882" s="196">
        <v>0</v>
      </c>
    </row>
    <row r="883" spans="1:18" ht="15.75" hidden="1" customHeight="1" outlineLevel="3">
      <c r="A883" s="427"/>
      <c r="B883" s="429"/>
      <c r="C883" s="129" t="s">
        <v>131</v>
      </c>
      <c r="D883" s="129"/>
      <c r="E883" s="12">
        <v>0</v>
      </c>
      <c r="F883" s="12">
        <v>0</v>
      </c>
      <c r="G883" s="12">
        <v>0</v>
      </c>
      <c r="H883" s="12">
        <v>0</v>
      </c>
      <c r="I883" s="202">
        <v>50000</v>
      </c>
      <c r="J883" s="363">
        <f t="shared" si="339"/>
        <v>50000</v>
      </c>
      <c r="K883" s="202">
        <v>50000</v>
      </c>
      <c r="L883" s="202">
        <v>50000</v>
      </c>
      <c r="M883" s="109">
        <v>50000</v>
      </c>
      <c r="N883" s="109">
        <v>50000</v>
      </c>
      <c r="O883" s="202">
        <v>50000</v>
      </c>
      <c r="P883" s="363">
        <f t="shared" si="341"/>
        <v>250000</v>
      </c>
      <c r="Q883" s="15"/>
      <c r="R883" s="196">
        <v>0</v>
      </c>
    </row>
    <row r="884" spans="1:18" ht="15.75" hidden="1" customHeight="1" outlineLevel="3">
      <c r="A884" s="427"/>
      <c r="B884" s="429"/>
      <c r="C884" s="129" t="s">
        <v>132</v>
      </c>
      <c r="D884" s="129"/>
      <c r="E884" s="12">
        <v>0</v>
      </c>
      <c r="F884" s="12">
        <v>0</v>
      </c>
      <c r="G884" s="12">
        <v>0</v>
      </c>
      <c r="H884" s="12">
        <v>0</v>
      </c>
      <c r="I884" s="202">
        <v>30000</v>
      </c>
      <c r="J884" s="363">
        <f t="shared" si="339"/>
        <v>30000</v>
      </c>
      <c r="K884" s="202">
        <v>30000</v>
      </c>
      <c r="L884" s="202">
        <v>30000</v>
      </c>
      <c r="M884" s="109">
        <v>30000</v>
      </c>
      <c r="N884" s="109">
        <v>30000</v>
      </c>
      <c r="O884" s="202">
        <v>30000</v>
      </c>
      <c r="P884" s="363">
        <f t="shared" si="341"/>
        <v>150000</v>
      </c>
      <c r="Q884" s="15"/>
      <c r="R884" s="196">
        <v>0</v>
      </c>
    </row>
    <row r="885" spans="1:18" ht="15.75" hidden="1" customHeight="1" outlineLevel="3">
      <c r="A885" s="427"/>
      <c r="B885" s="429"/>
      <c r="C885" s="129" t="s">
        <v>133</v>
      </c>
      <c r="D885" s="129"/>
      <c r="E885" s="12">
        <v>0</v>
      </c>
      <c r="F885" s="12">
        <v>0</v>
      </c>
      <c r="G885" s="12">
        <v>0</v>
      </c>
      <c r="H885" s="12">
        <v>0</v>
      </c>
      <c r="I885" s="202">
        <v>45000</v>
      </c>
      <c r="J885" s="363">
        <f t="shared" si="339"/>
        <v>45000</v>
      </c>
      <c r="K885" s="202">
        <v>45000</v>
      </c>
      <c r="L885" s="202">
        <v>45000</v>
      </c>
      <c r="M885" s="109">
        <v>45000</v>
      </c>
      <c r="N885" s="109">
        <v>45000</v>
      </c>
      <c r="O885" s="202">
        <v>45000</v>
      </c>
      <c r="P885" s="363">
        <f t="shared" si="341"/>
        <v>225000</v>
      </c>
      <c r="Q885" s="15"/>
      <c r="R885" s="196">
        <v>0</v>
      </c>
    </row>
    <row r="886" spans="1:18" ht="15.75" hidden="1" customHeight="1" outlineLevel="3">
      <c r="A886" s="427"/>
      <c r="B886" s="430"/>
      <c r="C886" s="129" t="s">
        <v>134</v>
      </c>
      <c r="D886" s="129"/>
      <c r="E886" s="12">
        <v>0</v>
      </c>
      <c r="F886" s="12">
        <v>0</v>
      </c>
      <c r="G886" s="12">
        <v>0</v>
      </c>
      <c r="H886" s="12">
        <v>0</v>
      </c>
      <c r="I886" s="113">
        <v>43500</v>
      </c>
      <c r="J886" s="363">
        <f t="shared" si="339"/>
        <v>43500</v>
      </c>
      <c r="K886" s="113">
        <v>43500</v>
      </c>
      <c r="L886" s="113">
        <v>43500</v>
      </c>
      <c r="M886" s="12">
        <v>43500</v>
      </c>
      <c r="N886" s="12">
        <v>43500</v>
      </c>
      <c r="O886" s="113">
        <v>43500</v>
      </c>
      <c r="P886" s="363">
        <f t="shared" si="341"/>
        <v>217500</v>
      </c>
      <c r="Q886" s="15"/>
      <c r="R886" s="196">
        <v>0</v>
      </c>
    </row>
    <row r="887" spans="1:18" ht="36.75" hidden="1" customHeight="1" outlineLevel="2">
      <c r="A887" s="472" t="s">
        <v>142</v>
      </c>
      <c r="B887" s="473"/>
      <c r="C887" s="473"/>
      <c r="D887" s="363">
        <f t="shared" ref="D887:I887" si="342">D900+D912+D924+D936</f>
        <v>0</v>
      </c>
      <c r="E887" s="363">
        <f t="shared" si="342"/>
        <v>902000</v>
      </c>
      <c r="F887" s="363">
        <f>F900+F912+F924+F936+F888</f>
        <v>0</v>
      </c>
      <c r="G887" s="363">
        <f t="shared" si="342"/>
        <v>5000</v>
      </c>
      <c r="H887" s="363">
        <f t="shared" si="342"/>
        <v>5000</v>
      </c>
      <c r="I887" s="363">
        <f t="shared" si="342"/>
        <v>13097000</v>
      </c>
      <c r="J887" s="363">
        <f t="shared" si="339"/>
        <v>14009000</v>
      </c>
      <c r="K887" s="363">
        <f t="shared" ref="K887:O887" si="343">K900+K912+K924+K936+K888</f>
        <v>10301630</v>
      </c>
      <c r="L887" s="363">
        <f t="shared" si="343"/>
        <v>3909000</v>
      </c>
      <c r="M887" s="363">
        <f t="shared" si="343"/>
        <v>1099000</v>
      </c>
      <c r="N887" s="363">
        <f t="shared" si="343"/>
        <v>1073000</v>
      </c>
      <c r="O887" s="363">
        <f t="shared" si="343"/>
        <v>787500</v>
      </c>
      <c r="P887" s="363">
        <f t="shared" si="341"/>
        <v>17170130</v>
      </c>
      <c r="Q887" s="67">
        <f>J887+P887</f>
        <v>31179130</v>
      </c>
      <c r="R887" s="196">
        <v>188000</v>
      </c>
    </row>
    <row r="888" spans="1:18" ht="33" hidden="1" customHeight="1" outlineLevel="3">
      <c r="A888" s="427">
        <v>16</v>
      </c>
      <c r="B888" s="484" t="s">
        <v>14</v>
      </c>
      <c r="C888" s="75" t="s">
        <v>11</v>
      </c>
      <c r="D888" s="75"/>
      <c r="E888" s="20">
        <f>SUM(E889:E899)</f>
        <v>0</v>
      </c>
      <c r="F888" s="28">
        <f>SUM(F889:F899)</f>
        <v>0</v>
      </c>
      <c r="G888" s="28">
        <f t="shared" ref="G888:I888" si="344">SUM(G889:G899)</f>
        <v>0</v>
      </c>
      <c r="H888" s="28">
        <f t="shared" si="344"/>
        <v>0</v>
      </c>
      <c r="I888" s="28">
        <f t="shared" si="344"/>
        <v>0</v>
      </c>
      <c r="J888" s="363">
        <f t="shared" si="339"/>
        <v>0</v>
      </c>
      <c r="K888" s="20">
        <f>SUM(K889:K899)</f>
        <v>1624630</v>
      </c>
      <c r="L888" s="28">
        <f t="shared" ref="L888:O888" si="345">SUM(L889:L899)</f>
        <v>0</v>
      </c>
      <c r="M888" s="28">
        <f t="shared" si="345"/>
        <v>0</v>
      </c>
      <c r="N888" s="28">
        <f t="shared" si="345"/>
        <v>0</v>
      </c>
      <c r="O888" s="28">
        <f t="shared" si="345"/>
        <v>0</v>
      </c>
      <c r="P888" s="20">
        <f t="shared" si="341"/>
        <v>1624630</v>
      </c>
      <c r="Q888" s="76">
        <f t="shared" ref="Q888:Q936" si="346">J888+P888</f>
        <v>1624630</v>
      </c>
      <c r="R888" s="196">
        <v>0</v>
      </c>
    </row>
    <row r="889" spans="1:18" ht="16.5" hidden="1" customHeight="1" outlineLevel="4">
      <c r="A889" s="427"/>
      <c r="B889" s="485"/>
      <c r="C889" s="130" t="s">
        <v>135</v>
      </c>
      <c r="D889" s="130"/>
      <c r="E889" s="113"/>
      <c r="F889" s="369">
        <v>0</v>
      </c>
      <c r="G889" s="369">
        <v>0</v>
      </c>
      <c r="H889" s="369">
        <v>0</v>
      </c>
      <c r="I889" s="369">
        <v>0</v>
      </c>
      <c r="J889" s="363">
        <f t="shared" si="339"/>
        <v>0</v>
      </c>
      <c r="K889" s="369">
        <v>81228</v>
      </c>
      <c r="L889" s="369">
        <v>0</v>
      </c>
      <c r="M889" s="369">
        <v>0</v>
      </c>
      <c r="N889" s="369">
        <v>0</v>
      </c>
      <c r="O889" s="369">
        <v>0</v>
      </c>
      <c r="P889" s="87">
        <f t="shared" si="341"/>
        <v>81228</v>
      </c>
      <c r="Q889" s="66">
        <f t="shared" si="346"/>
        <v>81228</v>
      </c>
      <c r="R889" s="196">
        <v>0</v>
      </c>
    </row>
    <row r="890" spans="1:18" ht="16.5" hidden="1" customHeight="1" outlineLevel="4">
      <c r="A890" s="427"/>
      <c r="B890" s="485"/>
      <c r="C890" s="128" t="s">
        <v>135</v>
      </c>
      <c r="D890" s="128"/>
      <c r="E890" s="113"/>
      <c r="F890" s="369">
        <v>0</v>
      </c>
      <c r="G890" s="369">
        <v>0</v>
      </c>
      <c r="H890" s="369">
        <v>0</v>
      </c>
      <c r="I890" s="369">
        <v>0</v>
      </c>
      <c r="J890" s="363">
        <f t="shared" si="339"/>
        <v>0</v>
      </c>
      <c r="K890" s="369">
        <v>79416</v>
      </c>
      <c r="L890" s="369">
        <v>0</v>
      </c>
      <c r="M890" s="369">
        <v>0</v>
      </c>
      <c r="N890" s="369">
        <v>0</v>
      </c>
      <c r="O890" s="369">
        <v>0</v>
      </c>
      <c r="P890" s="87">
        <f t="shared" si="341"/>
        <v>79416</v>
      </c>
      <c r="Q890" s="66">
        <f t="shared" si="346"/>
        <v>79416</v>
      </c>
      <c r="R890" s="196">
        <v>0</v>
      </c>
    </row>
    <row r="891" spans="1:18" ht="16.5" hidden="1" customHeight="1" outlineLevel="4">
      <c r="A891" s="427"/>
      <c r="B891" s="485"/>
      <c r="C891" s="130" t="s">
        <v>135</v>
      </c>
      <c r="D891" s="130"/>
      <c r="E891" s="113"/>
      <c r="F891" s="369">
        <v>0</v>
      </c>
      <c r="G891" s="369">
        <v>0</v>
      </c>
      <c r="H891" s="369">
        <v>0</v>
      </c>
      <c r="I891" s="369">
        <v>0</v>
      </c>
      <c r="J891" s="363">
        <f t="shared" si="339"/>
        <v>0</v>
      </c>
      <c r="K891" s="369">
        <v>82632</v>
      </c>
      <c r="L891" s="369">
        <v>0</v>
      </c>
      <c r="M891" s="369">
        <v>0</v>
      </c>
      <c r="N891" s="369">
        <v>0</v>
      </c>
      <c r="O891" s="369">
        <v>0</v>
      </c>
      <c r="P891" s="87">
        <f t="shared" si="341"/>
        <v>82632</v>
      </c>
      <c r="Q891" s="66">
        <f t="shared" si="346"/>
        <v>82632</v>
      </c>
      <c r="R891" s="196">
        <v>0</v>
      </c>
    </row>
    <row r="892" spans="1:18" ht="16.5" hidden="1" customHeight="1" outlineLevel="4">
      <c r="A892" s="427"/>
      <c r="B892" s="485"/>
      <c r="C892" s="128" t="s">
        <v>135</v>
      </c>
      <c r="D892" s="128"/>
      <c r="E892" s="113"/>
      <c r="F892" s="369">
        <v>0</v>
      </c>
      <c r="G892" s="369">
        <v>0</v>
      </c>
      <c r="H892" s="369">
        <v>0</v>
      </c>
      <c r="I892" s="369">
        <v>0</v>
      </c>
      <c r="J892" s="363">
        <f t="shared" si="339"/>
        <v>0</v>
      </c>
      <c r="K892" s="369">
        <v>6420</v>
      </c>
      <c r="L892" s="369">
        <v>0</v>
      </c>
      <c r="M892" s="369">
        <v>0</v>
      </c>
      <c r="N892" s="369">
        <v>0</v>
      </c>
      <c r="O892" s="369">
        <v>0</v>
      </c>
      <c r="P892" s="87">
        <f t="shared" si="341"/>
        <v>6420</v>
      </c>
      <c r="Q892" s="66">
        <f t="shared" si="346"/>
        <v>6420</v>
      </c>
      <c r="R892" s="196">
        <v>0</v>
      </c>
    </row>
    <row r="893" spans="1:18" ht="16.5" hidden="1" customHeight="1" outlineLevel="4">
      <c r="A893" s="427"/>
      <c r="B893" s="485"/>
      <c r="C893" s="128" t="s">
        <v>135</v>
      </c>
      <c r="D893" s="128"/>
      <c r="E893" s="113"/>
      <c r="F893" s="369">
        <v>0</v>
      </c>
      <c r="G893" s="369">
        <v>0</v>
      </c>
      <c r="H893" s="369">
        <v>0</v>
      </c>
      <c r="I893" s="369">
        <v>0</v>
      </c>
      <c r="J893" s="363">
        <f t="shared" si="339"/>
        <v>0</v>
      </c>
      <c r="K893" s="369">
        <v>35136</v>
      </c>
      <c r="L893" s="369">
        <v>0</v>
      </c>
      <c r="M893" s="369">
        <v>0</v>
      </c>
      <c r="N893" s="369">
        <v>0</v>
      </c>
      <c r="O893" s="369">
        <v>0</v>
      </c>
      <c r="P893" s="87">
        <f t="shared" si="341"/>
        <v>35136</v>
      </c>
      <c r="Q893" s="66">
        <f t="shared" si="346"/>
        <v>35136</v>
      </c>
      <c r="R893" s="196">
        <v>0</v>
      </c>
    </row>
    <row r="894" spans="1:18" ht="16.5" hidden="1" customHeight="1" outlineLevel="4">
      <c r="A894" s="427"/>
      <c r="B894" s="485"/>
      <c r="C894" s="128" t="s">
        <v>136</v>
      </c>
      <c r="D894" s="128"/>
      <c r="E894" s="113"/>
      <c r="F894" s="369">
        <v>0</v>
      </c>
      <c r="G894" s="369">
        <v>0</v>
      </c>
      <c r="H894" s="369">
        <v>0</v>
      </c>
      <c r="I894" s="369">
        <v>0</v>
      </c>
      <c r="J894" s="363">
        <f t="shared" si="339"/>
        <v>0</v>
      </c>
      <c r="K894" s="369">
        <v>80676</v>
      </c>
      <c r="L894" s="369">
        <v>0</v>
      </c>
      <c r="M894" s="369">
        <v>0</v>
      </c>
      <c r="N894" s="369">
        <v>0</v>
      </c>
      <c r="O894" s="369">
        <v>0</v>
      </c>
      <c r="P894" s="87">
        <f t="shared" si="341"/>
        <v>80676</v>
      </c>
      <c r="Q894" s="66">
        <f t="shared" si="346"/>
        <v>80676</v>
      </c>
      <c r="R894" s="196">
        <v>0</v>
      </c>
    </row>
    <row r="895" spans="1:18" ht="16.5" hidden="1" customHeight="1" outlineLevel="4">
      <c r="A895" s="427"/>
      <c r="B895" s="485"/>
      <c r="C895" s="128" t="s">
        <v>137</v>
      </c>
      <c r="D895" s="128"/>
      <c r="E895" s="113"/>
      <c r="F895" s="369">
        <v>0</v>
      </c>
      <c r="G895" s="369">
        <v>0</v>
      </c>
      <c r="H895" s="369">
        <v>0</v>
      </c>
      <c r="I895" s="369">
        <v>0</v>
      </c>
      <c r="J895" s="363">
        <f t="shared" si="339"/>
        <v>0</v>
      </c>
      <c r="K895" s="369">
        <v>221964</v>
      </c>
      <c r="L895" s="369">
        <v>0</v>
      </c>
      <c r="M895" s="369">
        <v>0</v>
      </c>
      <c r="N895" s="369">
        <v>0</v>
      </c>
      <c r="O895" s="369">
        <v>0</v>
      </c>
      <c r="P895" s="87">
        <f t="shared" si="341"/>
        <v>221964</v>
      </c>
      <c r="Q895" s="66">
        <f t="shared" si="346"/>
        <v>221964</v>
      </c>
      <c r="R895" s="196">
        <v>0</v>
      </c>
    </row>
    <row r="896" spans="1:18" ht="16.5" hidden="1" customHeight="1" outlineLevel="4">
      <c r="A896" s="427"/>
      <c r="B896" s="485"/>
      <c r="C896" s="130" t="s">
        <v>138</v>
      </c>
      <c r="D896" s="130"/>
      <c r="E896" s="113"/>
      <c r="F896" s="369">
        <v>0</v>
      </c>
      <c r="G896" s="369">
        <v>0</v>
      </c>
      <c r="H896" s="369">
        <v>0</v>
      </c>
      <c r="I896" s="369">
        <v>0</v>
      </c>
      <c r="J896" s="363">
        <f t="shared" si="339"/>
        <v>0</v>
      </c>
      <c r="K896" s="369">
        <v>228360</v>
      </c>
      <c r="L896" s="369">
        <v>0</v>
      </c>
      <c r="M896" s="369">
        <v>0</v>
      </c>
      <c r="N896" s="369">
        <v>0</v>
      </c>
      <c r="O896" s="369">
        <v>0</v>
      </c>
      <c r="P896" s="87">
        <f t="shared" si="341"/>
        <v>228360</v>
      </c>
      <c r="Q896" s="66">
        <f t="shared" si="346"/>
        <v>228360</v>
      </c>
      <c r="R896" s="196">
        <v>0</v>
      </c>
    </row>
    <row r="897" spans="1:18" ht="16.5" hidden="1" customHeight="1" outlineLevel="4">
      <c r="A897" s="427"/>
      <c r="B897" s="485"/>
      <c r="C897" s="130" t="s">
        <v>139</v>
      </c>
      <c r="D897" s="130"/>
      <c r="E897" s="113"/>
      <c r="F897" s="369">
        <v>0</v>
      </c>
      <c r="G897" s="369">
        <v>0</v>
      </c>
      <c r="H897" s="369">
        <v>0</v>
      </c>
      <c r="I897" s="369">
        <v>0</v>
      </c>
      <c r="J897" s="363">
        <f t="shared" si="339"/>
        <v>0</v>
      </c>
      <c r="K897" s="369">
        <v>423036</v>
      </c>
      <c r="L897" s="369">
        <v>0</v>
      </c>
      <c r="M897" s="369">
        <v>0</v>
      </c>
      <c r="N897" s="369">
        <v>0</v>
      </c>
      <c r="O897" s="369">
        <v>0</v>
      </c>
      <c r="P897" s="87">
        <f t="shared" si="341"/>
        <v>423036</v>
      </c>
      <c r="Q897" s="66">
        <f t="shared" si="346"/>
        <v>423036</v>
      </c>
      <c r="R897" s="196">
        <v>0</v>
      </c>
    </row>
    <row r="898" spans="1:18" ht="16.5" hidden="1" customHeight="1" outlineLevel="4">
      <c r="A898" s="427"/>
      <c r="B898" s="485"/>
      <c r="C898" s="128" t="s">
        <v>140</v>
      </c>
      <c r="D898" s="128"/>
      <c r="E898" s="113"/>
      <c r="F898" s="369">
        <v>0</v>
      </c>
      <c r="G898" s="369">
        <v>0</v>
      </c>
      <c r="H898" s="369">
        <v>0</v>
      </c>
      <c r="I898" s="369">
        <v>0</v>
      </c>
      <c r="J898" s="363">
        <f t="shared" si="339"/>
        <v>0</v>
      </c>
      <c r="K898" s="369">
        <v>303394</v>
      </c>
      <c r="L898" s="369">
        <v>0</v>
      </c>
      <c r="M898" s="369">
        <v>0</v>
      </c>
      <c r="N898" s="369">
        <v>0</v>
      </c>
      <c r="O898" s="369">
        <v>0</v>
      </c>
      <c r="P898" s="87">
        <f t="shared" si="341"/>
        <v>303394</v>
      </c>
      <c r="Q898" s="66">
        <f t="shared" si="346"/>
        <v>303394</v>
      </c>
      <c r="R898" s="196">
        <v>0</v>
      </c>
    </row>
    <row r="899" spans="1:18" ht="16.5" hidden="1" customHeight="1" outlineLevel="4">
      <c r="A899" s="427"/>
      <c r="B899" s="485"/>
      <c r="C899" s="128" t="s">
        <v>141</v>
      </c>
      <c r="D899" s="128"/>
      <c r="E899" s="113"/>
      <c r="F899" s="369">
        <v>0</v>
      </c>
      <c r="G899" s="369">
        <v>0</v>
      </c>
      <c r="H899" s="369">
        <v>0</v>
      </c>
      <c r="I899" s="369">
        <v>0</v>
      </c>
      <c r="J899" s="363">
        <f t="shared" si="339"/>
        <v>0</v>
      </c>
      <c r="K899" s="369">
        <v>82368</v>
      </c>
      <c r="L899" s="369">
        <v>0</v>
      </c>
      <c r="M899" s="369">
        <v>0</v>
      </c>
      <c r="N899" s="369">
        <v>0</v>
      </c>
      <c r="O899" s="369">
        <v>0</v>
      </c>
      <c r="P899" s="87">
        <f t="shared" si="341"/>
        <v>82368</v>
      </c>
      <c r="Q899" s="66">
        <f t="shared" si="346"/>
        <v>82368</v>
      </c>
      <c r="R899" s="196">
        <v>0</v>
      </c>
    </row>
    <row r="900" spans="1:18" ht="28.5" hidden="1" customHeight="1" outlineLevel="3">
      <c r="A900" s="427"/>
      <c r="B900" s="485"/>
      <c r="C900" s="75" t="s">
        <v>12</v>
      </c>
      <c r="D900" s="27">
        <v>0</v>
      </c>
      <c r="E900" s="20">
        <f>SUM(E901:E911)+18618</f>
        <v>68618</v>
      </c>
      <c r="F900" s="28">
        <f>SUM(F901:F911)</f>
        <v>0</v>
      </c>
      <c r="G900" s="20">
        <f>SUM(G901:G911)</f>
        <v>5000</v>
      </c>
      <c r="H900" s="20">
        <f>SUM(H901:H911)</f>
        <v>5000</v>
      </c>
      <c r="I900" s="20">
        <f t="shared" ref="I900" si="347">SUM(I901:I911)</f>
        <v>5000</v>
      </c>
      <c r="J900" s="363">
        <f t="shared" si="339"/>
        <v>83618</v>
      </c>
      <c r="K900" s="28">
        <f>SUM(K901:K911)</f>
        <v>0</v>
      </c>
      <c r="L900" s="20">
        <f t="shared" ref="L900" si="348">SUM(L901:L911)</f>
        <v>5000</v>
      </c>
      <c r="M900" s="28">
        <f>SUM(M901:M911)</f>
        <v>0</v>
      </c>
      <c r="N900" s="20">
        <f>SUM(N901:N911)</f>
        <v>5000</v>
      </c>
      <c r="O900" s="28">
        <f>SUM(O901:O911)</f>
        <v>0</v>
      </c>
      <c r="P900" s="20">
        <f t="shared" si="341"/>
        <v>10000</v>
      </c>
      <c r="Q900" s="76">
        <f t="shared" si="346"/>
        <v>93618</v>
      </c>
      <c r="R900" s="196">
        <v>-5000</v>
      </c>
    </row>
    <row r="901" spans="1:18" ht="16.5" hidden="1" customHeight="1" outlineLevel="4">
      <c r="A901" s="427"/>
      <c r="B901" s="485"/>
      <c r="C901" s="130" t="s">
        <v>135</v>
      </c>
      <c r="D901" s="130"/>
      <c r="E901" s="369">
        <v>6000</v>
      </c>
      <c r="F901" s="369">
        <v>0</v>
      </c>
      <c r="G901" s="368">
        <v>600</v>
      </c>
      <c r="H901" s="368">
        <v>600</v>
      </c>
      <c r="I901" s="368">
        <v>600</v>
      </c>
      <c r="J901" s="363">
        <f t="shared" si="339"/>
        <v>7800</v>
      </c>
      <c r="K901" s="369">
        <v>0</v>
      </c>
      <c r="L901" s="368">
        <v>600</v>
      </c>
      <c r="M901" s="369">
        <v>0</v>
      </c>
      <c r="N901" s="368">
        <v>600</v>
      </c>
      <c r="O901" s="369">
        <v>0</v>
      </c>
      <c r="P901" s="87">
        <f t="shared" si="341"/>
        <v>1200</v>
      </c>
      <c r="Q901" s="66">
        <f t="shared" si="346"/>
        <v>9000</v>
      </c>
      <c r="R901" s="196">
        <v>-600</v>
      </c>
    </row>
    <row r="902" spans="1:18" ht="16.5" hidden="1" customHeight="1" outlineLevel="4">
      <c r="A902" s="427"/>
      <c r="B902" s="485"/>
      <c r="C902" s="128" t="s">
        <v>135</v>
      </c>
      <c r="D902" s="128"/>
      <c r="E902" s="369">
        <v>0</v>
      </c>
      <c r="F902" s="369">
        <v>0</v>
      </c>
      <c r="G902" s="369">
        <v>0</v>
      </c>
      <c r="H902" s="369">
        <v>0</v>
      </c>
      <c r="I902" s="369">
        <v>0</v>
      </c>
      <c r="J902" s="363">
        <f t="shared" si="339"/>
        <v>0</v>
      </c>
      <c r="K902" s="369">
        <v>0</v>
      </c>
      <c r="L902" s="369">
        <v>0</v>
      </c>
      <c r="M902" s="369">
        <v>0</v>
      </c>
      <c r="N902" s="369">
        <v>0</v>
      </c>
      <c r="O902" s="369">
        <v>0</v>
      </c>
      <c r="P902" s="87">
        <f t="shared" si="341"/>
        <v>0</v>
      </c>
      <c r="Q902" s="66">
        <f t="shared" si="346"/>
        <v>0</v>
      </c>
      <c r="R902" s="196">
        <v>0</v>
      </c>
    </row>
    <row r="903" spans="1:18" ht="16.5" hidden="1" customHeight="1" outlineLevel="4">
      <c r="A903" s="427"/>
      <c r="B903" s="485"/>
      <c r="C903" s="130" t="s">
        <v>135</v>
      </c>
      <c r="D903" s="130"/>
      <c r="E903" s="369">
        <v>0</v>
      </c>
      <c r="F903" s="369">
        <v>0</v>
      </c>
      <c r="G903" s="369">
        <v>0</v>
      </c>
      <c r="H903" s="369">
        <v>0</v>
      </c>
      <c r="I903" s="369">
        <v>0</v>
      </c>
      <c r="J903" s="363">
        <f t="shared" si="339"/>
        <v>0</v>
      </c>
      <c r="K903" s="369">
        <v>0</v>
      </c>
      <c r="L903" s="369">
        <v>0</v>
      </c>
      <c r="M903" s="369">
        <v>0</v>
      </c>
      <c r="N903" s="369">
        <v>0</v>
      </c>
      <c r="O903" s="369">
        <v>0</v>
      </c>
      <c r="P903" s="87">
        <f t="shared" si="341"/>
        <v>0</v>
      </c>
      <c r="Q903" s="66">
        <f t="shared" si="346"/>
        <v>0</v>
      </c>
      <c r="R903" s="196">
        <v>0</v>
      </c>
    </row>
    <row r="904" spans="1:18" ht="16.5" hidden="1" customHeight="1" outlineLevel="4">
      <c r="A904" s="427"/>
      <c r="B904" s="485"/>
      <c r="C904" s="128" t="s">
        <v>135</v>
      </c>
      <c r="D904" s="128"/>
      <c r="E904" s="369">
        <v>0</v>
      </c>
      <c r="F904" s="369">
        <v>0</v>
      </c>
      <c r="G904" s="369">
        <v>0</v>
      </c>
      <c r="H904" s="369">
        <v>0</v>
      </c>
      <c r="I904" s="369">
        <v>0</v>
      </c>
      <c r="J904" s="363">
        <f t="shared" si="339"/>
        <v>0</v>
      </c>
      <c r="K904" s="369">
        <v>0</v>
      </c>
      <c r="L904" s="369">
        <v>0</v>
      </c>
      <c r="M904" s="369">
        <v>0</v>
      </c>
      <c r="N904" s="369">
        <v>0</v>
      </c>
      <c r="O904" s="369">
        <v>0</v>
      </c>
      <c r="P904" s="87">
        <f t="shared" si="341"/>
        <v>0</v>
      </c>
      <c r="Q904" s="66">
        <f t="shared" si="346"/>
        <v>0</v>
      </c>
      <c r="R904" s="196">
        <v>0</v>
      </c>
    </row>
    <row r="905" spans="1:18" ht="16.5" hidden="1" customHeight="1" outlineLevel="4">
      <c r="A905" s="427"/>
      <c r="B905" s="485"/>
      <c r="C905" s="128" t="s">
        <v>135</v>
      </c>
      <c r="D905" s="128"/>
      <c r="E905" s="369">
        <v>0</v>
      </c>
      <c r="F905" s="369">
        <v>0</v>
      </c>
      <c r="G905" s="369">
        <v>0</v>
      </c>
      <c r="H905" s="369">
        <v>0</v>
      </c>
      <c r="I905" s="369">
        <v>0</v>
      </c>
      <c r="J905" s="363">
        <f t="shared" si="339"/>
        <v>0</v>
      </c>
      <c r="K905" s="369">
        <v>0</v>
      </c>
      <c r="L905" s="369">
        <v>0</v>
      </c>
      <c r="M905" s="369">
        <v>0</v>
      </c>
      <c r="N905" s="369">
        <v>0</v>
      </c>
      <c r="O905" s="369">
        <v>0</v>
      </c>
      <c r="P905" s="87">
        <f t="shared" si="341"/>
        <v>0</v>
      </c>
      <c r="Q905" s="66">
        <f t="shared" si="346"/>
        <v>0</v>
      </c>
      <c r="R905" s="196">
        <v>0</v>
      </c>
    </row>
    <row r="906" spans="1:18" ht="16.5" hidden="1" customHeight="1" outlineLevel="4">
      <c r="A906" s="427"/>
      <c r="B906" s="485"/>
      <c r="C906" s="128" t="s">
        <v>136</v>
      </c>
      <c r="D906" s="128"/>
      <c r="E906" s="369">
        <v>0</v>
      </c>
      <c r="F906" s="369">
        <v>0</v>
      </c>
      <c r="G906" s="369">
        <v>0</v>
      </c>
      <c r="H906" s="369">
        <v>0</v>
      </c>
      <c r="I906" s="369">
        <v>0</v>
      </c>
      <c r="J906" s="363">
        <f t="shared" si="339"/>
        <v>0</v>
      </c>
      <c r="K906" s="369">
        <v>0</v>
      </c>
      <c r="L906" s="369">
        <v>0</v>
      </c>
      <c r="M906" s="369">
        <v>0</v>
      </c>
      <c r="N906" s="369">
        <v>0</v>
      </c>
      <c r="O906" s="369">
        <v>0</v>
      </c>
      <c r="P906" s="87">
        <f t="shared" si="341"/>
        <v>0</v>
      </c>
      <c r="Q906" s="66">
        <f t="shared" si="346"/>
        <v>0</v>
      </c>
      <c r="R906" s="196">
        <v>0</v>
      </c>
    </row>
    <row r="907" spans="1:18" ht="16.5" hidden="1" customHeight="1" outlineLevel="4">
      <c r="A907" s="427"/>
      <c r="B907" s="485"/>
      <c r="C907" s="128" t="s">
        <v>137</v>
      </c>
      <c r="D907" s="128"/>
      <c r="E907" s="369">
        <v>34700</v>
      </c>
      <c r="F907" s="369">
        <v>0</v>
      </c>
      <c r="G907" s="368">
        <v>3470</v>
      </c>
      <c r="H907" s="368">
        <v>3470</v>
      </c>
      <c r="I907" s="368">
        <v>3470</v>
      </c>
      <c r="J907" s="363">
        <f t="shared" si="339"/>
        <v>45110</v>
      </c>
      <c r="K907" s="369">
        <v>0</v>
      </c>
      <c r="L907" s="368">
        <v>3470</v>
      </c>
      <c r="M907" s="369">
        <v>0</v>
      </c>
      <c r="N907" s="368">
        <v>3470</v>
      </c>
      <c r="O907" s="369">
        <v>0</v>
      </c>
      <c r="P907" s="87">
        <f t="shared" si="341"/>
        <v>6940</v>
      </c>
      <c r="Q907" s="66">
        <f t="shared" si="346"/>
        <v>52050</v>
      </c>
      <c r="R907" s="196">
        <v>-3470</v>
      </c>
    </row>
    <row r="908" spans="1:18" ht="16.5" hidden="1" customHeight="1" outlineLevel="4">
      <c r="A908" s="427"/>
      <c r="B908" s="485"/>
      <c r="C908" s="130" t="s">
        <v>138</v>
      </c>
      <c r="D908" s="130"/>
      <c r="E908" s="369">
        <v>1200</v>
      </c>
      <c r="F908" s="369">
        <v>0</v>
      </c>
      <c r="G908" s="368">
        <v>120</v>
      </c>
      <c r="H908" s="368">
        <v>120</v>
      </c>
      <c r="I908" s="368">
        <v>120</v>
      </c>
      <c r="J908" s="363">
        <f t="shared" si="339"/>
        <v>1560</v>
      </c>
      <c r="K908" s="369">
        <v>0</v>
      </c>
      <c r="L908" s="368">
        <v>120</v>
      </c>
      <c r="M908" s="369">
        <v>0</v>
      </c>
      <c r="N908" s="368">
        <v>120</v>
      </c>
      <c r="O908" s="369">
        <v>0</v>
      </c>
      <c r="P908" s="87">
        <f t="shared" si="341"/>
        <v>240</v>
      </c>
      <c r="Q908" s="66">
        <f t="shared" si="346"/>
        <v>1800</v>
      </c>
      <c r="R908" s="196">
        <v>-120</v>
      </c>
    </row>
    <row r="909" spans="1:18" ht="16.5" hidden="1" customHeight="1" outlineLevel="4">
      <c r="A909" s="427"/>
      <c r="B909" s="485"/>
      <c r="C909" s="130" t="s">
        <v>139</v>
      </c>
      <c r="D909" s="130"/>
      <c r="E909" s="369">
        <v>3600</v>
      </c>
      <c r="F909" s="369">
        <v>0</v>
      </c>
      <c r="G909" s="368">
        <v>360</v>
      </c>
      <c r="H909" s="368">
        <v>360</v>
      </c>
      <c r="I909" s="368">
        <v>360</v>
      </c>
      <c r="J909" s="363">
        <f t="shared" si="339"/>
        <v>4680</v>
      </c>
      <c r="K909" s="369">
        <v>0</v>
      </c>
      <c r="L909" s="368">
        <v>360</v>
      </c>
      <c r="M909" s="369">
        <v>0</v>
      </c>
      <c r="N909" s="368">
        <v>360</v>
      </c>
      <c r="O909" s="369">
        <v>0</v>
      </c>
      <c r="P909" s="87">
        <f t="shared" si="341"/>
        <v>720</v>
      </c>
      <c r="Q909" s="66">
        <f t="shared" si="346"/>
        <v>5400</v>
      </c>
      <c r="R909" s="196">
        <v>-360</v>
      </c>
    </row>
    <row r="910" spans="1:18" ht="16.5" hidden="1" customHeight="1" outlineLevel="4">
      <c r="A910" s="427"/>
      <c r="B910" s="485"/>
      <c r="C910" s="128" t="s">
        <v>140</v>
      </c>
      <c r="D910" s="128"/>
      <c r="E910" s="369">
        <v>4500</v>
      </c>
      <c r="F910" s="369">
        <v>0</v>
      </c>
      <c r="G910" s="368">
        <v>450</v>
      </c>
      <c r="H910" s="368">
        <v>450</v>
      </c>
      <c r="I910" s="368">
        <v>450</v>
      </c>
      <c r="J910" s="363">
        <f t="shared" si="339"/>
        <v>5850</v>
      </c>
      <c r="K910" s="369">
        <v>0</v>
      </c>
      <c r="L910" s="368">
        <v>450</v>
      </c>
      <c r="M910" s="369">
        <v>0</v>
      </c>
      <c r="N910" s="368">
        <v>450</v>
      </c>
      <c r="O910" s="369">
        <v>0</v>
      </c>
      <c r="P910" s="87">
        <f t="shared" si="341"/>
        <v>900</v>
      </c>
      <c r="Q910" s="66">
        <f t="shared" si="346"/>
        <v>6750</v>
      </c>
      <c r="R910" s="196">
        <v>-450</v>
      </c>
    </row>
    <row r="911" spans="1:18" ht="16.5" hidden="1" customHeight="1" outlineLevel="4">
      <c r="A911" s="427"/>
      <c r="B911" s="485"/>
      <c r="C911" s="128" t="s">
        <v>141</v>
      </c>
      <c r="D911" s="128"/>
      <c r="E911" s="369">
        <v>0</v>
      </c>
      <c r="F911" s="369">
        <v>0</v>
      </c>
      <c r="G911" s="369">
        <v>0</v>
      </c>
      <c r="H911" s="369">
        <v>0</v>
      </c>
      <c r="I911" s="369">
        <v>0</v>
      </c>
      <c r="J911" s="363">
        <f t="shared" si="339"/>
        <v>0</v>
      </c>
      <c r="K911" s="369">
        <v>0</v>
      </c>
      <c r="L911" s="369">
        <v>0</v>
      </c>
      <c r="M911" s="369">
        <v>0</v>
      </c>
      <c r="N911" s="369">
        <v>0</v>
      </c>
      <c r="O911" s="369">
        <v>0</v>
      </c>
      <c r="P911" s="87">
        <f t="shared" si="341"/>
        <v>0</v>
      </c>
      <c r="Q911" s="66">
        <f t="shared" si="346"/>
        <v>0</v>
      </c>
      <c r="R911" s="196">
        <v>0</v>
      </c>
    </row>
    <row r="912" spans="1:18" ht="28.5" hidden="1" customHeight="1" outlineLevel="3">
      <c r="A912" s="427"/>
      <c r="B912" s="485"/>
      <c r="C912" s="75" t="s">
        <v>13</v>
      </c>
      <c r="D912" s="27">
        <v>0</v>
      </c>
      <c r="E912" s="20">
        <f>SUM(E913:E923)</f>
        <v>192000</v>
      </c>
      <c r="F912" s="28">
        <f>SUM(F913:F923)</f>
        <v>0</v>
      </c>
      <c r="G912" s="28">
        <f>SUM(G913:G923)</f>
        <v>0</v>
      </c>
      <c r="H912" s="28">
        <f>SUM(H913:H923)</f>
        <v>0</v>
      </c>
      <c r="I912" s="28">
        <f t="shared" ref="I912" si="349">SUM(I913:I923)</f>
        <v>0</v>
      </c>
      <c r="J912" s="363">
        <f t="shared" si="339"/>
        <v>192000</v>
      </c>
      <c r="K912" s="28">
        <f>SUM(K913:K923)</f>
        <v>0</v>
      </c>
      <c r="L912" s="20">
        <f t="shared" ref="L912:N912" si="350">SUM(L913:L923)</f>
        <v>192500</v>
      </c>
      <c r="M912" s="28">
        <f t="shared" si="350"/>
        <v>0</v>
      </c>
      <c r="N912" s="28">
        <f t="shared" si="350"/>
        <v>0</v>
      </c>
      <c r="O912" s="28">
        <f>SUM(O913:O923)</f>
        <v>192500</v>
      </c>
      <c r="P912" s="20">
        <f t="shared" si="341"/>
        <v>385000</v>
      </c>
      <c r="Q912" s="76">
        <f t="shared" si="346"/>
        <v>577000</v>
      </c>
      <c r="R912" s="196">
        <v>193000</v>
      </c>
    </row>
    <row r="913" spans="1:18" ht="16.5" hidden="1" customHeight="1" outlineLevel="4">
      <c r="A913" s="427"/>
      <c r="B913" s="485"/>
      <c r="C913" s="130" t="s">
        <v>135</v>
      </c>
      <c r="D913" s="130"/>
      <c r="E913" s="369">
        <v>27500</v>
      </c>
      <c r="F913" s="369">
        <v>0</v>
      </c>
      <c r="G913" s="369">
        <v>0</v>
      </c>
      <c r="H913" s="369">
        <v>0</v>
      </c>
      <c r="I913" s="369">
        <v>0</v>
      </c>
      <c r="J913" s="363">
        <f t="shared" si="339"/>
        <v>27500</v>
      </c>
      <c r="K913" s="369">
        <v>0</v>
      </c>
      <c r="L913" s="368">
        <v>27500</v>
      </c>
      <c r="M913" s="369">
        <v>0</v>
      </c>
      <c r="N913" s="369">
        <v>0</v>
      </c>
      <c r="O913" s="369">
        <v>27500</v>
      </c>
      <c r="P913" s="87">
        <f t="shared" si="341"/>
        <v>55000</v>
      </c>
      <c r="Q913" s="66">
        <f t="shared" si="346"/>
        <v>82500</v>
      </c>
      <c r="R913" s="196">
        <v>28000</v>
      </c>
    </row>
    <row r="914" spans="1:18" ht="16.5" hidden="1" customHeight="1" outlineLevel="4">
      <c r="A914" s="427"/>
      <c r="B914" s="485"/>
      <c r="C914" s="128" t="s">
        <v>135</v>
      </c>
      <c r="D914" s="128"/>
      <c r="E914" s="369">
        <v>0</v>
      </c>
      <c r="F914" s="369">
        <v>0</v>
      </c>
      <c r="G914" s="369">
        <v>0</v>
      </c>
      <c r="H914" s="369">
        <v>0</v>
      </c>
      <c r="I914" s="369">
        <v>0</v>
      </c>
      <c r="J914" s="363">
        <f t="shared" si="339"/>
        <v>0</v>
      </c>
      <c r="K914" s="369">
        <v>0</v>
      </c>
      <c r="L914" s="369">
        <v>0</v>
      </c>
      <c r="M914" s="369">
        <v>0</v>
      </c>
      <c r="N914" s="369">
        <v>0</v>
      </c>
      <c r="O914" s="369">
        <v>0</v>
      </c>
      <c r="P914" s="87">
        <f t="shared" si="341"/>
        <v>0</v>
      </c>
      <c r="Q914" s="66">
        <f t="shared" si="346"/>
        <v>0</v>
      </c>
      <c r="R914" s="196">
        <v>0</v>
      </c>
    </row>
    <row r="915" spans="1:18" ht="16.5" hidden="1" customHeight="1" outlineLevel="4">
      <c r="A915" s="427"/>
      <c r="B915" s="485"/>
      <c r="C915" s="130" t="s">
        <v>135</v>
      </c>
      <c r="D915" s="130"/>
      <c r="E915" s="369">
        <v>0</v>
      </c>
      <c r="F915" s="369">
        <v>0</v>
      </c>
      <c r="G915" s="369">
        <v>0</v>
      </c>
      <c r="H915" s="369">
        <v>0</v>
      </c>
      <c r="I915" s="369">
        <v>0</v>
      </c>
      <c r="J915" s="363">
        <f t="shared" si="339"/>
        <v>0</v>
      </c>
      <c r="K915" s="369">
        <v>0</v>
      </c>
      <c r="L915" s="369">
        <v>0</v>
      </c>
      <c r="M915" s="369">
        <v>0</v>
      </c>
      <c r="N915" s="369">
        <v>0</v>
      </c>
      <c r="O915" s="369">
        <v>0</v>
      </c>
      <c r="P915" s="87">
        <f t="shared" si="341"/>
        <v>0</v>
      </c>
      <c r="Q915" s="66">
        <f t="shared" si="346"/>
        <v>0</v>
      </c>
      <c r="R915" s="196">
        <v>0</v>
      </c>
    </row>
    <row r="916" spans="1:18" ht="16.5" hidden="1" customHeight="1" outlineLevel="4">
      <c r="A916" s="427"/>
      <c r="B916" s="485"/>
      <c r="C916" s="128" t="s">
        <v>135</v>
      </c>
      <c r="D916" s="128"/>
      <c r="E916" s="369">
        <v>0</v>
      </c>
      <c r="F916" s="369">
        <v>0</v>
      </c>
      <c r="G916" s="369">
        <v>0</v>
      </c>
      <c r="H916" s="369">
        <v>0</v>
      </c>
      <c r="I916" s="369">
        <v>0</v>
      </c>
      <c r="J916" s="363">
        <f t="shared" si="339"/>
        <v>0</v>
      </c>
      <c r="K916" s="369">
        <v>0</v>
      </c>
      <c r="L916" s="369">
        <v>0</v>
      </c>
      <c r="M916" s="369">
        <v>0</v>
      </c>
      <c r="N916" s="369">
        <v>0</v>
      </c>
      <c r="O916" s="369">
        <v>0</v>
      </c>
      <c r="P916" s="87">
        <f t="shared" si="341"/>
        <v>0</v>
      </c>
      <c r="Q916" s="66">
        <f t="shared" si="346"/>
        <v>0</v>
      </c>
      <c r="R916" s="196">
        <v>0</v>
      </c>
    </row>
    <row r="917" spans="1:18" ht="16.5" hidden="1" customHeight="1" outlineLevel="4">
      <c r="A917" s="427"/>
      <c r="B917" s="485"/>
      <c r="C917" s="128" t="s">
        <v>135</v>
      </c>
      <c r="D917" s="128"/>
      <c r="E917" s="369">
        <v>0</v>
      </c>
      <c r="F917" s="369">
        <v>0</v>
      </c>
      <c r="G917" s="369">
        <v>0</v>
      </c>
      <c r="H917" s="369">
        <v>0</v>
      </c>
      <c r="I917" s="369">
        <v>0</v>
      </c>
      <c r="J917" s="363">
        <f t="shared" si="339"/>
        <v>0</v>
      </c>
      <c r="K917" s="369">
        <v>0</v>
      </c>
      <c r="L917" s="369">
        <v>0</v>
      </c>
      <c r="M917" s="369">
        <v>0</v>
      </c>
      <c r="N917" s="369">
        <v>0</v>
      </c>
      <c r="O917" s="369">
        <v>0</v>
      </c>
      <c r="P917" s="87">
        <f t="shared" si="341"/>
        <v>0</v>
      </c>
      <c r="Q917" s="66">
        <f t="shared" si="346"/>
        <v>0</v>
      </c>
      <c r="R917" s="196">
        <v>0</v>
      </c>
    </row>
    <row r="918" spans="1:18" ht="16.5" hidden="1" customHeight="1" outlineLevel="4">
      <c r="A918" s="427"/>
      <c r="B918" s="485"/>
      <c r="C918" s="128" t="s">
        <v>136</v>
      </c>
      <c r="D918" s="128"/>
      <c r="E918" s="369">
        <v>27500</v>
      </c>
      <c r="F918" s="369">
        <v>0</v>
      </c>
      <c r="G918" s="369">
        <v>0</v>
      </c>
      <c r="H918" s="369">
        <v>0</v>
      </c>
      <c r="I918" s="369">
        <v>0</v>
      </c>
      <c r="J918" s="363">
        <f t="shared" si="339"/>
        <v>27500</v>
      </c>
      <c r="K918" s="369">
        <v>0</v>
      </c>
      <c r="L918" s="369">
        <v>27500</v>
      </c>
      <c r="M918" s="369">
        <v>0</v>
      </c>
      <c r="N918" s="369">
        <v>0</v>
      </c>
      <c r="O918" s="369">
        <v>27500</v>
      </c>
      <c r="P918" s="87">
        <f t="shared" si="341"/>
        <v>55000</v>
      </c>
      <c r="Q918" s="66">
        <f t="shared" si="346"/>
        <v>82500</v>
      </c>
      <c r="R918" s="196">
        <v>27500</v>
      </c>
    </row>
    <row r="919" spans="1:18" ht="16.5" hidden="1" customHeight="1" outlineLevel="4">
      <c r="A919" s="427"/>
      <c r="B919" s="485"/>
      <c r="C919" s="128" t="s">
        <v>137</v>
      </c>
      <c r="D919" s="128"/>
      <c r="E919" s="369">
        <v>27500</v>
      </c>
      <c r="F919" s="369">
        <v>0</v>
      </c>
      <c r="G919" s="369">
        <v>0</v>
      </c>
      <c r="H919" s="369">
        <v>0</v>
      </c>
      <c r="I919" s="369">
        <v>0</v>
      </c>
      <c r="J919" s="363">
        <f t="shared" si="339"/>
        <v>27500</v>
      </c>
      <c r="K919" s="369">
        <v>0</v>
      </c>
      <c r="L919" s="368">
        <v>27500</v>
      </c>
      <c r="M919" s="369">
        <v>0</v>
      </c>
      <c r="N919" s="369">
        <v>0</v>
      </c>
      <c r="O919" s="369">
        <v>27500</v>
      </c>
      <c r="P919" s="87">
        <f t="shared" si="341"/>
        <v>55000</v>
      </c>
      <c r="Q919" s="66">
        <f t="shared" si="346"/>
        <v>82500</v>
      </c>
      <c r="R919" s="196">
        <v>27500</v>
      </c>
    </row>
    <row r="920" spans="1:18" ht="16.5" hidden="1" customHeight="1" outlineLevel="4">
      <c r="A920" s="427"/>
      <c r="B920" s="485"/>
      <c r="C920" s="130" t="s">
        <v>138</v>
      </c>
      <c r="D920" s="130"/>
      <c r="E920" s="369">
        <v>27500</v>
      </c>
      <c r="F920" s="369">
        <v>0</v>
      </c>
      <c r="G920" s="369">
        <v>0</v>
      </c>
      <c r="H920" s="369">
        <v>0</v>
      </c>
      <c r="I920" s="369">
        <v>0</v>
      </c>
      <c r="J920" s="363">
        <f t="shared" si="339"/>
        <v>27500</v>
      </c>
      <c r="K920" s="369">
        <v>0</v>
      </c>
      <c r="L920" s="368">
        <v>27500</v>
      </c>
      <c r="M920" s="369">
        <v>0</v>
      </c>
      <c r="N920" s="369">
        <v>0</v>
      </c>
      <c r="O920" s="369">
        <v>27500</v>
      </c>
      <c r="P920" s="87">
        <f t="shared" si="341"/>
        <v>55000</v>
      </c>
      <c r="Q920" s="66">
        <f t="shared" si="346"/>
        <v>82500</v>
      </c>
      <c r="R920" s="196">
        <v>27500</v>
      </c>
    </row>
    <row r="921" spans="1:18" ht="16.5" hidden="1" customHeight="1" outlineLevel="4">
      <c r="A921" s="427"/>
      <c r="B921" s="485"/>
      <c r="C921" s="130" t="s">
        <v>139</v>
      </c>
      <c r="D921" s="130"/>
      <c r="E921" s="369">
        <v>27500</v>
      </c>
      <c r="F921" s="369">
        <v>0</v>
      </c>
      <c r="G921" s="369">
        <v>0</v>
      </c>
      <c r="H921" s="369">
        <v>0</v>
      </c>
      <c r="I921" s="369">
        <v>0</v>
      </c>
      <c r="J921" s="363">
        <f t="shared" si="339"/>
        <v>27500</v>
      </c>
      <c r="K921" s="369">
        <v>0</v>
      </c>
      <c r="L921" s="368">
        <v>27500</v>
      </c>
      <c r="M921" s="369">
        <v>0</v>
      </c>
      <c r="N921" s="369">
        <v>0</v>
      </c>
      <c r="O921" s="369">
        <v>27500</v>
      </c>
      <c r="P921" s="87">
        <f t="shared" si="341"/>
        <v>55000</v>
      </c>
      <c r="Q921" s="66">
        <f t="shared" si="346"/>
        <v>82500</v>
      </c>
      <c r="R921" s="196">
        <v>27500</v>
      </c>
    </row>
    <row r="922" spans="1:18" ht="16.5" hidden="1" customHeight="1" outlineLevel="4">
      <c r="A922" s="427"/>
      <c r="B922" s="485"/>
      <c r="C922" s="128" t="s">
        <v>140</v>
      </c>
      <c r="D922" s="128"/>
      <c r="E922" s="369">
        <v>27000</v>
      </c>
      <c r="F922" s="369">
        <v>0</v>
      </c>
      <c r="G922" s="369">
        <v>0</v>
      </c>
      <c r="H922" s="369">
        <v>0</v>
      </c>
      <c r="I922" s="369">
        <v>0</v>
      </c>
      <c r="J922" s="363">
        <f t="shared" si="339"/>
        <v>27000</v>
      </c>
      <c r="K922" s="369">
        <v>0</v>
      </c>
      <c r="L922" s="368">
        <v>27500</v>
      </c>
      <c r="M922" s="369">
        <v>0</v>
      </c>
      <c r="N922" s="369">
        <v>0</v>
      </c>
      <c r="O922" s="369">
        <v>27500</v>
      </c>
      <c r="P922" s="87">
        <f t="shared" si="341"/>
        <v>55000</v>
      </c>
      <c r="Q922" s="66">
        <f t="shared" si="346"/>
        <v>82000</v>
      </c>
      <c r="R922" s="196">
        <v>27500</v>
      </c>
    </row>
    <row r="923" spans="1:18" ht="16.5" hidden="1" customHeight="1" outlineLevel="4">
      <c r="A923" s="427"/>
      <c r="B923" s="485"/>
      <c r="C923" s="128" t="s">
        <v>141</v>
      </c>
      <c r="D923" s="128"/>
      <c r="E923" s="369">
        <v>27500</v>
      </c>
      <c r="F923" s="369">
        <v>0</v>
      </c>
      <c r="G923" s="369">
        <v>0</v>
      </c>
      <c r="H923" s="369">
        <v>0</v>
      </c>
      <c r="I923" s="369">
        <v>0</v>
      </c>
      <c r="J923" s="363">
        <f t="shared" si="339"/>
        <v>27500</v>
      </c>
      <c r="K923" s="369">
        <v>0</v>
      </c>
      <c r="L923" s="369">
        <v>27500</v>
      </c>
      <c r="M923" s="369">
        <v>0</v>
      </c>
      <c r="N923" s="369">
        <v>0</v>
      </c>
      <c r="O923" s="369">
        <v>27500</v>
      </c>
      <c r="P923" s="87">
        <f t="shared" si="341"/>
        <v>55000</v>
      </c>
      <c r="Q923" s="66">
        <f t="shared" si="346"/>
        <v>82500</v>
      </c>
      <c r="R923" s="196">
        <v>27500</v>
      </c>
    </row>
    <row r="924" spans="1:18" ht="28.5" hidden="1" customHeight="1" outlineLevel="3">
      <c r="A924" s="427"/>
      <c r="B924" s="485"/>
      <c r="C924" s="75" t="s">
        <v>277</v>
      </c>
      <c r="D924" s="27">
        <v>0</v>
      </c>
      <c r="E924" s="20">
        <f>SUM(E925:E935)-18618</f>
        <v>641382</v>
      </c>
      <c r="F924" s="28">
        <f t="shared" ref="F924:O924" si="351">SUM(F925:F935)</f>
        <v>0</v>
      </c>
      <c r="G924" s="28">
        <f t="shared" si="351"/>
        <v>0</v>
      </c>
      <c r="H924" s="28">
        <f t="shared" si="351"/>
        <v>0</v>
      </c>
      <c r="I924" s="20">
        <f t="shared" si="351"/>
        <v>12190000</v>
      </c>
      <c r="J924" s="363">
        <f t="shared" si="339"/>
        <v>12831382</v>
      </c>
      <c r="K924" s="20">
        <f t="shared" si="351"/>
        <v>8110000</v>
      </c>
      <c r="L924" s="20">
        <f t="shared" si="351"/>
        <v>3026500</v>
      </c>
      <c r="M924" s="20">
        <f t="shared" si="351"/>
        <v>780000</v>
      </c>
      <c r="N924" s="20">
        <f t="shared" si="351"/>
        <v>600000</v>
      </c>
      <c r="O924" s="20">
        <f t="shared" si="351"/>
        <v>500000</v>
      </c>
      <c r="P924" s="20">
        <f t="shared" si="341"/>
        <v>13016500</v>
      </c>
      <c r="Q924" s="76">
        <f t="shared" si="346"/>
        <v>25847882</v>
      </c>
      <c r="R924" s="196">
        <v>0</v>
      </c>
    </row>
    <row r="925" spans="1:18" ht="16.5" hidden="1" customHeight="1" outlineLevel="4">
      <c r="A925" s="427"/>
      <c r="B925" s="485"/>
      <c r="C925" s="130" t="s">
        <v>135</v>
      </c>
      <c r="D925" s="130"/>
      <c r="E925" s="369">
        <v>660000</v>
      </c>
      <c r="F925" s="369">
        <v>0</v>
      </c>
      <c r="G925" s="369">
        <v>0</v>
      </c>
      <c r="H925" s="369">
        <v>0</v>
      </c>
      <c r="I925" s="369">
        <v>0</v>
      </c>
      <c r="J925" s="363">
        <f t="shared" si="339"/>
        <v>660000</v>
      </c>
      <c r="K925" s="369">
        <v>0</v>
      </c>
      <c r="L925" s="369">
        <v>0</v>
      </c>
      <c r="M925" s="369">
        <v>0</v>
      </c>
      <c r="N925" s="369">
        <v>0</v>
      </c>
      <c r="O925" s="369">
        <v>0</v>
      </c>
      <c r="P925" s="87">
        <f t="shared" si="341"/>
        <v>0</v>
      </c>
      <c r="Q925" s="66">
        <f t="shared" si="346"/>
        <v>660000</v>
      </c>
      <c r="R925" s="196">
        <v>0</v>
      </c>
    </row>
    <row r="926" spans="1:18" ht="16.5" hidden="1" customHeight="1" outlineLevel="4">
      <c r="A926" s="427"/>
      <c r="B926" s="485"/>
      <c r="C926" s="128" t="s">
        <v>135</v>
      </c>
      <c r="D926" s="128"/>
      <c r="E926" s="369">
        <v>0</v>
      </c>
      <c r="F926" s="369">
        <v>0</v>
      </c>
      <c r="G926" s="369">
        <v>0</v>
      </c>
      <c r="H926" s="369">
        <v>0</v>
      </c>
      <c r="I926" s="369">
        <v>0</v>
      </c>
      <c r="J926" s="363">
        <f t="shared" si="339"/>
        <v>0</v>
      </c>
      <c r="K926" s="369">
        <v>0</v>
      </c>
      <c r="L926" s="369">
        <v>0</v>
      </c>
      <c r="M926" s="369">
        <v>0</v>
      </c>
      <c r="N926" s="369">
        <v>0</v>
      </c>
      <c r="O926" s="369">
        <v>0</v>
      </c>
      <c r="P926" s="87">
        <f t="shared" si="341"/>
        <v>0</v>
      </c>
      <c r="Q926" s="66">
        <f t="shared" si="346"/>
        <v>0</v>
      </c>
      <c r="R926" s="196">
        <v>0</v>
      </c>
    </row>
    <row r="927" spans="1:18" ht="16.5" hidden="1" customHeight="1" outlineLevel="4">
      <c r="A927" s="427"/>
      <c r="B927" s="485"/>
      <c r="C927" s="130" t="s">
        <v>135</v>
      </c>
      <c r="D927" s="130"/>
      <c r="E927" s="369">
        <v>0</v>
      </c>
      <c r="F927" s="369">
        <v>0</v>
      </c>
      <c r="G927" s="369">
        <v>0</v>
      </c>
      <c r="H927" s="369">
        <v>0</v>
      </c>
      <c r="I927" s="369">
        <v>0</v>
      </c>
      <c r="J927" s="363">
        <f t="shared" si="339"/>
        <v>0</v>
      </c>
      <c r="K927" s="369">
        <v>0</v>
      </c>
      <c r="L927" s="369">
        <v>0</v>
      </c>
      <c r="M927" s="369">
        <v>0</v>
      </c>
      <c r="N927" s="369">
        <v>0</v>
      </c>
      <c r="O927" s="369">
        <v>0</v>
      </c>
      <c r="P927" s="87">
        <f t="shared" si="341"/>
        <v>0</v>
      </c>
      <c r="Q927" s="66">
        <f t="shared" si="346"/>
        <v>0</v>
      </c>
      <c r="R927" s="196">
        <v>0</v>
      </c>
    </row>
    <row r="928" spans="1:18" ht="16.5" hidden="1" customHeight="1" outlineLevel="4">
      <c r="A928" s="427"/>
      <c r="B928" s="485"/>
      <c r="C928" s="128" t="s">
        <v>135</v>
      </c>
      <c r="D928" s="128"/>
      <c r="E928" s="369">
        <v>0</v>
      </c>
      <c r="F928" s="369">
        <v>0</v>
      </c>
      <c r="G928" s="369">
        <v>0</v>
      </c>
      <c r="H928" s="369">
        <v>0</v>
      </c>
      <c r="I928" s="369">
        <v>0</v>
      </c>
      <c r="J928" s="363">
        <f t="shared" si="339"/>
        <v>0</v>
      </c>
      <c r="K928" s="369">
        <v>0</v>
      </c>
      <c r="L928" s="369">
        <v>0</v>
      </c>
      <c r="M928" s="369">
        <v>0</v>
      </c>
      <c r="N928" s="369">
        <v>0</v>
      </c>
      <c r="O928" s="369">
        <v>0</v>
      </c>
      <c r="P928" s="87">
        <f t="shared" si="341"/>
        <v>0</v>
      </c>
      <c r="Q928" s="66">
        <f t="shared" si="346"/>
        <v>0</v>
      </c>
      <c r="R928" s="196">
        <v>0</v>
      </c>
    </row>
    <row r="929" spans="1:18" ht="16.5" hidden="1" customHeight="1" outlineLevel="4">
      <c r="A929" s="427"/>
      <c r="B929" s="485"/>
      <c r="C929" s="128" t="s">
        <v>135</v>
      </c>
      <c r="D929" s="128"/>
      <c r="E929" s="369">
        <v>0</v>
      </c>
      <c r="F929" s="369">
        <v>0</v>
      </c>
      <c r="G929" s="369">
        <v>0</v>
      </c>
      <c r="H929" s="369">
        <v>0</v>
      </c>
      <c r="I929" s="369">
        <v>0</v>
      </c>
      <c r="J929" s="363">
        <f t="shared" si="339"/>
        <v>0</v>
      </c>
      <c r="K929" s="370">
        <v>310000</v>
      </c>
      <c r="L929" s="369">
        <v>0</v>
      </c>
      <c r="M929" s="369">
        <v>0</v>
      </c>
      <c r="N929" s="369">
        <v>0</v>
      </c>
      <c r="O929" s="369">
        <v>0</v>
      </c>
      <c r="P929" s="87">
        <f t="shared" si="341"/>
        <v>310000</v>
      </c>
      <c r="Q929" s="66">
        <f t="shared" si="346"/>
        <v>310000</v>
      </c>
      <c r="R929" s="196">
        <v>0</v>
      </c>
    </row>
    <row r="930" spans="1:18" ht="16.5" hidden="1" customHeight="1" outlineLevel="4">
      <c r="A930" s="427"/>
      <c r="B930" s="485"/>
      <c r="C930" s="128" t="s">
        <v>136</v>
      </c>
      <c r="D930" s="128"/>
      <c r="E930" s="369">
        <v>0</v>
      </c>
      <c r="F930" s="369">
        <v>0</v>
      </c>
      <c r="G930" s="369">
        <v>0</v>
      </c>
      <c r="H930" s="369">
        <v>0</v>
      </c>
      <c r="I930" s="369">
        <v>0</v>
      </c>
      <c r="J930" s="363">
        <f t="shared" si="339"/>
        <v>0</v>
      </c>
      <c r="K930" s="370">
        <v>150000</v>
      </c>
      <c r="L930" s="369">
        <v>0</v>
      </c>
      <c r="M930" s="369">
        <v>0</v>
      </c>
      <c r="N930" s="369">
        <v>0</v>
      </c>
      <c r="O930" s="369">
        <v>0</v>
      </c>
      <c r="P930" s="87">
        <f t="shared" si="341"/>
        <v>150000</v>
      </c>
      <c r="Q930" s="66">
        <f t="shared" si="346"/>
        <v>150000</v>
      </c>
      <c r="R930" s="196">
        <v>0</v>
      </c>
    </row>
    <row r="931" spans="1:18" ht="16.5" hidden="1" customHeight="1" outlineLevel="4">
      <c r="A931" s="427"/>
      <c r="B931" s="485"/>
      <c r="C931" s="128" t="s">
        <v>137</v>
      </c>
      <c r="D931" s="128"/>
      <c r="E931" s="369">
        <v>0</v>
      </c>
      <c r="F931" s="369">
        <v>0</v>
      </c>
      <c r="G931" s="369">
        <v>0</v>
      </c>
      <c r="H931" s="369">
        <v>0</v>
      </c>
      <c r="I931" s="370">
        <v>5000000</v>
      </c>
      <c r="J931" s="363">
        <f t="shared" si="339"/>
        <v>5000000</v>
      </c>
      <c r="K931" s="370">
        <v>1500000</v>
      </c>
      <c r="L931" s="370">
        <v>500000</v>
      </c>
      <c r="M931" s="370">
        <v>80000</v>
      </c>
      <c r="N931" s="370">
        <v>300000</v>
      </c>
      <c r="O931" s="370">
        <v>200000</v>
      </c>
      <c r="P931" s="87">
        <f t="shared" si="341"/>
        <v>2580000</v>
      </c>
      <c r="Q931" s="66">
        <f t="shared" si="346"/>
        <v>7580000</v>
      </c>
      <c r="R931" s="196">
        <v>0</v>
      </c>
    </row>
    <row r="932" spans="1:18" ht="16.5" hidden="1" customHeight="1" outlineLevel="4">
      <c r="A932" s="427"/>
      <c r="B932" s="485"/>
      <c r="C932" s="130" t="s">
        <v>138</v>
      </c>
      <c r="D932" s="130"/>
      <c r="E932" s="369">
        <v>0</v>
      </c>
      <c r="F932" s="369">
        <v>0</v>
      </c>
      <c r="G932" s="369">
        <v>0</v>
      </c>
      <c r="H932" s="369">
        <v>0</v>
      </c>
      <c r="I932" s="370">
        <v>360000</v>
      </c>
      <c r="J932" s="363">
        <f t="shared" si="339"/>
        <v>360000</v>
      </c>
      <c r="K932" s="370">
        <v>1200000</v>
      </c>
      <c r="L932" s="370">
        <v>2526500</v>
      </c>
      <c r="M932" s="370">
        <v>300000</v>
      </c>
      <c r="N932" s="370">
        <v>300000</v>
      </c>
      <c r="O932" s="370">
        <v>300000</v>
      </c>
      <c r="P932" s="87">
        <f t="shared" si="341"/>
        <v>4626500</v>
      </c>
      <c r="Q932" s="66">
        <f t="shared" si="346"/>
        <v>4986500</v>
      </c>
      <c r="R932" s="196">
        <v>0</v>
      </c>
    </row>
    <row r="933" spans="1:18" ht="16.5" hidden="1" customHeight="1" outlineLevel="4">
      <c r="A933" s="427"/>
      <c r="B933" s="485"/>
      <c r="C933" s="130" t="s">
        <v>139</v>
      </c>
      <c r="D933" s="130"/>
      <c r="E933" s="369">
        <v>0</v>
      </c>
      <c r="F933" s="369">
        <v>0</v>
      </c>
      <c r="G933" s="369">
        <v>0</v>
      </c>
      <c r="H933" s="369">
        <v>0</v>
      </c>
      <c r="I933" s="370">
        <v>6330000</v>
      </c>
      <c r="J933" s="363">
        <f t="shared" si="339"/>
        <v>6330000</v>
      </c>
      <c r="K933" s="370">
        <v>3850000</v>
      </c>
      <c r="L933" s="369">
        <v>0</v>
      </c>
      <c r="M933" s="369">
        <v>0</v>
      </c>
      <c r="N933" s="369">
        <v>0</v>
      </c>
      <c r="O933" s="369">
        <v>0</v>
      </c>
      <c r="P933" s="87">
        <f t="shared" si="341"/>
        <v>3850000</v>
      </c>
      <c r="Q933" s="66">
        <f t="shared" si="346"/>
        <v>10180000</v>
      </c>
      <c r="R933" s="196">
        <v>0</v>
      </c>
    </row>
    <row r="934" spans="1:18" ht="16.5" hidden="1" customHeight="1" outlineLevel="4">
      <c r="A934" s="427"/>
      <c r="B934" s="485"/>
      <c r="C934" s="128" t="s">
        <v>140</v>
      </c>
      <c r="D934" s="128"/>
      <c r="E934" s="369">
        <v>0</v>
      </c>
      <c r="F934" s="369">
        <v>0</v>
      </c>
      <c r="G934" s="369">
        <v>0</v>
      </c>
      <c r="H934" s="369">
        <v>0</v>
      </c>
      <c r="I934" s="370">
        <v>500000</v>
      </c>
      <c r="J934" s="363">
        <f t="shared" si="339"/>
        <v>500000</v>
      </c>
      <c r="K934" s="370">
        <v>1100000</v>
      </c>
      <c r="L934" s="369">
        <v>0</v>
      </c>
      <c r="M934" s="370">
        <v>400000</v>
      </c>
      <c r="N934" s="369">
        <v>0</v>
      </c>
      <c r="O934" s="369">
        <v>0</v>
      </c>
      <c r="P934" s="87">
        <f t="shared" si="341"/>
        <v>1500000</v>
      </c>
      <c r="Q934" s="66">
        <f t="shared" si="346"/>
        <v>2000000</v>
      </c>
      <c r="R934" s="196">
        <v>0</v>
      </c>
    </row>
    <row r="935" spans="1:18" ht="16.5" hidden="1" customHeight="1" outlineLevel="4">
      <c r="A935" s="427"/>
      <c r="B935" s="485"/>
      <c r="C935" s="128" t="s">
        <v>141</v>
      </c>
      <c r="D935" s="128"/>
      <c r="E935" s="369">
        <v>0</v>
      </c>
      <c r="F935" s="369">
        <v>0</v>
      </c>
      <c r="G935" s="369">
        <v>0</v>
      </c>
      <c r="H935" s="369">
        <v>0</v>
      </c>
      <c r="I935" s="369">
        <v>0</v>
      </c>
      <c r="J935" s="363">
        <f t="shared" si="339"/>
        <v>0</v>
      </c>
      <c r="K935" s="369">
        <v>0</v>
      </c>
      <c r="L935" s="369">
        <v>0</v>
      </c>
      <c r="M935" s="369">
        <v>0</v>
      </c>
      <c r="N935" s="369">
        <v>0</v>
      </c>
      <c r="O935" s="369">
        <v>0</v>
      </c>
      <c r="P935" s="87">
        <f t="shared" si="341"/>
        <v>0</v>
      </c>
      <c r="Q935" s="66">
        <f t="shared" si="346"/>
        <v>0</v>
      </c>
      <c r="R935" s="196">
        <v>0</v>
      </c>
    </row>
    <row r="936" spans="1:18" ht="28.5" hidden="1" customHeight="1" outlineLevel="3">
      <c r="A936" s="427"/>
      <c r="B936" s="485"/>
      <c r="C936" s="75" t="s">
        <v>22</v>
      </c>
      <c r="D936" s="27">
        <v>0</v>
      </c>
      <c r="E936" s="20">
        <f>SUM(E937:E947)</f>
        <v>0</v>
      </c>
      <c r="F936" s="20">
        <f t="shared" ref="F936:H936" si="352">SUM(F937:F947)</f>
        <v>0</v>
      </c>
      <c r="G936" s="20">
        <f t="shared" si="352"/>
        <v>0</v>
      </c>
      <c r="H936" s="20">
        <f t="shared" si="352"/>
        <v>0</v>
      </c>
      <c r="I936" s="20">
        <f>SUM(I937:I947)</f>
        <v>902000</v>
      </c>
      <c r="J936" s="363">
        <f t="shared" si="339"/>
        <v>902000</v>
      </c>
      <c r="K936" s="20">
        <f t="shared" ref="K936:O936" si="353">SUM(K937:K947)</f>
        <v>567000</v>
      </c>
      <c r="L936" s="20">
        <f t="shared" si="353"/>
        <v>685000</v>
      </c>
      <c r="M936" s="20">
        <f t="shared" si="353"/>
        <v>319000</v>
      </c>
      <c r="N936" s="20">
        <f t="shared" si="353"/>
        <v>468000</v>
      </c>
      <c r="O936" s="20">
        <f t="shared" si="353"/>
        <v>95000</v>
      </c>
      <c r="P936" s="20">
        <f t="shared" si="341"/>
        <v>2134000</v>
      </c>
      <c r="Q936" s="76">
        <f t="shared" si="346"/>
        <v>3036000</v>
      </c>
      <c r="R936" s="196">
        <v>0</v>
      </c>
    </row>
    <row r="937" spans="1:18" ht="15.75" hidden="1" customHeight="1" outlineLevel="3">
      <c r="A937" s="427"/>
      <c r="B937" s="485"/>
      <c r="C937" s="131" t="s">
        <v>135</v>
      </c>
      <c r="D937" s="131"/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363">
        <f t="shared" si="339"/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363">
        <f t="shared" si="341"/>
        <v>0</v>
      </c>
      <c r="Q937" s="15"/>
      <c r="R937" s="196">
        <v>0</v>
      </c>
    </row>
    <row r="938" spans="1:18" ht="15.75" hidden="1" customHeight="1" outlineLevel="3">
      <c r="A938" s="427"/>
      <c r="B938" s="485"/>
      <c r="C938" s="129" t="s">
        <v>135</v>
      </c>
      <c r="D938" s="129"/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363">
        <f t="shared" ref="J938:J1001" si="354">I938+H938+G938+F938+E938+D938</f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363">
        <f t="shared" si="341"/>
        <v>0</v>
      </c>
      <c r="Q938" s="15"/>
      <c r="R938" s="196">
        <v>0</v>
      </c>
    </row>
    <row r="939" spans="1:18" ht="15.75" hidden="1" customHeight="1" outlineLevel="3">
      <c r="A939" s="427"/>
      <c r="B939" s="485"/>
      <c r="C939" s="131" t="s">
        <v>135</v>
      </c>
      <c r="D939" s="131"/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363">
        <f t="shared" si="354"/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363">
        <f t="shared" si="341"/>
        <v>0</v>
      </c>
      <c r="Q939" s="15"/>
      <c r="R939" s="196">
        <v>0</v>
      </c>
    </row>
    <row r="940" spans="1:18" ht="15.75" hidden="1" customHeight="1" outlineLevel="3">
      <c r="A940" s="427"/>
      <c r="B940" s="485"/>
      <c r="C940" s="129" t="s">
        <v>135</v>
      </c>
      <c r="D940" s="129"/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363">
        <f t="shared" si="354"/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363">
        <f t="shared" si="341"/>
        <v>0</v>
      </c>
      <c r="Q940" s="15"/>
      <c r="R940" s="196">
        <v>0</v>
      </c>
    </row>
    <row r="941" spans="1:18" ht="15.75" hidden="1" customHeight="1" outlineLevel="3">
      <c r="A941" s="427"/>
      <c r="B941" s="485"/>
      <c r="C941" s="129" t="s">
        <v>135</v>
      </c>
      <c r="D941" s="129"/>
      <c r="E941" s="12">
        <v>0</v>
      </c>
      <c r="F941" s="12">
        <v>0</v>
      </c>
      <c r="G941" s="12">
        <v>0</v>
      </c>
      <c r="H941" s="12">
        <v>0</v>
      </c>
      <c r="I941" s="370">
        <v>195000</v>
      </c>
      <c r="J941" s="363">
        <f t="shared" si="354"/>
        <v>195000</v>
      </c>
      <c r="K941" s="370">
        <v>6000</v>
      </c>
      <c r="L941" s="12">
        <v>0</v>
      </c>
      <c r="M941" s="12">
        <v>0</v>
      </c>
      <c r="N941" s="12">
        <v>0</v>
      </c>
      <c r="O941" s="12">
        <v>0</v>
      </c>
      <c r="P941" s="363">
        <f t="shared" si="341"/>
        <v>6000</v>
      </c>
      <c r="Q941" s="15"/>
      <c r="R941" s="196">
        <v>0</v>
      </c>
    </row>
    <row r="942" spans="1:18" ht="15.75" hidden="1" customHeight="1" outlineLevel="3">
      <c r="A942" s="427"/>
      <c r="B942" s="485"/>
      <c r="C942" s="129" t="s">
        <v>136</v>
      </c>
      <c r="D942" s="129"/>
      <c r="E942" s="12">
        <v>0</v>
      </c>
      <c r="F942" s="12">
        <v>0</v>
      </c>
      <c r="G942" s="12">
        <v>0</v>
      </c>
      <c r="H942" s="12">
        <v>0</v>
      </c>
      <c r="I942" s="370">
        <v>123000</v>
      </c>
      <c r="J942" s="363">
        <f t="shared" si="354"/>
        <v>123000</v>
      </c>
      <c r="K942" s="370">
        <v>110000</v>
      </c>
      <c r="L942" s="370">
        <v>45000</v>
      </c>
      <c r="M942" s="12">
        <v>0</v>
      </c>
      <c r="N942" s="12">
        <v>0</v>
      </c>
      <c r="O942" s="12">
        <v>0</v>
      </c>
      <c r="P942" s="363">
        <f t="shared" si="341"/>
        <v>155000</v>
      </c>
      <c r="Q942" s="15"/>
      <c r="R942" s="196">
        <v>0</v>
      </c>
    </row>
    <row r="943" spans="1:18" ht="15.75" hidden="1" customHeight="1" outlineLevel="3">
      <c r="A943" s="427"/>
      <c r="B943" s="485"/>
      <c r="C943" s="129" t="s">
        <v>137</v>
      </c>
      <c r="D943" s="129"/>
      <c r="E943" s="12">
        <v>0</v>
      </c>
      <c r="F943" s="12">
        <v>0</v>
      </c>
      <c r="G943" s="12">
        <v>0</v>
      </c>
      <c r="H943" s="12">
        <v>0</v>
      </c>
      <c r="I943" s="370">
        <v>145000</v>
      </c>
      <c r="J943" s="363">
        <f t="shared" si="354"/>
        <v>145000</v>
      </c>
      <c r="K943" s="370">
        <v>180000</v>
      </c>
      <c r="L943" s="370">
        <v>103000</v>
      </c>
      <c r="M943" s="370">
        <v>75000</v>
      </c>
      <c r="N943" s="370">
        <v>195000</v>
      </c>
      <c r="O943" s="12">
        <v>0</v>
      </c>
      <c r="P943" s="363">
        <f t="shared" si="341"/>
        <v>553000</v>
      </c>
      <c r="Q943" s="15"/>
      <c r="R943" s="196">
        <v>0</v>
      </c>
    </row>
    <row r="944" spans="1:18" ht="15.75" hidden="1" customHeight="1" outlineLevel="3">
      <c r="A944" s="427"/>
      <c r="B944" s="485"/>
      <c r="C944" s="131" t="s">
        <v>138</v>
      </c>
      <c r="D944" s="131"/>
      <c r="E944" s="12">
        <v>0</v>
      </c>
      <c r="F944" s="12">
        <v>0</v>
      </c>
      <c r="G944" s="12">
        <v>0</v>
      </c>
      <c r="H944" s="12">
        <v>0</v>
      </c>
      <c r="I944" s="370">
        <v>150000</v>
      </c>
      <c r="J944" s="363">
        <f t="shared" si="354"/>
        <v>150000</v>
      </c>
      <c r="K944" s="370">
        <v>32000</v>
      </c>
      <c r="L944" s="12">
        <v>0</v>
      </c>
      <c r="M944" s="370">
        <v>45000</v>
      </c>
      <c r="N944" s="370">
        <v>6000</v>
      </c>
      <c r="O944" s="370">
        <v>25000</v>
      </c>
      <c r="P944" s="363">
        <f t="shared" si="341"/>
        <v>108000</v>
      </c>
      <c r="Q944" s="15"/>
      <c r="R944" s="196">
        <v>0</v>
      </c>
    </row>
    <row r="945" spans="1:18" ht="15.75" hidden="1" customHeight="1" outlineLevel="3">
      <c r="A945" s="427"/>
      <c r="B945" s="485"/>
      <c r="C945" s="131" t="s">
        <v>139</v>
      </c>
      <c r="D945" s="131"/>
      <c r="E945" s="12">
        <v>0</v>
      </c>
      <c r="F945" s="12">
        <v>0</v>
      </c>
      <c r="G945" s="12">
        <v>0</v>
      </c>
      <c r="H945" s="12">
        <v>0</v>
      </c>
      <c r="I945" s="370">
        <v>39000</v>
      </c>
      <c r="J945" s="363">
        <f t="shared" si="354"/>
        <v>39000</v>
      </c>
      <c r="K945" s="370">
        <v>14000</v>
      </c>
      <c r="L945" s="370">
        <v>114000</v>
      </c>
      <c r="M945" s="370">
        <v>129000</v>
      </c>
      <c r="N945" s="370">
        <v>107000</v>
      </c>
      <c r="O945" s="12">
        <v>0</v>
      </c>
      <c r="P945" s="363">
        <f t="shared" ref="P945:P1008" si="355">K945+L945+M945+N945+O945</f>
        <v>364000</v>
      </c>
      <c r="Q945" s="15"/>
      <c r="R945" s="196">
        <v>0</v>
      </c>
    </row>
    <row r="946" spans="1:18" ht="15.75" hidden="1" customHeight="1" outlineLevel="3">
      <c r="A946" s="427"/>
      <c r="B946" s="485"/>
      <c r="C946" s="129" t="s">
        <v>140</v>
      </c>
      <c r="D946" s="129"/>
      <c r="E946" s="12">
        <v>0</v>
      </c>
      <c r="F946" s="12">
        <v>0</v>
      </c>
      <c r="G946" s="12">
        <v>0</v>
      </c>
      <c r="H946" s="12">
        <v>0</v>
      </c>
      <c r="I946" s="370">
        <v>230000</v>
      </c>
      <c r="J946" s="363">
        <f t="shared" si="354"/>
        <v>230000</v>
      </c>
      <c r="K946" s="370">
        <v>175000</v>
      </c>
      <c r="L946" s="370">
        <v>263000</v>
      </c>
      <c r="M946" s="370">
        <v>50000</v>
      </c>
      <c r="N946" s="370">
        <v>150000</v>
      </c>
      <c r="O946" s="370">
        <v>50000</v>
      </c>
      <c r="P946" s="363">
        <f t="shared" si="355"/>
        <v>688000</v>
      </c>
      <c r="Q946" s="15"/>
      <c r="R946" s="196">
        <v>0</v>
      </c>
    </row>
    <row r="947" spans="1:18" ht="15.75" hidden="1" customHeight="1" outlineLevel="3">
      <c r="A947" s="427"/>
      <c r="B947" s="486"/>
      <c r="C947" s="129" t="s">
        <v>141</v>
      </c>
      <c r="D947" s="129"/>
      <c r="E947" s="12">
        <v>0</v>
      </c>
      <c r="F947" s="12">
        <v>0</v>
      </c>
      <c r="G947" s="12">
        <v>0</v>
      </c>
      <c r="H947" s="12">
        <v>0</v>
      </c>
      <c r="I947" s="370">
        <v>20000</v>
      </c>
      <c r="J947" s="363">
        <f t="shared" si="354"/>
        <v>20000</v>
      </c>
      <c r="K947" s="370">
        <v>50000</v>
      </c>
      <c r="L947" s="370">
        <v>160000</v>
      </c>
      <c r="M947" s="370">
        <v>20000</v>
      </c>
      <c r="N947" s="370">
        <v>10000</v>
      </c>
      <c r="O947" s="370">
        <v>20000</v>
      </c>
      <c r="P947" s="363">
        <f t="shared" si="355"/>
        <v>260000</v>
      </c>
      <c r="Q947" s="15"/>
      <c r="R947" s="196">
        <v>0</v>
      </c>
    </row>
    <row r="948" spans="1:18" ht="30" hidden="1" customHeight="1" outlineLevel="2">
      <c r="A948" s="447" t="s">
        <v>363</v>
      </c>
      <c r="B948" s="448"/>
      <c r="C948" s="448"/>
      <c r="D948" s="363">
        <f t="shared" ref="D948:I948" si="356">D961+D973+D985+D997</f>
        <v>0</v>
      </c>
      <c r="E948" s="363">
        <f t="shared" si="356"/>
        <v>623000</v>
      </c>
      <c r="F948" s="363">
        <f>F961+F973+F985+F997+F949</f>
        <v>2048000</v>
      </c>
      <c r="G948" s="363">
        <f t="shared" si="356"/>
        <v>1980000</v>
      </c>
      <c r="H948" s="363">
        <f t="shared" si="356"/>
        <v>1980000</v>
      </c>
      <c r="I948" s="363">
        <f t="shared" si="356"/>
        <v>2425300</v>
      </c>
      <c r="J948" s="363">
        <f t="shared" si="354"/>
        <v>9056300</v>
      </c>
      <c r="K948" s="363">
        <f t="shared" ref="K948:O948" si="357">K961+K973+K985+K997+K949</f>
        <v>1875000.0000000002</v>
      </c>
      <c r="L948" s="363">
        <f t="shared" si="357"/>
        <v>3026392</v>
      </c>
      <c r="M948" s="363">
        <f t="shared" si="357"/>
        <v>1925300.0000000002</v>
      </c>
      <c r="N948" s="363">
        <f t="shared" si="357"/>
        <v>1875000.0000000002</v>
      </c>
      <c r="O948" s="363">
        <f t="shared" si="357"/>
        <v>2388020</v>
      </c>
      <c r="P948" s="363">
        <f t="shared" si="355"/>
        <v>11089712</v>
      </c>
      <c r="Q948" s="67">
        <f>J948+P948</f>
        <v>20146012</v>
      </c>
      <c r="R948" s="196">
        <v>-967000</v>
      </c>
    </row>
    <row r="949" spans="1:18" ht="33" hidden="1" customHeight="1" outlineLevel="3">
      <c r="A949" s="427">
        <v>17</v>
      </c>
      <c r="B949" s="428" t="s">
        <v>14</v>
      </c>
      <c r="C949" s="75" t="s">
        <v>11</v>
      </c>
      <c r="D949" s="75"/>
      <c r="E949" s="20">
        <f>SUM(E950:E960)</f>
        <v>0</v>
      </c>
      <c r="F949" s="20">
        <f t="shared" ref="F949:O949" si="358">SUM(F950:F960)</f>
        <v>0</v>
      </c>
      <c r="G949" s="20">
        <f>SUM(G950:G960)</f>
        <v>0</v>
      </c>
      <c r="H949" s="20">
        <f>SUM(H950:H960)</f>
        <v>0</v>
      </c>
      <c r="I949" s="20">
        <f t="shared" si="358"/>
        <v>0</v>
      </c>
      <c r="J949" s="363">
        <f t="shared" si="354"/>
        <v>0</v>
      </c>
      <c r="K949" s="20">
        <f t="shared" si="358"/>
        <v>0</v>
      </c>
      <c r="L949" s="20">
        <f t="shared" si="358"/>
        <v>638372</v>
      </c>
      <c r="M949" s="20">
        <f t="shared" si="358"/>
        <v>0</v>
      </c>
      <c r="N949" s="20">
        <f t="shared" si="358"/>
        <v>0</v>
      </c>
      <c r="O949" s="20">
        <f t="shared" si="358"/>
        <v>0</v>
      </c>
      <c r="P949" s="20">
        <f t="shared" si="355"/>
        <v>638372</v>
      </c>
      <c r="Q949" s="76">
        <f t="shared" ref="Q949:Q997" si="359">J949+P949</f>
        <v>638372</v>
      </c>
      <c r="R949" s="196">
        <v>0</v>
      </c>
    </row>
    <row r="950" spans="1:18" ht="16.5" hidden="1" customHeight="1" outlineLevel="4">
      <c r="A950" s="427"/>
      <c r="B950" s="429"/>
      <c r="C950" s="123" t="s">
        <v>143</v>
      </c>
      <c r="D950" s="123"/>
      <c r="E950" s="369"/>
      <c r="F950" s="368"/>
      <c r="G950" s="369">
        <v>0</v>
      </c>
      <c r="H950" s="369">
        <v>0</v>
      </c>
      <c r="I950" s="369">
        <v>0</v>
      </c>
      <c r="J950" s="363">
        <f t="shared" si="354"/>
        <v>0</v>
      </c>
      <c r="K950" s="369">
        <v>0</v>
      </c>
      <c r="L950" s="368">
        <v>69520</v>
      </c>
      <c r="M950" s="369">
        <v>0</v>
      </c>
      <c r="N950" s="369">
        <v>0</v>
      </c>
      <c r="O950" s="369">
        <v>0</v>
      </c>
      <c r="P950" s="87">
        <f t="shared" si="355"/>
        <v>69520</v>
      </c>
      <c r="Q950" s="66">
        <f t="shared" si="359"/>
        <v>69520</v>
      </c>
      <c r="R950" s="196">
        <v>0</v>
      </c>
    </row>
    <row r="951" spans="1:18" ht="16.5" hidden="1" customHeight="1" outlineLevel="4">
      <c r="A951" s="427"/>
      <c r="B951" s="429"/>
      <c r="C951" s="128" t="s">
        <v>144</v>
      </c>
      <c r="D951" s="128"/>
      <c r="E951" s="369"/>
      <c r="F951" s="368"/>
      <c r="G951" s="369">
        <v>0</v>
      </c>
      <c r="H951" s="369">
        <v>0</v>
      </c>
      <c r="I951" s="369">
        <v>0</v>
      </c>
      <c r="J951" s="363">
        <f t="shared" si="354"/>
        <v>0</v>
      </c>
      <c r="K951" s="369">
        <v>0</v>
      </c>
      <c r="L951" s="368">
        <v>68254</v>
      </c>
      <c r="M951" s="369">
        <v>0</v>
      </c>
      <c r="N951" s="369">
        <v>0</v>
      </c>
      <c r="O951" s="369">
        <v>0</v>
      </c>
      <c r="P951" s="87">
        <f t="shared" si="355"/>
        <v>68254</v>
      </c>
      <c r="Q951" s="66">
        <f t="shared" si="359"/>
        <v>68254</v>
      </c>
      <c r="R951" s="196">
        <v>0</v>
      </c>
    </row>
    <row r="952" spans="1:18" ht="16.5" hidden="1" customHeight="1" outlineLevel="4">
      <c r="A952" s="427"/>
      <c r="B952" s="429"/>
      <c r="C952" s="128" t="s">
        <v>145</v>
      </c>
      <c r="D952" s="128"/>
      <c r="E952" s="369"/>
      <c r="F952" s="368"/>
      <c r="G952" s="369">
        <v>0</v>
      </c>
      <c r="H952" s="369">
        <v>0</v>
      </c>
      <c r="I952" s="369">
        <v>0</v>
      </c>
      <c r="J952" s="363">
        <f t="shared" si="354"/>
        <v>0</v>
      </c>
      <c r="K952" s="369">
        <v>0</v>
      </c>
      <c r="L952" s="368">
        <v>41107</v>
      </c>
      <c r="M952" s="369">
        <v>0</v>
      </c>
      <c r="N952" s="369">
        <v>0</v>
      </c>
      <c r="O952" s="369">
        <v>0</v>
      </c>
      <c r="P952" s="87">
        <f t="shared" si="355"/>
        <v>41107</v>
      </c>
      <c r="Q952" s="66">
        <f t="shared" si="359"/>
        <v>41107</v>
      </c>
      <c r="R952" s="196">
        <v>0</v>
      </c>
    </row>
    <row r="953" spans="1:18" ht="16.5" hidden="1" customHeight="1" outlineLevel="4">
      <c r="A953" s="427"/>
      <c r="B953" s="429"/>
      <c r="C953" s="130" t="s">
        <v>145</v>
      </c>
      <c r="D953" s="130"/>
      <c r="E953" s="369"/>
      <c r="F953" s="368"/>
      <c r="G953" s="369">
        <v>0</v>
      </c>
      <c r="H953" s="369">
        <v>0</v>
      </c>
      <c r="I953" s="369">
        <v>0</v>
      </c>
      <c r="J953" s="363">
        <f t="shared" si="354"/>
        <v>0</v>
      </c>
      <c r="K953" s="369">
        <v>0</v>
      </c>
      <c r="L953" s="368">
        <v>63489</v>
      </c>
      <c r="M953" s="369">
        <v>0</v>
      </c>
      <c r="N953" s="369">
        <v>0</v>
      </c>
      <c r="O953" s="369">
        <v>0</v>
      </c>
      <c r="P953" s="87">
        <f t="shared" si="355"/>
        <v>63489</v>
      </c>
      <c r="Q953" s="66">
        <f t="shared" si="359"/>
        <v>63489</v>
      </c>
      <c r="R953" s="196">
        <v>0</v>
      </c>
    </row>
    <row r="954" spans="1:18" ht="16.5" hidden="1" customHeight="1" outlineLevel="4">
      <c r="A954" s="427"/>
      <c r="B954" s="429"/>
      <c r="C954" s="130" t="s">
        <v>286</v>
      </c>
      <c r="D954" s="130"/>
      <c r="E954" s="369"/>
      <c r="F954" s="369"/>
      <c r="G954" s="369">
        <v>0</v>
      </c>
      <c r="H954" s="369">
        <v>0</v>
      </c>
      <c r="I954" s="369">
        <v>0</v>
      </c>
      <c r="J954" s="363">
        <f t="shared" si="354"/>
        <v>0</v>
      </c>
      <c r="K954" s="369">
        <v>0</v>
      </c>
      <c r="L954" s="369">
        <v>0</v>
      </c>
      <c r="M954" s="369">
        <v>0</v>
      </c>
      <c r="N954" s="369">
        <v>0</v>
      </c>
      <c r="O954" s="369">
        <v>0</v>
      </c>
      <c r="P954" s="87">
        <f t="shared" si="355"/>
        <v>0</v>
      </c>
      <c r="Q954" s="66">
        <f t="shared" si="359"/>
        <v>0</v>
      </c>
      <c r="R954" s="196">
        <v>0</v>
      </c>
    </row>
    <row r="955" spans="1:18" ht="16.5" hidden="1" customHeight="1" outlineLevel="4">
      <c r="A955" s="427"/>
      <c r="B955" s="429"/>
      <c r="C955" s="128" t="s">
        <v>146</v>
      </c>
      <c r="D955" s="128"/>
      <c r="E955" s="369"/>
      <c r="F955" s="368"/>
      <c r="G955" s="369">
        <v>0</v>
      </c>
      <c r="H955" s="369">
        <v>0</v>
      </c>
      <c r="I955" s="369">
        <v>0</v>
      </c>
      <c r="J955" s="363">
        <f t="shared" si="354"/>
        <v>0</v>
      </c>
      <c r="K955" s="369">
        <v>0</v>
      </c>
      <c r="L955" s="368">
        <v>14861</v>
      </c>
      <c r="M955" s="369">
        <v>0</v>
      </c>
      <c r="N955" s="369">
        <v>0</v>
      </c>
      <c r="O955" s="369">
        <v>0</v>
      </c>
      <c r="P955" s="87">
        <f t="shared" si="355"/>
        <v>14861</v>
      </c>
      <c r="Q955" s="66">
        <f t="shared" si="359"/>
        <v>14861</v>
      </c>
      <c r="R955" s="196">
        <v>0</v>
      </c>
    </row>
    <row r="956" spans="1:18" ht="16.5" hidden="1" customHeight="1" outlineLevel="4">
      <c r="A956" s="427"/>
      <c r="B956" s="429"/>
      <c r="C956" s="128" t="s">
        <v>147</v>
      </c>
      <c r="D956" s="128"/>
      <c r="E956" s="369"/>
      <c r="F956" s="368"/>
      <c r="G956" s="369">
        <v>0</v>
      </c>
      <c r="H956" s="369">
        <v>0</v>
      </c>
      <c r="I956" s="369">
        <v>0</v>
      </c>
      <c r="J956" s="363">
        <f t="shared" si="354"/>
        <v>0</v>
      </c>
      <c r="K956" s="369">
        <v>0</v>
      </c>
      <c r="L956" s="368">
        <v>74670</v>
      </c>
      <c r="M956" s="369">
        <v>0</v>
      </c>
      <c r="N956" s="369">
        <v>0</v>
      </c>
      <c r="O956" s="369">
        <v>0</v>
      </c>
      <c r="P956" s="87">
        <f t="shared" si="355"/>
        <v>74670</v>
      </c>
      <c r="Q956" s="66">
        <f t="shared" si="359"/>
        <v>74670</v>
      </c>
      <c r="R956" s="196">
        <v>0</v>
      </c>
    </row>
    <row r="957" spans="1:18" ht="16.5" hidden="1" customHeight="1" outlineLevel="4">
      <c r="A957" s="427"/>
      <c r="B957" s="429"/>
      <c r="C957" s="128" t="s">
        <v>148</v>
      </c>
      <c r="D957" s="128"/>
      <c r="E957" s="369"/>
      <c r="F957" s="368"/>
      <c r="G957" s="369">
        <v>0</v>
      </c>
      <c r="H957" s="369">
        <v>0</v>
      </c>
      <c r="I957" s="369">
        <v>0</v>
      </c>
      <c r="J957" s="363">
        <f t="shared" si="354"/>
        <v>0</v>
      </c>
      <c r="K957" s="369">
        <v>0</v>
      </c>
      <c r="L957" s="368">
        <v>66065</v>
      </c>
      <c r="M957" s="369">
        <v>0</v>
      </c>
      <c r="N957" s="369">
        <v>0</v>
      </c>
      <c r="O957" s="369">
        <v>0</v>
      </c>
      <c r="P957" s="87">
        <f t="shared" si="355"/>
        <v>66065</v>
      </c>
      <c r="Q957" s="66">
        <f t="shared" si="359"/>
        <v>66065</v>
      </c>
      <c r="R957" s="196">
        <v>0</v>
      </c>
    </row>
    <row r="958" spans="1:18" ht="16.5" hidden="1" customHeight="1" outlineLevel="4">
      <c r="A958" s="427"/>
      <c r="B958" s="429"/>
      <c r="C958" s="128" t="s">
        <v>149</v>
      </c>
      <c r="D958" s="128"/>
      <c r="E958" s="369"/>
      <c r="F958" s="368"/>
      <c r="G958" s="369">
        <v>0</v>
      </c>
      <c r="H958" s="369">
        <v>0</v>
      </c>
      <c r="I958" s="369">
        <v>0</v>
      </c>
      <c r="J958" s="363">
        <f t="shared" si="354"/>
        <v>0</v>
      </c>
      <c r="K958" s="369">
        <v>0</v>
      </c>
      <c r="L958" s="368">
        <v>90883</v>
      </c>
      <c r="M958" s="369">
        <v>0</v>
      </c>
      <c r="N958" s="369">
        <v>0</v>
      </c>
      <c r="O958" s="369">
        <v>0</v>
      </c>
      <c r="P958" s="87">
        <f t="shared" si="355"/>
        <v>90883</v>
      </c>
      <c r="Q958" s="66">
        <f t="shared" si="359"/>
        <v>90883</v>
      </c>
      <c r="R958" s="196">
        <v>0</v>
      </c>
    </row>
    <row r="959" spans="1:18" ht="16.5" hidden="1" customHeight="1" outlineLevel="4">
      <c r="A959" s="427"/>
      <c r="B959" s="429"/>
      <c r="C959" s="128" t="s">
        <v>150</v>
      </c>
      <c r="D959" s="128"/>
      <c r="E959" s="369"/>
      <c r="F959" s="368"/>
      <c r="G959" s="369">
        <v>0</v>
      </c>
      <c r="H959" s="369">
        <v>0</v>
      </c>
      <c r="I959" s="369">
        <v>0</v>
      </c>
      <c r="J959" s="363">
        <f t="shared" si="354"/>
        <v>0</v>
      </c>
      <c r="K959" s="369">
        <v>0</v>
      </c>
      <c r="L959" s="368">
        <v>70518</v>
      </c>
      <c r="M959" s="369">
        <v>0</v>
      </c>
      <c r="N959" s="369">
        <v>0</v>
      </c>
      <c r="O959" s="369">
        <v>0</v>
      </c>
      <c r="P959" s="87">
        <f t="shared" si="355"/>
        <v>70518</v>
      </c>
      <c r="Q959" s="66">
        <f t="shared" si="359"/>
        <v>70518</v>
      </c>
      <c r="R959" s="196">
        <v>0</v>
      </c>
    </row>
    <row r="960" spans="1:18" ht="16.5" hidden="1" customHeight="1" outlineLevel="4">
      <c r="A960" s="427"/>
      <c r="B960" s="429"/>
      <c r="C960" s="128" t="s">
        <v>151</v>
      </c>
      <c r="D960" s="128"/>
      <c r="E960" s="369"/>
      <c r="F960" s="368"/>
      <c r="G960" s="110"/>
      <c r="H960" s="110"/>
      <c r="I960" s="110"/>
      <c r="J960" s="363">
        <f t="shared" si="354"/>
        <v>0</v>
      </c>
      <c r="K960" s="110"/>
      <c r="L960" s="368">
        <v>79005</v>
      </c>
      <c r="M960" s="110"/>
      <c r="N960" s="110"/>
      <c r="O960" s="110"/>
      <c r="P960" s="87">
        <f t="shared" si="355"/>
        <v>79005</v>
      </c>
      <c r="Q960" s="66">
        <f t="shared" si="359"/>
        <v>79005</v>
      </c>
      <c r="R960" s="196">
        <v>0</v>
      </c>
    </row>
    <row r="961" spans="1:18" ht="28.5" hidden="1" customHeight="1" outlineLevel="3">
      <c r="A961" s="427"/>
      <c r="B961" s="429"/>
      <c r="C961" s="75" t="s">
        <v>12</v>
      </c>
      <c r="D961" s="27">
        <v>0</v>
      </c>
      <c r="E961" s="20">
        <f>SUM(E962:E972)+8990.5</f>
        <v>138990.5</v>
      </c>
      <c r="F961" s="20">
        <f>SUM(F962:F972)</f>
        <v>3000</v>
      </c>
      <c r="G961" s="28">
        <f>SUM(G962:G972)</f>
        <v>0</v>
      </c>
      <c r="H961" s="28">
        <f>SUM(H962:H972)</f>
        <v>0</v>
      </c>
      <c r="I961" s="20">
        <f t="shared" ref="I961:O961" si="360">SUM(I962:I972)</f>
        <v>300</v>
      </c>
      <c r="J961" s="363">
        <f t="shared" si="354"/>
        <v>142290.5</v>
      </c>
      <c r="K961" s="28">
        <f>SUM(K962:K972)</f>
        <v>0</v>
      </c>
      <c r="L961" s="20">
        <f t="shared" ref="L961" si="361">SUM(L962:L972)</f>
        <v>13020</v>
      </c>
      <c r="M961" s="20">
        <f t="shared" si="360"/>
        <v>300</v>
      </c>
      <c r="N961" s="28">
        <f>SUM(N962:N972)</f>
        <v>0</v>
      </c>
      <c r="O961" s="20">
        <f t="shared" si="360"/>
        <v>13020</v>
      </c>
      <c r="P961" s="20">
        <f t="shared" si="355"/>
        <v>26340</v>
      </c>
      <c r="Q961" s="76">
        <f t="shared" si="359"/>
        <v>168630.5</v>
      </c>
      <c r="R961" s="196">
        <v>13000</v>
      </c>
    </row>
    <row r="962" spans="1:18" ht="16.5" hidden="1" customHeight="1" outlineLevel="4">
      <c r="A962" s="427"/>
      <c r="B962" s="429"/>
      <c r="C962" s="123" t="s">
        <v>143</v>
      </c>
      <c r="D962" s="123"/>
      <c r="E962" s="369">
        <v>6000</v>
      </c>
      <c r="F962" s="369">
        <v>0</v>
      </c>
      <c r="G962" s="369">
        <v>0</v>
      </c>
      <c r="H962" s="369">
        <v>0</v>
      </c>
      <c r="I962" s="369">
        <v>0</v>
      </c>
      <c r="J962" s="363">
        <f t="shared" si="354"/>
        <v>6000</v>
      </c>
      <c r="K962" s="369">
        <v>0</v>
      </c>
      <c r="L962" s="368">
        <f>E962*10%</f>
        <v>600</v>
      </c>
      <c r="M962" s="369">
        <v>0</v>
      </c>
      <c r="N962" s="369">
        <v>0</v>
      </c>
      <c r="O962" s="368">
        <f>E962*10%</f>
        <v>600</v>
      </c>
      <c r="P962" s="87">
        <f t="shared" si="355"/>
        <v>1200</v>
      </c>
      <c r="Q962" s="66">
        <f t="shared" si="359"/>
        <v>7200</v>
      </c>
      <c r="R962" s="196">
        <v>600</v>
      </c>
    </row>
    <row r="963" spans="1:18" ht="16.5" hidden="1" customHeight="1" outlineLevel="4">
      <c r="A963" s="427"/>
      <c r="B963" s="429"/>
      <c r="C963" s="128" t="s">
        <v>144</v>
      </c>
      <c r="D963" s="128"/>
      <c r="E963" s="369">
        <v>31300</v>
      </c>
      <c r="F963" s="369">
        <v>0</v>
      </c>
      <c r="G963" s="369">
        <v>0</v>
      </c>
      <c r="H963" s="369">
        <v>0</v>
      </c>
      <c r="I963" s="369">
        <v>0</v>
      </c>
      <c r="J963" s="363">
        <f t="shared" si="354"/>
        <v>31300</v>
      </c>
      <c r="K963" s="369">
        <v>0</v>
      </c>
      <c r="L963" s="368">
        <v>3150</v>
      </c>
      <c r="M963" s="369">
        <v>0</v>
      </c>
      <c r="N963" s="369">
        <v>0</v>
      </c>
      <c r="O963" s="368">
        <v>3150</v>
      </c>
      <c r="P963" s="87">
        <f t="shared" si="355"/>
        <v>6300</v>
      </c>
      <c r="Q963" s="66">
        <f t="shared" si="359"/>
        <v>37600</v>
      </c>
      <c r="R963" s="196">
        <v>3150</v>
      </c>
    </row>
    <row r="964" spans="1:18" ht="16.5" hidden="1" customHeight="1" outlineLevel="4">
      <c r="A964" s="427"/>
      <c r="B964" s="429"/>
      <c r="C964" s="128" t="s">
        <v>145</v>
      </c>
      <c r="D964" s="128"/>
      <c r="E964" s="369">
        <v>23100</v>
      </c>
      <c r="F964" s="369">
        <v>0</v>
      </c>
      <c r="G964" s="369">
        <v>0</v>
      </c>
      <c r="H964" s="369">
        <v>0</v>
      </c>
      <c r="I964" s="369">
        <v>0</v>
      </c>
      <c r="J964" s="363">
        <f t="shared" si="354"/>
        <v>23100</v>
      </c>
      <c r="K964" s="369">
        <v>0</v>
      </c>
      <c r="L964" s="368">
        <f t="shared" ref="L964:L972" si="362">E964*10%</f>
        <v>2310</v>
      </c>
      <c r="M964" s="369">
        <v>0</v>
      </c>
      <c r="N964" s="369">
        <v>0</v>
      </c>
      <c r="O964" s="368">
        <f t="shared" ref="O964:O972" si="363">E964*10%</f>
        <v>2310</v>
      </c>
      <c r="P964" s="87">
        <f t="shared" si="355"/>
        <v>4620</v>
      </c>
      <c r="Q964" s="66">
        <f t="shared" si="359"/>
        <v>27720</v>
      </c>
      <c r="R964" s="196">
        <v>2310</v>
      </c>
    </row>
    <row r="965" spans="1:18" ht="16.5" hidden="1" customHeight="1" outlineLevel="4">
      <c r="A965" s="427"/>
      <c r="B965" s="429"/>
      <c r="C965" s="130" t="s">
        <v>145</v>
      </c>
      <c r="D965" s="130"/>
      <c r="E965" s="369">
        <v>2100</v>
      </c>
      <c r="F965" s="369">
        <v>0</v>
      </c>
      <c r="G965" s="369">
        <v>0</v>
      </c>
      <c r="H965" s="369">
        <v>0</v>
      </c>
      <c r="I965" s="369">
        <v>0</v>
      </c>
      <c r="J965" s="363">
        <f t="shared" si="354"/>
        <v>2100</v>
      </c>
      <c r="K965" s="369">
        <v>0</v>
      </c>
      <c r="L965" s="368">
        <f t="shared" si="362"/>
        <v>210</v>
      </c>
      <c r="M965" s="369">
        <v>0</v>
      </c>
      <c r="N965" s="369">
        <v>0</v>
      </c>
      <c r="O965" s="368">
        <f t="shared" si="363"/>
        <v>210</v>
      </c>
      <c r="P965" s="87">
        <f t="shared" si="355"/>
        <v>420</v>
      </c>
      <c r="Q965" s="66">
        <f t="shared" si="359"/>
        <v>2520</v>
      </c>
      <c r="R965" s="196">
        <v>210</v>
      </c>
    </row>
    <row r="966" spans="1:18" ht="16.5" hidden="1" customHeight="1" outlineLevel="4">
      <c r="A966" s="427"/>
      <c r="B966" s="429"/>
      <c r="C966" s="130" t="s">
        <v>286</v>
      </c>
      <c r="D966" s="130"/>
      <c r="E966" s="369">
        <v>0</v>
      </c>
      <c r="F966" s="369">
        <v>3000</v>
      </c>
      <c r="G966" s="369">
        <v>0</v>
      </c>
      <c r="H966" s="369">
        <v>0</v>
      </c>
      <c r="I966" s="369">
        <f>F966*10%</f>
        <v>300</v>
      </c>
      <c r="J966" s="363">
        <f t="shared" si="354"/>
        <v>3300</v>
      </c>
      <c r="K966" s="369">
        <v>0</v>
      </c>
      <c r="L966" s="369">
        <v>0</v>
      </c>
      <c r="M966" s="369">
        <v>300</v>
      </c>
      <c r="N966" s="369">
        <v>0</v>
      </c>
      <c r="O966" s="369">
        <v>0</v>
      </c>
      <c r="P966" s="87">
        <f t="shared" si="355"/>
        <v>300</v>
      </c>
      <c r="Q966" s="66">
        <f t="shared" si="359"/>
        <v>3600</v>
      </c>
      <c r="R966" s="196">
        <v>0</v>
      </c>
    </row>
    <row r="967" spans="1:18" ht="16.5" hidden="1" customHeight="1" outlineLevel="4">
      <c r="A967" s="427"/>
      <c r="B967" s="429"/>
      <c r="C967" s="128" t="s">
        <v>146</v>
      </c>
      <c r="D967" s="128"/>
      <c r="E967" s="369">
        <v>3000</v>
      </c>
      <c r="F967" s="369">
        <v>0</v>
      </c>
      <c r="G967" s="369">
        <v>0</v>
      </c>
      <c r="H967" s="369">
        <v>0</v>
      </c>
      <c r="I967" s="369">
        <v>0</v>
      </c>
      <c r="J967" s="363">
        <f t="shared" si="354"/>
        <v>3000</v>
      </c>
      <c r="K967" s="369">
        <v>0</v>
      </c>
      <c r="L967" s="368">
        <f t="shared" si="362"/>
        <v>300</v>
      </c>
      <c r="M967" s="369">
        <v>0</v>
      </c>
      <c r="N967" s="369">
        <v>0</v>
      </c>
      <c r="O967" s="368">
        <f t="shared" si="363"/>
        <v>300</v>
      </c>
      <c r="P967" s="87">
        <f t="shared" si="355"/>
        <v>600</v>
      </c>
      <c r="Q967" s="66">
        <f t="shared" si="359"/>
        <v>3600</v>
      </c>
      <c r="R967" s="196">
        <v>300</v>
      </c>
    </row>
    <row r="968" spans="1:18" ht="16.5" hidden="1" customHeight="1" outlineLevel="4">
      <c r="A968" s="427"/>
      <c r="B968" s="429"/>
      <c r="C968" s="128" t="s">
        <v>147</v>
      </c>
      <c r="D968" s="128"/>
      <c r="E968" s="369">
        <v>4200</v>
      </c>
      <c r="F968" s="369">
        <v>0</v>
      </c>
      <c r="G968" s="369">
        <v>0</v>
      </c>
      <c r="H968" s="369">
        <v>0</v>
      </c>
      <c r="I968" s="369">
        <v>0</v>
      </c>
      <c r="J968" s="363">
        <f t="shared" si="354"/>
        <v>4200</v>
      </c>
      <c r="K968" s="369">
        <v>0</v>
      </c>
      <c r="L968" s="368">
        <f t="shared" si="362"/>
        <v>420</v>
      </c>
      <c r="M968" s="369">
        <v>0</v>
      </c>
      <c r="N968" s="369">
        <v>0</v>
      </c>
      <c r="O968" s="368">
        <f t="shared" si="363"/>
        <v>420</v>
      </c>
      <c r="P968" s="87">
        <f t="shared" si="355"/>
        <v>840</v>
      </c>
      <c r="Q968" s="66">
        <f t="shared" si="359"/>
        <v>5040</v>
      </c>
      <c r="R968" s="196">
        <v>400</v>
      </c>
    </row>
    <row r="969" spans="1:18" ht="16.5" hidden="1" customHeight="1" outlineLevel="4">
      <c r="A969" s="427"/>
      <c r="B969" s="429"/>
      <c r="C969" s="128" t="s">
        <v>148</v>
      </c>
      <c r="D969" s="128"/>
      <c r="E969" s="369">
        <v>8100</v>
      </c>
      <c r="F969" s="369">
        <v>0</v>
      </c>
      <c r="G969" s="369">
        <v>0</v>
      </c>
      <c r="H969" s="369">
        <v>0</v>
      </c>
      <c r="I969" s="369">
        <v>0</v>
      </c>
      <c r="J969" s="363">
        <f t="shared" si="354"/>
        <v>8100</v>
      </c>
      <c r="K969" s="369">
        <v>0</v>
      </c>
      <c r="L969" s="368">
        <f t="shared" si="362"/>
        <v>810</v>
      </c>
      <c r="M969" s="369">
        <v>0</v>
      </c>
      <c r="N969" s="369">
        <v>0</v>
      </c>
      <c r="O969" s="368">
        <f t="shared" si="363"/>
        <v>810</v>
      </c>
      <c r="P969" s="87">
        <f t="shared" si="355"/>
        <v>1620</v>
      </c>
      <c r="Q969" s="66">
        <f t="shared" si="359"/>
        <v>9720</v>
      </c>
      <c r="R969" s="196">
        <v>810</v>
      </c>
    </row>
    <row r="970" spans="1:18" ht="16.5" hidden="1" customHeight="1" outlineLevel="4">
      <c r="A970" s="427"/>
      <c r="B970" s="429"/>
      <c r="C970" s="128" t="s">
        <v>149</v>
      </c>
      <c r="D970" s="128"/>
      <c r="E970" s="369">
        <v>45000</v>
      </c>
      <c r="F970" s="369">
        <v>0</v>
      </c>
      <c r="G970" s="369">
        <v>0</v>
      </c>
      <c r="H970" s="369">
        <v>0</v>
      </c>
      <c r="I970" s="369">
        <v>0</v>
      </c>
      <c r="J970" s="363">
        <f t="shared" si="354"/>
        <v>45000</v>
      </c>
      <c r="K970" s="369">
        <v>0</v>
      </c>
      <c r="L970" s="368">
        <f t="shared" si="362"/>
        <v>4500</v>
      </c>
      <c r="M970" s="369">
        <v>0</v>
      </c>
      <c r="N970" s="369">
        <v>0</v>
      </c>
      <c r="O970" s="368">
        <f t="shared" si="363"/>
        <v>4500</v>
      </c>
      <c r="P970" s="87">
        <f t="shared" si="355"/>
        <v>9000</v>
      </c>
      <c r="Q970" s="66">
        <f t="shared" si="359"/>
        <v>54000</v>
      </c>
      <c r="R970" s="196">
        <v>4500</v>
      </c>
    </row>
    <row r="971" spans="1:18" ht="16.5" hidden="1" customHeight="1" outlineLevel="4">
      <c r="A971" s="427"/>
      <c r="B971" s="429"/>
      <c r="C971" s="128" t="s">
        <v>150</v>
      </c>
      <c r="D971" s="128"/>
      <c r="E971" s="369">
        <v>2100</v>
      </c>
      <c r="F971" s="369">
        <v>0</v>
      </c>
      <c r="G971" s="369">
        <v>0</v>
      </c>
      <c r="H971" s="369">
        <v>0</v>
      </c>
      <c r="I971" s="369">
        <v>0</v>
      </c>
      <c r="J971" s="363">
        <f t="shared" si="354"/>
        <v>2100</v>
      </c>
      <c r="K971" s="369">
        <v>0</v>
      </c>
      <c r="L971" s="368">
        <f t="shared" si="362"/>
        <v>210</v>
      </c>
      <c r="M971" s="369">
        <v>0</v>
      </c>
      <c r="N971" s="369">
        <v>0</v>
      </c>
      <c r="O971" s="368">
        <f t="shared" si="363"/>
        <v>210</v>
      </c>
      <c r="P971" s="87">
        <f t="shared" si="355"/>
        <v>420</v>
      </c>
      <c r="Q971" s="66">
        <f t="shared" si="359"/>
        <v>2520</v>
      </c>
      <c r="R971" s="196">
        <v>210</v>
      </c>
    </row>
    <row r="972" spans="1:18" ht="16.5" hidden="1" customHeight="1" outlineLevel="4">
      <c r="A972" s="427"/>
      <c r="B972" s="429"/>
      <c r="C972" s="128" t="s">
        <v>151</v>
      </c>
      <c r="D972" s="128"/>
      <c r="E972" s="369">
        <v>5100</v>
      </c>
      <c r="F972" s="369">
        <v>0</v>
      </c>
      <c r="G972" s="369">
        <v>0</v>
      </c>
      <c r="H972" s="369">
        <v>0</v>
      </c>
      <c r="I972" s="369">
        <v>0</v>
      </c>
      <c r="J972" s="363">
        <f t="shared" si="354"/>
        <v>5100</v>
      </c>
      <c r="K972" s="369">
        <v>0</v>
      </c>
      <c r="L972" s="368">
        <f t="shared" si="362"/>
        <v>510</v>
      </c>
      <c r="M972" s="369">
        <v>0</v>
      </c>
      <c r="N972" s="369">
        <v>0</v>
      </c>
      <c r="O972" s="368">
        <f t="shared" si="363"/>
        <v>510</v>
      </c>
      <c r="P972" s="87">
        <f t="shared" si="355"/>
        <v>1020</v>
      </c>
      <c r="Q972" s="66">
        <f t="shared" si="359"/>
        <v>6120</v>
      </c>
      <c r="R972" s="196">
        <v>510</v>
      </c>
    </row>
    <row r="973" spans="1:18" ht="30" hidden="1" customHeight="1" outlineLevel="3">
      <c r="A973" s="427"/>
      <c r="B973" s="429"/>
      <c r="C973" s="75" t="s">
        <v>13</v>
      </c>
      <c r="D973" s="27">
        <v>0</v>
      </c>
      <c r="E973" s="20">
        <f>SUM(E974:E984)-8990.5</f>
        <v>484009.5</v>
      </c>
      <c r="F973" s="20">
        <f>SUM(F974:F984)</f>
        <v>45000</v>
      </c>
      <c r="G973" s="28">
        <f>SUM(G974:G984)</f>
        <v>0</v>
      </c>
      <c r="H973" s="28">
        <f>SUM(H974:H984)</f>
        <v>0</v>
      </c>
      <c r="I973" s="20">
        <f t="shared" ref="I973" si="364">SUM(I974:I984)</f>
        <v>50000</v>
      </c>
      <c r="J973" s="363">
        <f t="shared" si="354"/>
        <v>579009.5</v>
      </c>
      <c r="K973" s="28">
        <f>SUM(K974:K984)</f>
        <v>0</v>
      </c>
      <c r="L973" s="20">
        <f>SUM(L974:L984)</f>
        <v>500000</v>
      </c>
      <c r="M973" s="20">
        <f>SUM(M974:M984)</f>
        <v>50000</v>
      </c>
      <c r="N973" s="28">
        <f>SUM(N974:N984)</f>
        <v>0</v>
      </c>
      <c r="O973" s="20">
        <f>SUM(O974:O984)</f>
        <v>500000</v>
      </c>
      <c r="P973" s="20">
        <f t="shared" si="355"/>
        <v>1050000</v>
      </c>
      <c r="Q973" s="76">
        <f t="shared" si="359"/>
        <v>1629009.5</v>
      </c>
      <c r="R973" s="196">
        <v>500000</v>
      </c>
    </row>
    <row r="974" spans="1:18" ht="16.5" hidden="1" customHeight="1" outlineLevel="4">
      <c r="A974" s="427"/>
      <c r="B974" s="429"/>
      <c r="C974" s="123" t="s">
        <v>143</v>
      </c>
      <c r="D974" s="123"/>
      <c r="E974" s="369">
        <v>44850</v>
      </c>
      <c r="F974" s="369">
        <v>0</v>
      </c>
      <c r="G974" s="369">
        <v>0</v>
      </c>
      <c r="H974" s="369">
        <v>0</v>
      </c>
      <c r="I974" s="369">
        <v>0</v>
      </c>
      <c r="J974" s="363">
        <f t="shared" si="354"/>
        <v>44850</v>
      </c>
      <c r="K974" s="369">
        <v>0</v>
      </c>
      <c r="L974" s="368">
        <v>50000</v>
      </c>
      <c r="M974" s="369">
        <v>0</v>
      </c>
      <c r="N974" s="369">
        <v>0</v>
      </c>
      <c r="O974" s="368">
        <v>50000</v>
      </c>
      <c r="P974" s="87">
        <f t="shared" si="355"/>
        <v>100000</v>
      </c>
      <c r="Q974" s="66">
        <f t="shared" si="359"/>
        <v>144850</v>
      </c>
      <c r="R974" s="196">
        <v>50000</v>
      </c>
    </row>
    <row r="975" spans="1:18" ht="16.5" hidden="1" customHeight="1" outlineLevel="4">
      <c r="A975" s="427"/>
      <c r="B975" s="429"/>
      <c r="C975" s="128" t="s">
        <v>144</v>
      </c>
      <c r="D975" s="128"/>
      <c r="E975" s="369">
        <v>44850</v>
      </c>
      <c r="F975" s="369">
        <v>0</v>
      </c>
      <c r="G975" s="369">
        <v>0</v>
      </c>
      <c r="H975" s="369">
        <v>0</v>
      </c>
      <c r="I975" s="369">
        <v>0</v>
      </c>
      <c r="J975" s="363">
        <f t="shared" si="354"/>
        <v>44850</v>
      </c>
      <c r="K975" s="369">
        <v>0</v>
      </c>
      <c r="L975" s="368">
        <v>50000</v>
      </c>
      <c r="M975" s="369">
        <v>0</v>
      </c>
      <c r="N975" s="369">
        <v>0</v>
      </c>
      <c r="O975" s="368">
        <v>50000</v>
      </c>
      <c r="P975" s="87">
        <f t="shared" si="355"/>
        <v>100000</v>
      </c>
      <c r="Q975" s="66">
        <f t="shared" si="359"/>
        <v>144850</v>
      </c>
      <c r="R975" s="196">
        <v>50000</v>
      </c>
    </row>
    <row r="976" spans="1:18" ht="16.5" hidden="1" customHeight="1" outlineLevel="4">
      <c r="A976" s="427"/>
      <c r="B976" s="429"/>
      <c r="C976" s="128" t="s">
        <v>145</v>
      </c>
      <c r="D976" s="128"/>
      <c r="E976" s="369">
        <v>44850</v>
      </c>
      <c r="F976" s="369">
        <v>0</v>
      </c>
      <c r="G976" s="369">
        <v>0</v>
      </c>
      <c r="H976" s="369">
        <v>0</v>
      </c>
      <c r="I976" s="369">
        <v>0</v>
      </c>
      <c r="J976" s="363">
        <f t="shared" si="354"/>
        <v>44850</v>
      </c>
      <c r="K976" s="369">
        <v>0</v>
      </c>
      <c r="L976" s="368">
        <v>50000</v>
      </c>
      <c r="M976" s="369">
        <v>0</v>
      </c>
      <c r="N976" s="369">
        <v>0</v>
      </c>
      <c r="O976" s="368">
        <v>50000</v>
      </c>
      <c r="P976" s="87">
        <f t="shared" si="355"/>
        <v>100000</v>
      </c>
      <c r="Q976" s="66">
        <f t="shared" si="359"/>
        <v>144850</v>
      </c>
      <c r="R976" s="196">
        <v>50000</v>
      </c>
    </row>
    <row r="977" spans="1:18" ht="16.5" hidden="1" customHeight="1" outlineLevel="4">
      <c r="A977" s="427"/>
      <c r="B977" s="429"/>
      <c r="C977" s="130" t="s">
        <v>145</v>
      </c>
      <c r="D977" s="130"/>
      <c r="E977" s="369">
        <v>89350</v>
      </c>
      <c r="F977" s="369">
        <v>0</v>
      </c>
      <c r="G977" s="369">
        <v>0</v>
      </c>
      <c r="H977" s="369">
        <v>0</v>
      </c>
      <c r="I977" s="368">
        <v>50000</v>
      </c>
      <c r="J977" s="363">
        <f t="shared" si="354"/>
        <v>139350</v>
      </c>
      <c r="K977" s="369">
        <v>0</v>
      </c>
      <c r="L977" s="369">
        <v>0</v>
      </c>
      <c r="M977" s="368">
        <v>50000</v>
      </c>
      <c r="N977" s="369">
        <v>0</v>
      </c>
      <c r="O977" s="369">
        <v>0</v>
      </c>
      <c r="P977" s="87">
        <f t="shared" si="355"/>
        <v>50000</v>
      </c>
      <c r="Q977" s="66">
        <f t="shared" si="359"/>
        <v>189350</v>
      </c>
      <c r="R977" s="196">
        <v>0</v>
      </c>
    </row>
    <row r="978" spans="1:18" ht="16.5" hidden="1" customHeight="1" outlineLevel="4">
      <c r="A978" s="427"/>
      <c r="B978" s="429"/>
      <c r="C978" s="130" t="s">
        <v>286</v>
      </c>
      <c r="D978" s="130"/>
      <c r="E978" s="369">
        <v>0</v>
      </c>
      <c r="F978" s="369">
        <v>45000</v>
      </c>
      <c r="G978" s="369">
        <v>0</v>
      </c>
      <c r="H978" s="369">
        <v>0</v>
      </c>
      <c r="I978" s="369">
        <v>0</v>
      </c>
      <c r="J978" s="363">
        <f t="shared" si="354"/>
        <v>45000</v>
      </c>
      <c r="K978" s="369">
        <v>0</v>
      </c>
      <c r="L978" s="368">
        <v>50000</v>
      </c>
      <c r="M978" s="369">
        <v>0</v>
      </c>
      <c r="N978" s="369">
        <v>0</v>
      </c>
      <c r="O978" s="368">
        <v>50000</v>
      </c>
      <c r="P978" s="87">
        <f t="shared" si="355"/>
        <v>100000</v>
      </c>
      <c r="Q978" s="66">
        <f t="shared" si="359"/>
        <v>145000</v>
      </c>
      <c r="R978" s="196">
        <v>50000</v>
      </c>
    </row>
    <row r="979" spans="1:18" ht="16.5" hidden="1" customHeight="1" outlineLevel="4">
      <c r="A979" s="427"/>
      <c r="B979" s="429"/>
      <c r="C979" s="128" t="s">
        <v>146</v>
      </c>
      <c r="D979" s="128"/>
      <c r="E979" s="369">
        <v>44850</v>
      </c>
      <c r="F979" s="369">
        <v>0</v>
      </c>
      <c r="G979" s="369">
        <v>0</v>
      </c>
      <c r="H979" s="369">
        <v>0</v>
      </c>
      <c r="I979" s="369">
        <v>0</v>
      </c>
      <c r="J979" s="363">
        <f t="shared" si="354"/>
        <v>44850</v>
      </c>
      <c r="K979" s="369">
        <v>0</v>
      </c>
      <c r="L979" s="368">
        <v>50000</v>
      </c>
      <c r="M979" s="369">
        <v>0</v>
      </c>
      <c r="N979" s="369">
        <v>0</v>
      </c>
      <c r="O979" s="368">
        <v>50000</v>
      </c>
      <c r="P979" s="87">
        <f t="shared" si="355"/>
        <v>100000</v>
      </c>
      <c r="Q979" s="66">
        <f t="shared" si="359"/>
        <v>144850</v>
      </c>
      <c r="R979" s="196">
        <v>50000</v>
      </c>
    </row>
    <row r="980" spans="1:18" ht="16.5" hidden="1" customHeight="1" outlineLevel="4">
      <c r="A980" s="427"/>
      <c r="B980" s="429"/>
      <c r="C980" s="128" t="s">
        <v>147</v>
      </c>
      <c r="D980" s="128"/>
      <c r="E980" s="369">
        <v>44850</v>
      </c>
      <c r="F980" s="369">
        <v>0</v>
      </c>
      <c r="G980" s="369">
        <v>0</v>
      </c>
      <c r="H980" s="369">
        <v>0</v>
      </c>
      <c r="I980" s="369">
        <v>0</v>
      </c>
      <c r="J980" s="363">
        <f t="shared" si="354"/>
        <v>44850</v>
      </c>
      <c r="K980" s="369">
        <v>0</v>
      </c>
      <c r="L980" s="368">
        <v>50000</v>
      </c>
      <c r="M980" s="369">
        <v>0</v>
      </c>
      <c r="N980" s="369">
        <v>0</v>
      </c>
      <c r="O980" s="368">
        <v>50000</v>
      </c>
      <c r="P980" s="87">
        <f t="shared" si="355"/>
        <v>100000</v>
      </c>
      <c r="Q980" s="66">
        <f t="shared" si="359"/>
        <v>144850</v>
      </c>
      <c r="R980" s="196">
        <v>50000</v>
      </c>
    </row>
    <row r="981" spans="1:18" ht="16.5" hidden="1" customHeight="1" outlineLevel="4">
      <c r="A981" s="427"/>
      <c r="B981" s="429"/>
      <c r="C981" s="128" t="s">
        <v>148</v>
      </c>
      <c r="D981" s="128"/>
      <c r="E981" s="369">
        <v>44850</v>
      </c>
      <c r="F981" s="369">
        <v>0</v>
      </c>
      <c r="G981" s="369">
        <v>0</v>
      </c>
      <c r="H981" s="369">
        <v>0</v>
      </c>
      <c r="I981" s="369">
        <v>0</v>
      </c>
      <c r="J981" s="363">
        <f t="shared" si="354"/>
        <v>44850</v>
      </c>
      <c r="K981" s="369">
        <v>0</v>
      </c>
      <c r="L981" s="368">
        <v>50000</v>
      </c>
      <c r="M981" s="369">
        <v>0</v>
      </c>
      <c r="N981" s="369">
        <v>0</v>
      </c>
      <c r="O981" s="368">
        <v>50000</v>
      </c>
      <c r="P981" s="87">
        <f t="shared" si="355"/>
        <v>100000</v>
      </c>
      <c r="Q981" s="66">
        <f t="shared" si="359"/>
        <v>144850</v>
      </c>
      <c r="R981" s="196">
        <v>50000</v>
      </c>
    </row>
    <row r="982" spans="1:18" ht="16.5" hidden="1" customHeight="1" outlineLevel="4">
      <c r="A982" s="427"/>
      <c r="B982" s="429"/>
      <c r="C982" s="128" t="s">
        <v>149</v>
      </c>
      <c r="D982" s="128"/>
      <c r="E982" s="369">
        <v>44850</v>
      </c>
      <c r="F982" s="369">
        <v>0</v>
      </c>
      <c r="G982" s="369">
        <v>0</v>
      </c>
      <c r="H982" s="369">
        <v>0</v>
      </c>
      <c r="I982" s="369">
        <v>0</v>
      </c>
      <c r="J982" s="363">
        <f t="shared" si="354"/>
        <v>44850</v>
      </c>
      <c r="K982" s="369">
        <v>0</v>
      </c>
      <c r="L982" s="368">
        <v>50000</v>
      </c>
      <c r="M982" s="369">
        <v>0</v>
      </c>
      <c r="N982" s="369">
        <v>0</v>
      </c>
      <c r="O982" s="368">
        <v>50000</v>
      </c>
      <c r="P982" s="87">
        <f t="shared" si="355"/>
        <v>100000</v>
      </c>
      <c r="Q982" s="66">
        <f t="shared" si="359"/>
        <v>144850</v>
      </c>
      <c r="R982" s="196">
        <v>50000</v>
      </c>
    </row>
    <row r="983" spans="1:18" ht="16.5" hidden="1" customHeight="1" outlineLevel="4">
      <c r="A983" s="427"/>
      <c r="B983" s="429"/>
      <c r="C983" s="128" t="s">
        <v>150</v>
      </c>
      <c r="D983" s="128"/>
      <c r="E983" s="369">
        <v>44850</v>
      </c>
      <c r="F983" s="369">
        <v>0</v>
      </c>
      <c r="G983" s="369">
        <v>0</v>
      </c>
      <c r="H983" s="369">
        <v>0</v>
      </c>
      <c r="I983" s="369">
        <v>0</v>
      </c>
      <c r="J983" s="363">
        <f t="shared" si="354"/>
        <v>44850</v>
      </c>
      <c r="K983" s="369">
        <v>0</v>
      </c>
      <c r="L983" s="368">
        <v>50000</v>
      </c>
      <c r="M983" s="369">
        <v>0</v>
      </c>
      <c r="N983" s="369">
        <v>0</v>
      </c>
      <c r="O983" s="368">
        <v>50000</v>
      </c>
      <c r="P983" s="87">
        <f t="shared" si="355"/>
        <v>100000</v>
      </c>
      <c r="Q983" s="66">
        <f t="shared" si="359"/>
        <v>144850</v>
      </c>
      <c r="R983" s="196">
        <v>50000</v>
      </c>
    </row>
    <row r="984" spans="1:18" ht="16.5" hidden="1" customHeight="1" outlineLevel="4">
      <c r="A984" s="427"/>
      <c r="B984" s="429"/>
      <c r="C984" s="128" t="s">
        <v>151</v>
      </c>
      <c r="D984" s="128"/>
      <c r="E984" s="369">
        <v>44850</v>
      </c>
      <c r="F984" s="369">
        <v>0</v>
      </c>
      <c r="G984" s="369">
        <v>0</v>
      </c>
      <c r="H984" s="369">
        <v>0</v>
      </c>
      <c r="I984" s="369">
        <v>0</v>
      </c>
      <c r="J984" s="363">
        <f t="shared" si="354"/>
        <v>44850</v>
      </c>
      <c r="K984" s="369">
        <v>0</v>
      </c>
      <c r="L984" s="368">
        <v>50000</v>
      </c>
      <c r="M984" s="369">
        <v>0</v>
      </c>
      <c r="N984" s="369">
        <v>0</v>
      </c>
      <c r="O984" s="368">
        <v>50000</v>
      </c>
      <c r="P984" s="87">
        <f t="shared" si="355"/>
        <v>100000</v>
      </c>
      <c r="Q984" s="66">
        <f t="shared" si="359"/>
        <v>144850</v>
      </c>
      <c r="R984" s="196">
        <v>50000</v>
      </c>
    </row>
    <row r="985" spans="1:18" ht="28.5" hidden="1" customHeight="1" outlineLevel="3">
      <c r="A985" s="427"/>
      <c r="B985" s="429"/>
      <c r="C985" s="75" t="s">
        <v>277</v>
      </c>
      <c r="D985" s="27">
        <v>0</v>
      </c>
      <c r="E985" s="20">
        <f>SUM(E986:E996)</f>
        <v>0</v>
      </c>
      <c r="F985" s="20">
        <f>SUM(F986:F996)</f>
        <v>2000000</v>
      </c>
      <c r="G985" s="20">
        <f t="shared" ref="G985:H985" si="365">SUM(G986:G996)</f>
        <v>1980000</v>
      </c>
      <c r="H985" s="20">
        <f t="shared" si="365"/>
        <v>1980000</v>
      </c>
      <c r="I985" s="20">
        <f>SUM(I986:I996)</f>
        <v>500000</v>
      </c>
      <c r="J985" s="363">
        <f t="shared" si="354"/>
        <v>6460000</v>
      </c>
      <c r="K985" s="20">
        <f>SUM(K986:K996)</f>
        <v>0</v>
      </c>
      <c r="L985" s="20">
        <f t="shared" ref="L985:O985" si="366">SUM(L986:L996)</f>
        <v>0</v>
      </c>
      <c r="M985" s="20">
        <f t="shared" si="366"/>
        <v>0</v>
      </c>
      <c r="N985" s="20">
        <f t="shared" si="366"/>
        <v>0</v>
      </c>
      <c r="O985" s="20">
        <f t="shared" si="366"/>
        <v>0</v>
      </c>
      <c r="P985" s="27">
        <f>O985+N985+M985+L985+K985</f>
        <v>0</v>
      </c>
      <c r="Q985" s="76">
        <f t="shared" si="359"/>
        <v>6460000</v>
      </c>
      <c r="R985" s="196">
        <v>-1480000</v>
      </c>
    </row>
    <row r="986" spans="1:18" ht="16.5" hidden="1" customHeight="1" outlineLevel="4">
      <c r="A986" s="427"/>
      <c r="B986" s="429"/>
      <c r="C986" s="123" t="s">
        <v>143</v>
      </c>
      <c r="D986" s="123"/>
      <c r="E986" s="369">
        <v>0</v>
      </c>
      <c r="F986" s="368">
        <v>500000</v>
      </c>
      <c r="G986" s="369">
        <v>480000</v>
      </c>
      <c r="H986" s="369">
        <v>480000</v>
      </c>
      <c r="I986" s="369">
        <v>0</v>
      </c>
      <c r="J986" s="363">
        <f t="shared" si="354"/>
        <v>1460000</v>
      </c>
      <c r="K986" s="369">
        <v>0</v>
      </c>
      <c r="L986" s="369">
        <v>0</v>
      </c>
      <c r="M986" s="369">
        <v>0</v>
      </c>
      <c r="N986" s="369">
        <v>0</v>
      </c>
      <c r="O986" s="369">
        <v>0</v>
      </c>
      <c r="P986" s="87">
        <f t="shared" si="355"/>
        <v>0</v>
      </c>
      <c r="Q986" s="66">
        <f t="shared" si="359"/>
        <v>1460000</v>
      </c>
      <c r="R986" s="196">
        <v>-480000</v>
      </c>
    </row>
    <row r="987" spans="1:18" ht="16.5" hidden="1" customHeight="1" outlineLevel="4">
      <c r="A987" s="427"/>
      <c r="B987" s="429"/>
      <c r="C987" s="128" t="s">
        <v>144</v>
      </c>
      <c r="D987" s="128"/>
      <c r="E987" s="369">
        <v>0</v>
      </c>
      <c r="F987" s="369">
        <v>0</v>
      </c>
      <c r="G987" s="369">
        <v>0</v>
      </c>
      <c r="H987" s="369">
        <v>0</v>
      </c>
      <c r="I987" s="369">
        <v>0</v>
      </c>
      <c r="J987" s="363">
        <f t="shared" si="354"/>
        <v>0</v>
      </c>
      <c r="K987" s="369">
        <v>0</v>
      </c>
      <c r="L987" s="369">
        <v>0</v>
      </c>
      <c r="M987" s="369">
        <v>0</v>
      </c>
      <c r="N987" s="369">
        <v>0</v>
      </c>
      <c r="O987" s="369">
        <v>0</v>
      </c>
      <c r="P987" s="87">
        <f t="shared" si="355"/>
        <v>0</v>
      </c>
      <c r="Q987" s="66">
        <f t="shared" si="359"/>
        <v>0</v>
      </c>
      <c r="R987" s="196">
        <v>0</v>
      </c>
    </row>
    <row r="988" spans="1:18" ht="16.5" hidden="1" customHeight="1" outlineLevel="4">
      <c r="A988" s="427"/>
      <c r="B988" s="429"/>
      <c r="C988" s="128" t="s">
        <v>145</v>
      </c>
      <c r="D988" s="128"/>
      <c r="E988" s="369">
        <v>0</v>
      </c>
      <c r="F988" s="368">
        <v>500000</v>
      </c>
      <c r="G988" s="369">
        <v>0</v>
      </c>
      <c r="H988" s="369">
        <v>0</v>
      </c>
      <c r="I988" s="369">
        <v>0</v>
      </c>
      <c r="J988" s="363">
        <f t="shared" si="354"/>
        <v>500000</v>
      </c>
      <c r="K988" s="369">
        <v>0</v>
      </c>
      <c r="L988" s="369">
        <v>0</v>
      </c>
      <c r="M988" s="369">
        <v>0</v>
      </c>
      <c r="N988" s="369">
        <v>0</v>
      </c>
      <c r="O988" s="369">
        <v>0</v>
      </c>
      <c r="P988" s="87">
        <f t="shared" si="355"/>
        <v>0</v>
      </c>
      <c r="Q988" s="66">
        <f t="shared" si="359"/>
        <v>500000</v>
      </c>
      <c r="R988" s="196">
        <v>0</v>
      </c>
    </row>
    <row r="989" spans="1:18" ht="16.5" hidden="1" customHeight="1" outlineLevel="4">
      <c r="A989" s="427"/>
      <c r="B989" s="429"/>
      <c r="C989" s="130" t="s">
        <v>145</v>
      </c>
      <c r="D989" s="130"/>
      <c r="E989" s="369">
        <v>0</v>
      </c>
      <c r="F989" s="369">
        <v>0</v>
      </c>
      <c r="G989" s="368">
        <v>500000</v>
      </c>
      <c r="H989" s="368">
        <v>500000</v>
      </c>
      <c r="I989" s="369">
        <v>0</v>
      </c>
      <c r="J989" s="363">
        <f t="shared" si="354"/>
        <v>1000000</v>
      </c>
      <c r="K989" s="369">
        <v>0</v>
      </c>
      <c r="L989" s="369">
        <v>0</v>
      </c>
      <c r="M989" s="369">
        <v>0</v>
      </c>
      <c r="N989" s="369">
        <v>0</v>
      </c>
      <c r="O989" s="369">
        <v>0</v>
      </c>
      <c r="P989" s="87">
        <f t="shared" si="355"/>
        <v>0</v>
      </c>
      <c r="Q989" s="66">
        <f t="shared" si="359"/>
        <v>1000000</v>
      </c>
      <c r="R989" s="196">
        <v>-500000</v>
      </c>
    </row>
    <row r="990" spans="1:18" ht="16.5" hidden="1" customHeight="1" outlineLevel="4">
      <c r="A990" s="427"/>
      <c r="B990" s="429"/>
      <c r="C990" s="128" t="s">
        <v>286</v>
      </c>
      <c r="D990" s="128"/>
      <c r="E990" s="369">
        <v>0</v>
      </c>
      <c r="F990" s="369">
        <v>0</v>
      </c>
      <c r="G990" s="369">
        <v>0</v>
      </c>
      <c r="H990" s="369">
        <v>0</v>
      </c>
      <c r="I990" s="369">
        <v>0</v>
      </c>
      <c r="J990" s="363">
        <f t="shared" si="354"/>
        <v>0</v>
      </c>
      <c r="K990" s="369">
        <v>0</v>
      </c>
      <c r="L990" s="369">
        <v>0</v>
      </c>
      <c r="M990" s="369">
        <v>0</v>
      </c>
      <c r="N990" s="369">
        <v>0</v>
      </c>
      <c r="O990" s="369">
        <v>0</v>
      </c>
      <c r="P990" s="87">
        <f t="shared" si="355"/>
        <v>0</v>
      </c>
      <c r="Q990" s="66">
        <f t="shared" si="359"/>
        <v>0</v>
      </c>
      <c r="R990" s="196">
        <v>0</v>
      </c>
    </row>
    <row r="991" spans="1:18" ht="16.5" hidden="1" customHeight="1" outlineLevel="4">
      <c r="A991" s="427"/>
      <c r="B991" s="429"/>
      <c r="C991" s="128" t="s">
        <v>146</v>
      </c>
      <c r="D991" s="128"/>
      <c r="E991" s="369">
        <v>0</v>
      </c>
      <c r="F991" s="369">
        <v>0</v>
      </c>
      <c r="G991" s="369">
        <v>0</v>
      </c>
      <c r="H991" s="369">
        <v>0</v>
      </c>
      <c r="I991" s="369">
        <v>0</v>
      </c>
      <c r="J991" s="363">
        <f t="shared" si="354"/>
        <v>0</v>
      </c>
      <c r="K991" s="369">
        <v>0</v>
      </c>
      <c r="L991" s="369">
        <v>0</v>
      </c>
      <c r="M991" s="369">
        <v>0</v>
      </c>
      <c r="N991" s="369">
        <v>0</v>
      </c>
      <c r="O991" s="369">
        <v>0</v>
      </c>
      <c r="P991" s="87">
        <f t="shared" si="355"/>
        <v>0</v>
      </c>
      <c r="Q991" s="66">
        <f t="shared" si="359"/>
        <v>0</v>
      </c>
      <c r="R991" s="196">
        <v>500000</v>
      </c>
    </row>
    <row r="992" spans="1:18" ht="16.5" hidden="1" customHeight="1" outlineLevel="4">
      <c r="A992" s="427"/>
      <c r="B992" s="429"/>
      <c r="C992" s="128" t="s">
        <v>147</v>
      </c>
      <c r="D992" s="128"/>
      <c r="E992" s="369">
        <v>0</v>
      </c>
      <c r="F992" s="369">
        <v>0</v>
      </c>
      <c r="G992" s="369">
        <v>0</v>
      </c>
      <c r="H992" s="369">
        <v>0</v>
      </c>
      <c r="I992" s="368">
        <v>500000</v>
      </c>
      <c r="J992" s="363">
        <f t="shared" si="354"/>
        <v>500000</v>
      </c>
      <c r="K992" s="369">
        <v>0</v>
      </c>
      <c r="L992" s="369">
        <v>0</v>
      </c>
      <c r="M992" s="369">
        <v>0</v>
      </c>
      <c r="N992" s="369">
        <v>0</v>
      </c>
      <c r="O992" s="369">
        <v>0</v>
      </c>
      <c r="P992" s="87">
        <f t="shared" si="355"/>
        <v>0</v>
      </c>
      <c r="Q992" s="66">
        <f t="shared" si="359"/>
        <v>500000</v>
      </c>
      <c r="R992" s="196">
        <v>0</v>
      </c>
    </row>
    <row r="993" spans="1:18" ht="16.5" hidden="1" customHeight="1" outlineLevel="4">
      <c r="A993" s="427"/>
      <c r="B993" s="429"/>
      <c r="C993" s="128" t="s">
        <v>148</v>
      </c>
      <c r="D993" s="128"/>
      <c r="E993" s="369">
        <v>0</v>
      </c>
      <c r="F993" s="368">
        <v>500000</v>
      </c>
      <c r="G993" s="369">
        <v>0</v>
      </c>
      <c r="H993" s="369">
        <v>0</v>
      </c>
      <c r="I993" s="369">
        <v>0</v>
      </c>
      <c r="J993" s="363">
        <f t="shared" si="354"/>
        <v>500000</v>
      </c>
      <c r="K993" s="369">
        <v>0</v>
      </c>
      <c r="L993" s="369">
        <v>0</v>
      </c>
      <c r="M993" s="369">
        <v>0</v>
      </c>
      <c r="N993" s="369">
        <v>0</v>
      </c>
      <c r="O993" s="369">
        <v>0</v>
      </c>
      <c r="P993" s="87">
        <f t="shared" si="355"/>
        <v>0</v>
      </c>
      <c r="Q993" s="66">
        <f t="shared" si="359"/>
        <v>500000</v>
      </c>
      <c r="R993" s="196">
        <v>0</v>
      </c>
    </row>
    <row r="994" spans="1:18" ht="16.5" hidden="1" customHeight="1" outlineLevel="4">
      <c r="A994" s="427"/>
      <c r="B994" s="429"/>
      <c r="C994" s="128" t="s">
        <v>149</v>
      </c>
      <c r="D994" s="128"/>
      <c r="E994" s="369">
        <v>0</v>
      </c>
      <c r="F994" s="369">
        <v>0</v>
      </c>
      <c r="G994" s="368">
        <v>500000</v>
      </c>
      <c r="H994" s="368">
        <v>500000</v>
      </c>
      <c r="I994" s="369">
        <v>0</v>
      </c>
      <c r="J994" s="363">
        <f t="shared" si="354"/>
        <v>1000000</v>
      </c>
      <c r="K994" s="369">
        <v>0</v>
      </c>
      <c r="L994" s="369">
        <v>0</v>
      </c>
      <c r="M994" s="369">
        <v>0</v>
      </c>
      <c r="N994" s="369">
        <v>0</v>
      </c>
      <c r="O994" s="369">
        <v>0</v>
      </c>
      <c r="P994" s="87">
        <f t="shared" si="355"/>
        <v>0</v>
      </c>
      <c r="Q994" s="66">
        <f t="shared" si="359"/>
        <v>1000000</v>
      </c>
      <c r="R994" s="196">
        <v>-500000</v>
      </c>
    </row>
    <row r="995" spans="1:18" ht="16.5" hidden="1" customHeight="1" outlineLevel="4">
      <c r="A995" s="427"/>
      <c r="B995" s="429"/>
      <c r="C995" s="128" t="s">
        <v>150</v>
      </c>
      <c r="D995" s="128"/>
      <c r="E995" s="369">
        <v>0</v>
      </c>
      <c r="F995" s="368">
        <v>500000</v>
      </c>
      <c r="G995" s="369">
        <v>0</v>
      </c>
      <c r="H995" s="369">
        <v>0</v>
      </c>
      <c r="I995" s="369">
        <v>0</v>
      </c>
      <c r="J995" s="363">
        <f t="shared" si="354"/>
        <v>500000</v>
      </c>
      <c r="K995" s="369">
        <v>0</v>
      </c>
      <c r="L995" s="369">
        <v>0</v>
      </c>
      <c r="M995" s="369">
        <v>0</v>
      </c>
      <c r="N995" s="369">
        <v>0</v>
      </c>
      <c r="O995" s="369">
        <v>0</v>
      </c>
      <c r="P995" s="87">
        <f t="shared" si="355"/>
        <v>0</v>
      </c>
      <c r="Q995" s="66">
        <f t="shared" si="359"/>
        <v>500000</v>
      </c>
      <c r="R995" s="196">
        <v>0</v>
      </c>
    </row>
    <row r="996" spans="1:18" ht="16.5" hidden="1" customHeight="1" outlineLevel="4">
      <c r="A996" s="427"/>
      <c r="B996" s="429"/>
      <c r="C996" s="128" t="s">
        <v>151</v>
      </c>
      <c r="D996" s="128"/>
      <c r="E996" s="369">
        <v>0</v>
      </c>
      <c r="F996" s="369">
        <v>0</v>
      </c>
      <c r="G996" s="368">
        <v>500000</v>
      </c>
      <c r="H996" s="368">
        <v>500000</v>
      </c>
      <c r="I996" s="369">
        <v>0</v>
      </c>
      <c r="J996" s="363">
        <f t="shared" si="354"/>
        <v>1000000</v>
      </c>
      <c r="K996" s="369">
        <v>0</v>
      </c>
      <c r="L996" s="369">
        <v>0</v>
      </c>
      <c r="M996" s="369">
        <v>0</v>
      </c>
      <c r="N996" s="369">
        <v>0</v>
      </c>
      <c r="O996" s="369">
        <v>0</v>
      </c>
      <c r="P996" s="87">
        <f t="shared" si="355"/>
        <v>0</v>
      </c>
      <c r="Q996" s="66">
        <f t="shared" si="359"/>
        <v>1000000</v>
      </c>
      <c r="R996" s="196">
        <v>-500000</v>
      </c>
    </row>
    <row r="997" spans="1:18" ht="28.5" hidden="1" customHeight="1" outlineLevel="3">
      <c r="A997" s="427"/>
      <c r="B997" s="429"/>
      <c r="C997" s="75" t="s">
        <v>22</v>
      </c>
      <c r="D997" s="27">
        <v>0</v>
      </c>
      <c r="E997" s="20">
        <f>SUM(E998:E1008)</f>
        <v>0</v>
      </c>
      <c r="F997" s="20">
        <f t="shared" ref="F997:I997" si="367">SUM(F998:F1008)</f>
        <v>0</v>
      </c>
      <c r="G997" s="20">
        <f t="shared" si="367"/>
        <v>0</v>
      </c>
      <c r="H997" s="20">
        <f t="shared" si="367"/>
        <v>0</v>
      </c>
      <c r="I997" s="20">
        <f t="shared" si="367"/>
        <v>1875000.0000000002</v>
      </c>
      <c r="J997" s="363">
        <f t="shared" si="354"/>
        <v>1875000.0000000002</v>
      </c>
      <c r="K997" s="20">
        <f>SUM(K998:K1008)</f>
        <v>1875000.0000000002</v>
      </c>
      <c r="L997" s="20">
        <f t="shared" ref="L997:O997" si="368">SUM(L998:L1008)</f>
        <v>1875000.0000000002</v>
      </c>
      <c r="M997" s="20">
        <f t="shared" si="368"/>
        <v>1875000.0000000002</v>
      </c>
      <c r="N997" s="20">
        <f t="shared" si="368"/>
        <v>1875000.0000000002</v>
      </c>
      <c r="O997" s="20">
        <f t="shared" si="368"/>
        <v>1875000.0000000002</v>
      </c>
      <c r="P997" s="20">
        <f t="shared" si="355"/>
        <v>9375000.0000000019</v>
      </c>
      <c r="Q997" s="76">
        <f t="shared" si="359"/>
        <v>11250000.000000002</v>
      </c>
      <c r="R997" s="196">
        <v>0</v>
      </c>
    </row>
    <row r="998" spans="1:18" ht="15.75" hidden="1" customHeight="1" outlineLevel="3">
      <c r="A998" s="427"/>
      <c r="B998" s="429"/>
      <c r="C998" s="127" t="s">
        <v>143</v>
      </c>
      <c r="D998" s="127"/>
      <c r="E998" s="12">
        <v>0</v>
      </c>
      <c r="F998" s="369">
        <v>0</v>
      </c>
      <c r="G998" s="369">
        <v>0</v>
      </c>
      <c r="H998" s="369">
        <v>0</v>
      </c>
      <c r="I998" s="264">
        <v>291666.66666666669</v>
      </c>
      <c r="J998" s="363">
        <f t="shared" si="354"/>
        <v>291666.66666666669</v>
      </c>
      <c r="K998" s="264">
        <v>291666.66666666669</v>
      </c>
      <c r="L998" s="12">
        <v>291666.66666666669</v>
      </c>
      <c r="M998" s="12">
        <v>291666.66666666669</v>
      </c>
      <c r="N998" s="12">
        <v>291666.66666666669</v>
      </c>
      <c r="O998" s="12">
        <v>291666.66666666669</v>
      </c>
      <c r="P998" s="363">
        <f t="shared" si="355"/>
        <v>1458333.3333333335</v>
      </c>
      <c r="Q998" s="15"/>
      <c r="R998" s="196">
        <v>0</v>
      </c>
    </row>
    <row r="999" spans="1:18" ht="15.75" hidden="1" customHeight="1" outlineLevel="3">
      <c r="A999" s="427"/>
      <c r="B999" s="429"/>
      <c r="C999" s="132" t="s">
        <v>144</v>
      </c>
      <c r="D999" s="132"/>
      <c r="E999" s="12">
        <v>0</v>
      </c>
      <c r="F999" s="369">
        <v>0</v>
      </c>
      <c r="G999" s="369">
        <v>0</v>
      </c>
      <c r="H999" s="369">
        <v>0</v>
      </c>
      <c r="I999" s="12">
        <v>166666.66666666666</v>
      </c>
      <c r="J999" s="363">
        <f t="shared" si="354"/>
        <v>166666.66666666666</v>
      </c>
      <c r="K999" s="264">
        <v>166666.66666666666</v>
      </c>
      <c r="L999" s="12">
        <v>166666.66666666666</v>
      </c>
      <c r="M999" s="12">
        <v>166666.66666666666</v>
      </c>
      <c r="N999" s="12">
        <v>166666.66666666666</v>
      </c>
      <c r="O999" s="12">
        <v>166666.66666666666</v>
      </c>
      <c r="P999" s="363">
        <f t="shared" si="355"/>
        <v>833333.33333333326</v>
      </c>
      <c r="Q999" s="15"/>
      <c r="R999" s="196">
        <v>0</v>
      </c>
    </row>
    <row r="1000" spans="1:18" ht="15.75" hidden="1" customHeight="1" outlineLevel="3">
      <c r="A1000" s="427"/>
      <c r="B1000" s="429"/>
      <c r="C1000" s="132" t="s">
        <v>145</v>
      </c>
      <c r="D1000" s="132"/>
      <c r="E1000" s="12">
        <v>0</v>
      </c>
      <c r="F1000" s="12">
        <v>0</v>
      </c>
      <c r="G1000" s="12">
        <v>0</v>
      </c>
      <c r="H1000" s="12">
        <v>0</v>
      </c>
      <c r="I1000" s="12">
        <v>166666.66666666666</v>
      </c>
      <c r="J1000" s="363">
        <f t="shared" si="354"/>
        <v>166666.66666666666</v>
      </c>
      <c r="K1000" s="264">
        <v>166666.66666666666</v>
      </c>
      <c r="L1000" s="12">
        <v>166666.66666666666</v>
      </c>
      <c r="M1000" s="12">
        <v>166666.66666666666</v>
      </c>
      <c r="N1000" s="12">
        <v>166666.66666666666</v>
      </c>
      <c r="O1000" s="12">
        <v>166666.66666666666</v>
      </c>
      <c r="P1000" s="363">
        <f t="shared" si="355"/>
        <v>833333.33333333326</v>
      </c>
      <c r="Q1000" s="15"/>
      <c r="R1000" s="196">
        <v>0</v>
      </c>
    </row>
    <row r="1001" spans="1:18" ht="15.75" hidden="1" customHeight="1" outlineLevel="3">
      <c r="A1001" s="427"/>
      <c r="B1001" s="429"/>
      <c r="C1001" s="131" t="s">
        <v>145</v>
      </c>
      <c r="D1001" s="131"/>
      <c r="E1001" s="12">
        <v>0</v>
      </c>
      <c r="F1001" s="12">
        <v>0</v>
      </c>
      <c r="G1001" s="12">
        <v>0</v>
      </c>
      <c r="H1001" s="12">
        <v>0</v>
      </c>
      <c r="I1001" s="12">
        <v>166666.66666666666</v>
      </c>
      <c r="J1001" s="363">
        <f t="shared" si="354"/>
        <v>166666.66666666666</v>
      </c>
      <c r="K1001" s="264">
        <v>166666.66666666666</v>
      </c>
      <c r="L1001" s="12">
        <v>166666.66666666666</v>
      </c>
      <c r="M1001" s="12">
        <v>166666.66666666666</v>
      </c>
      <c r="N1001" s="12">
        <v>166666.66666666666</v>
      </c>
      <c r="O1001" s="12">
        <v>166666.66666666666</v>
      </c>
      <c r="P1001" s="363">
        <f t="shared" si="355"/>
        <v>833333.33333333326</v>
      </c>
      <c r="Q1001" s="15"/>
      <c r="R1001" s="196">
        <v>0</v>
      </c>
    </row>
    <row r="1002" spans="1:18" ht="15.75" hidden="1" customHeight="1" outlineLevel="3">
      <c r="A1002" s="427"/>
      <c r="B1002" s="429"/>
      <c r="C1002" s="131" t="s">
        <v>286</v>
      </c>
      <c r="D1002" s="131"/>
      <c r="E1002" s="12">
        <v>0</v>
      </c>
      <c r="F1002" s="12">
        <v>0</v>
      </c>
      <c r="G1002" s="12">
        <v>0</v>
      </c>
      <c r="H1002" s="12">
        <v>0</v>
      </c>
      <c r="I1002" s="12">
        <v>83333.333333333328</v>
      </c>
      <c r="J1002" s="363">
        <f t="shared" ref="J1002:J1065" si="369">I1002+H1002+G1002+F1002+E1002+D1002</f>
        <v>83333.333333333328</v>
      </c>
      <c r="K1002" s="12">
        <v>83333.333333333328</v>
      </c>
      <c r="L1002" s="12">
        <v>83333.333333333328</v>
      </c>
      <c r="M1002" s="12">
        <v>83333.333333333328</v>
      </c>
      <c r="N1002" s="12">
        <v>83333.333333333328</v>
      </c>
      <c r="O1002" s="12">
        <v>83333.333333333328</v>
      </c>
      <c r="P1002" s="363">
        <f t="shared" si="355"/>
        <v>416666.66666666663</v>
      </c>
      <c r="Q1002" s="15"/>
      <c r="R1002" s="196">
        <v>0</v>
      </c>
    </row>
    <row r="1003" spans="1:18" ht="15.75" hidden="1" customHeight="1" outlineLevel="3">
      <c r="A1003" s="427"/>
      <c r="B1003" s="429"/>
      <c r="C1003" s="129" t="s">
        <v>146</v>
      </c>
      <c r="D1003" s="129"/>
      <c r="E1003" s="12">
        <v>0</v>
      </c>
      <c r="F1003" s="12">
        <v>0</v>
      </c>
      <c r="G1003" s="12">
        <v>0</v>
      </c>
      <c r="H1003" s="12">
        <v>0</v>
      </c>
      <c r="I1003" s="12">
        <v>166666.66666666666</v>
      </c>
      <c r="J1003" s="363">
        <f t="shared" si="369"/>
        <v>166666.66666666666</v>
      </c>
      <c r="K1003" s="264">
        <v>166666.66666666666</v>
      </c>
      <c r="L1003" s="12">
        <v>166666.66666666666</v>
      </c>
      <c r="M1003" s="12">
        <v>166666.66666666666</v>
      </c>
      <c r="N1003" s="12">
        <v>166666.66666666666</v>
      </c>
      <c r="O1003" s="12">
        <v>166666.66666666666</v>
      </c>
      <c r="P1003" s="363">
        <f t="shared" si="355"/>
        <v>833333.33333333326</v>
      </c>
      <c r="Q1003" s="15"/>
      <c r="R1003" s="196">
        <v>0</v>
      </c>
    </row>
    <row r="1004" spans="1:18" ht="15.75" hidden="1" customHeight="1" outlineLevel="3">
      <c r="A1004" s="427"/>
      <c r="B1004" s="429"/>
      <c r="C1004" s="129" t="s">
        <v>147</v>
      </c>
      <c r="D1004" s="129"/>
      <c r="E1004" s="12">
        <v>0</v>
      </c>
      <c r="F1004" s="12">
        <v>0</v>
      </c>
      <c r="G1004" s="12">
        <v>0</v>
      </c>
      <c r="H1004" s="12">
        <v>0</v>
      </c>
      <c r="I1004" s="12">
        <v>166666.66666666666</v>
      </c>
      <c r="J1004" s="363">
        <f t="shared" si="369"/>
        <v>166666.66666666666</v>
      </c>
      <c r="K1004" s="264">
        <v>166666.66666666666</v>
      </c>
      <c r="L1004" s="12">
        <v>166666.66666666666</v>
      </c>
      <c r="M1004" s="12">
        <v>166666.66666666666</v>
      </c>
      <c r="N1004" s="12">
        <v>166666.66666666666</v>
      </c>
      <c r="O1004" s="12">
        <v>166666.66666666666</v>
      </c>
      <c r="P1004" s="363">
        <f t="shared" si="355"/>
        <v>833333.33333333326</v>
      </c>
      <c r="Q1004" s="15"/>
      <c r="R1004" s="196">
        <v>0</v>
      </c>
    </row>
    <row r="1005" spans="1:18" ht="15.75" hidden="1" customHeight="1" outlineLevel="3">
      <c r="A1005" s="427"/>
      <c r="B1005" s="429"/>
      <c r="C1005" s="129" t="s">
        <v>148</v>
      </c>
      <c r="D1005" s="129"/>
      <c r="E1005" s="12">
        <v>0</v>
      </c>
      <c r="F1005" s="12">
        <v>0</v>
      </c>
      <c r="G1005" s="12">
        <v>0</v>
      </c>
      <c r="H1005" s="12">
        <v>0</v>
      </c>
      <c r="I1005" s="12">
        <v>166666.66666666666</v>
      </c>
      <c r="J1005" s="363">
        <f t="shared" si="369"/>
        <v>166666.66666666666</v>
      </c>
      <c r="K1005" s="264">
        <v>166666.66666666666</v>
      </c>
      <c r="L1005" s="12">
        <v>166666.66666666666</v>
      </c>
      <c r="M1005" s="12">
        <v>166666.66666666666</v>
      </c>
      <c r="N1005" s="12">
        <v>166666.66666666666</v>
      </c>
      <c r="O1005" s="12">
        <v>166666.66666666666</v>
      </c>
      <c r="P1005" s="363">
        <f t="shared" si="355"/>
        <v>833333.33333333326</v>
      </c>
      <c r="Q1005" s="15"/>
      <c r="R1005" s="196">
        <v>0</v>
      </c>
    </row>
    <row r="1006" spans="1:18" ht="15.75" hidden="1" customHeight="1" outlineLevel="3">
      <c r="A1006" s="427"/>
      <c r="B1006" s="429"/>
      <c r="C1006" s="129" t="s">
        <v>149</v>
      </c>
      <c r="D1006" s="129"/>
      <c r="E1006" s="12">
        <v>0</v>
      </c>
      <c r="F1006" s="12">
        <v>0</v>
      </c>
      <c r="G1006" s="12">
        <v>0</v>
      </c>
      <c r="H1006" s="12">
        <v>0</v>
      </c>
      <c r="I1006" s="12">
        <v>166666.66666666666</v>
      </c>
      <c r="J1006" s="363">
        <f t="shared" si="369"/>
        <v>166666.66666666666</v>
      </c>
      <c r="K1006" s="264">
        <v>166666.66666666666</v>
      </c>
      <c r="L1006" s="12">
        <v>166666.66666666666</v>
      </c>
      <c r="M1006" s="12">
        <v>166666.66666666666</v>
      </c>
      <c r="N1006" s="12">
        <v>166666.66666666666</v>
      </c>
      <c r="O1006" s="12">
        <v>166666.66666666666</v>
      </c>
      <c r="P1006" s="363">
        <f t="shared" si="355"/>
        <v>833333.33333333326</v>
      </c>
      <c r="Q1006" s="15"/>
      <c r="R1006" s="196">
        <v>0</v>
      </c>
    </row>
    <row r="1007" spans="1:18" ht="15.75" hidden="1" customHeight="1" outlineLevel="3">
      <c r="A1007" s="427"/>
      <c r="B1007" s="429"/>
      <c r="C1007" s="129" t="s">
        <v>150</v>
      </c>
      <c r="D1007" s="129"/>
      <c r="E1007" s="12">
        <v>0</v>
      </c>
      <c r="F1007" s="12">
        <v>0</v>
      </c>
      <c r="G1007" s="12">
        <v>0</v>
      </c>
      <c r="H1007" s="12">
        <v>0</v>
      </c>
      <c r="I1007" s="12">
        <v>166666.66666666666</v>
      </c>
      <c r="J1007" s="363">
        <f t="shared" si="369"/>
        <v>166666.66666666666</v>
      </c>
      <c r="K1007" s="264">
        <v>166666.66666666666</v>
      </c>
      <c r="L1007" s="12">
        <v>166666.66666666666</v>
      </c>
      <c r="M1007" s="12">
        <v>166666.66666666666</v>
      </c>
      <c r="N1007" s="12">
        <v>166666.66666666666</v>
      </c>
      <c r="O1007" s="12">
        <v>166666.66666666666</v>
      </c>
      <c r="P1007" s="363">
        <f t="shared" si="355"/>
        <v>833333.33333333326</v>
      </c>
      <c r="Q1007" s="15"/>
      <c r="R1007" s="196">
        <v>0</v>
      </c>
    </row>
    <row r="1008" spans="1:18" ht="15.75" hidden="1" customHeight="1" outlineLevel="3">
      <c r="A1008" s="427"/>
      <c r="B1008" s="430"/>
      <c r="C1008" s="129" t="s">
        <v>151</v>
      </c>
      <c r="D1008" s="129"/>
      <c r="E1008" s="12">
        <v>0</v>
      </c>
      <c r="F1008" s="12">
        <v>0</v>
      </c>
      <c r="G1008" s="12">
        <v>0</v>
      </c>
      <c r="H1008" s="12">
        <v>0</v>
      </c>
      <c r="I1008" s="264">
        <v>166666.66666666666</v>
      </c>
      <c r="J1008" s="363">
        <f t="shared" si="369"/>
        <v>166666.66666666666</v>
      </c>
      <c r="K1008" s="264">
        <v>166666.66666666666</v>
      </c>
      <c r="L1008" s="12">
        <v>166666.66666666666</v>
      </c>
      <c r="M1008" s="12">
        <v>166666.66666666666</v>
      </c>
      <c r="N1008" s="12">
        <v>166666.66666666666</v>
      </c>
      <c r="O1008" s="12">
        <v>166666.66666666666</v>
      </c>
      <c r="P1008" s="363">
        <f t="shared" si="355"/>
        <v>833333.33333333326</v>
      </c>
      <c r="Q1008" s="15"/>
      <c r="R1008" s="196">
        <v>0</v>
      </c>
    </row>
    <row r="1009" spans="1:18" ht="30" hidden="1" customHeight="1" outlineLevel="2">
      <c r="A1009" s="447" t="s">
        <v>155</v>
      </c>
      <c r="B1009" s="448"/>
      <c r="C1009" s="448"/>
      <c r="D1009" s="363">
        <f>D1022+D1034+D1046+D1058</f>
        <v>0</v>
      </c>
      <c r="E1009" s="87">
        <f>E1021+E1032+E1043+E1054</f>
        <v>0</v>
      </c>
      <c r="F1009" s="363">
        <f>F1021+F1032+F1043+F1054+F1010</f>
        <v>593000</v>
      </c>
      <c r="G1009" s="363">
        <f>G1021+G1032+G1043+G1054</f>
        <v>575000</v>
      </c>
      <c r="H1009" s="363">
        <f>H1021+H1032+H1043+H1054</f>
        <v>575000</v>
      </c>
      <c r="I1009" s="363">
        <f>I1021+I1032+I1043+I1054</f>
        <v>1254666</v>
      </c>
      <c r="J1009" s="363">
        <f t="shared" si="369"/>
        <v>2997666</v>
      </c>
      <c r="K1009" s="363">
        <f t="shared" ref="K1009:O1009" si="370">K1021+K1032+K1043+K1054+K1010</f>
        <v>459636</v>
      </c>
      <c r="L1009" s="363">
        <f t="shared" si="370"/>
        <v>811668.6301262218</v>
      </c>
      <c r="M1009" s="363">
        <f t="shared" si="370"/>
        <v>1254667</v>
      </c>
      <c r="N1009" s="363">
        <f t="shared" si="370"/>
        <v>311666</v>
      </c>
      <c r="O1009" s="363">
        <f t="shared" si="370"/>
        <v>311666.40333333332</v>
      </c>
      <c r="P1009" s="363">
        <f t="shared" ref="P1009:P1071" si="371">K1009+L1009+M1009+N1009+O1009</f>
        <v>3149304.0334595554</v>
      </c>
      <c r="Q1009" s="67">
        <f>J1009+P1009</f>
        <v>6146970.0334595554</v>
      </c>
      <c r="R1009" s="196">
        <v>-555000</v>
      </c>
    </row>
    <row r="1010" spans="1:18" ht="33" hidden="1" customHeight="1" outlineLevel="3">
      <c r="A1010" s="427">
        <v>18</v>
      </c>
      <c r="B1010" s="428" t="s">
        <v>14</v>
      </c>
      <c r="C1010" s="75" t="s">
        <v>11</v>
      </c>
      <c r="D1010" s="75"/>
      <c r="E1010" s="20">
        <f>SUM(E1011:E1020)</f>
        <v>0</v>
      </c>
      <c r="F1010" s="20">
        <f>SUM(F1011:F1020)</f>
        <v>0</v>
      </c>
      <c r="G1010" s="28">
        <f>SUM(G1011:G1020)</f>
        <v>0</v>
      </c>
      <c r="H1010" s="28">
        <f>SUM(H1011:H1020)</f>
        <v>0</v>
      </c>
      <c r="I1010" s="28">
        <f t="shared" ref="I1010" si="372">SUM(I1011:I1020)</f>
        <v>0</v>
      </c>
      <c r="J1010" s="363">
        <f t="shared" si="369"/>
        <v>0</v>
      </c>
      <c r="K1010" s="20">
        <f>SUM(K1011:K1020)</f>
        <v>147970</v>
      </c>
      <c r="L1010" s="20">
        <f t="shared" ref="L1010:O1010" si="373">SUM(L1011:L1020)</f>
        <v>500001.63012622186</v>
      </c>
      <c r="M1010" s="28">
        <f t="shared" si="373"/>
        <v>0</v>
      </c>
      <c r="N1010" s="28">
        <f t="shared" si="373"/>
        <v>0</v>
      </c>
      <c r="O1010" s="28">
        <f t="shared" si="373"/>
        <v>0</v>
      </c>
      <c r="P1010" s="20">
        <f t="shared" si="371"/>
        <v>647971.6301262218</v>
      </c>
      <c r="Q1010" s="76">
        <f t="shared" ref="Q1010:Q1054" si="374">J1010+P1010</f>
        <v>647971.6301262218</v>
      </c>
      <c r="R1010" s="196">
        <v>0</v>
      </c>
    </row>
    <row r="1011" spans="1:18" ht="16.5" hidden="1" customHeight="1" outlineLevel="4">
      <c r="A1011" s="427"/>
      <c r="B1011" s="429"/>
      <c r="C1011" s="108" t="s">
        <v>156</v>
      </c>
      <c r="D1011" s="108"/>
      <c r="E1011" s="113"/>
      <c r="F1011" s="369"/>
      <c r="G1011" s="369">
        <v>0</v>
      </c>
      <c r="H1011" s="369">
        <v>0</v>
      </c>
      <c r="I1011" s="369">
        <v>0</v>
      </c>
      <c r="J1011" s="363">
        <f t="shared" si="369"/>
        <v>0</v>
      </c>
      <c r="K1011" s="369">
        <v>147970</v>
      </c>
      <c r="L1011" s="369">
        <v>0</v>
      </c>
      <c r="M1011" s="369">
        <v>0</v>
      </c>
      <c r="N1011" s="369">
        <v>0</v>
      </c>
      <c r="O1011" s="369">
        <v>0</v>
      </c>
      <c r="P1011" s="87">
        <f t="shared" si="371"/>
        <v>147970</v>
      </c>
      <c r="Q1011" s="66">
        <f t="shared" si="374"/>
        <v>147970</v>
      </c>
      <c r="R1011" s="196">
        <v>0</v>
      </c>
    </row>
    <row r="1012" spans="1:18" ht="16.5" hidden="1" customHeight="1" outlineLevel="4">
      <c r="A1012" s="427"/>
      <c r="B1012" s="429"/>
      <c r="C1012" s="86" t="s">
        <v>157</v>
      </c>
      <c r="D1012" s="86"/>
      <c r="E1012" s="369"/>
      <c r="F1012" s="370"/>
      <c r="G1012" s="369">
        <v>0</v>
      </c>
      <c r="H1012" s="369">
        <v>0</v>
      </c>
      <c r="I1012" s="369">
        <v>0</v>
      </c>
      <c r="J1012" s="363">
        <f t="shared" si="369"/>
        <v>0</v>
      </c>
      <c r="K1012" s="369">
        <v>0</v>
      </c>
      <c r="L1012" s="215">
        <f>80560.8379407685</f>
        <v>80560.837940768499</v>
      </c>
      <c r="M1012" s="369">
        <v>0</v>
      </c>
      <c r="N1012" s="369">
        <v>0</v>
      </c>
      <c r="O1012" s="369">
        <v>0</v>
      </c>
      <c r="P1012" s="87">
        <f t="shared" si="371"/>
        <v>80560.837940768499</v>
      </c>
      <c r="Q1012" s="66">
        <f t="shared" si="374"/>
        <v>80560.837940768499</v>
      </c>
      <c r="R1012" s="196">
        <v>0</v>
      </c>
    </row>
    <row r="1013" spans="1:18" ht="16.5" hidden="1" customHeight="1" outlineLevel="4">
      <c r="A1013" s="427"/>
      <c r="B1013" s="429"/>
      <c r="C1013" s="86" t="s">
        <v>158</v>
      </c>
      <c r="D1013" s="86"/>
      <c r="E1013" s="369"/>
      <c r="F1013" s="370"/>
      <c r="G1013" s="369">
        <v>0</v>
      </c>
      <c r="H1013" s="369">
        <v>0</v>
      </c>
      <c r="I1013" s="369">
        <v>0</v>
      </c>
      <c r="J1013" s="363">
        <f t="shared" si="369"/>
        <v>0</v>
      </c>
      <c r="K1013" s="369">
        <v>0</v>
      </c>
      <c r="L1013" s="215">
        <v>113540.62018385001</v>
      </c>
      <c r="M1013" s="369">
        <v>0</v>
      </c>
      <c r="N1013" s="369">
        <v>0</v>
      </c>
      <c r="O1013" s="369">
        <v>0</v>
      </c>
      <c r="P1013" s="87">
        <f t="shared" si="371"/>
        <v>113540.62018385001</v>
      </c>
      <c r="Q1013" s="66">
        <f t="shared" si="374"/>
        <v>113540.62018385001</v>
      </c>
      <c r="R1013" s="196">
        <v>0</v>
      </c>
    </row>
    <row r="1014" spans="1:18" ht="16.5" hidden="1" customHeight="1" outlineLevel="4">
      <c r="A1014" s="427"/>
      <c r="B1014" s="429"/>
      <c r="C1014" s="86" t="s">
        <v>159</v>
      </c>
      <c r="D1014" s="86"/>
      <c r="E1014" s="369"/>
      <c r="F1014" s="370"/>
      <c r="G1014" s="369">
        <v>0</v>
      </c>
      <c r="H1014" s="369">
        <v>0</v>
      </c>
      <c r="I1014" s="369">
        <v>0</v>
      </c>
      <c r="J1014" s="363">
        <f t="shared" si="369"/>
        <v>0</v>
      </c>
      <c r="K1014" s="369">
        <v>0</v>
      </c>
      <c r="L1014" s="215">
        <v>26985.575245927761</v>
      </c>
      <c r="M1014" s="369">
        <v>0</v>
      </c>
      <c r="N1014" s="369">
        <v>0</v>
      </c>
      <c r="O1014" s="369">
        <v>0</v>
      </c>
      <c r="P1014" s="87">
        <f t="shared" si="371"/>
        <v>26985.575245927761</v>
      </c>
      <c r="Q1014" s="66">
        <f t="shared" si="374"/>
        <v>26985.575245927761</v>
      </c>
      <c r="R1014" s="196">
        <v>0</v>
      </c>
    </row>
    <row r="1015" spans="1:18" ht="16.5" hidden="1" customHeight="1" outlineLevel="4">
      <c r="A1015" s="427"/>
      <c r="B1015" s="429"/>
      <c r="C1015" s="86" t="s">
        <v>160</v>
      </c>
      <c r="D1015" s="86"/>
      <c r="E1015" s="369"/>
      <c r="F1015" s="370"/>
      <c r="G1015" s="369">
        <v>0</v>
      </c>
      <c r="H1015" s="369">
        <v>0</v>
      </c>
      <c r="I1015" s="369">
        <v>0</v>
      </c>
      <c r="J1015" s="363">
        <f t="shared" si="369"/>
        <v>0</v>
      </c>
      <c r="K1015" s="369">
        <v>0</v>
      </c>
      <c r="L1015" s="215">
        <v>89955.022488755407</v>
      </c>
      <c r="M1015" s="369">
        <v>0</v>
      </c>
      <c r="N1015" s="369">
        <v>0</v>
      </c>
      <c r="O1015" s="369">
        <v>0</v>
      </c>
      <c r="P1015" s="87">
        <f t="shared" si="371"/>
        <v>89955.022488755407</v>
      </c>
      <c r="Q1015" s="66">
        <f t="shared" si="374"/>
        <v>89955.022488755407</v>
      </c>
      <c r="R1015" s="196">
        <v>0</v>
      </c>
    </row>
    <row r="1016" spans="1:18" ht="16.5" hidden="1" customHeight="1" outlineLevel="4">
      <c r="A1016" s="427"/>
      <c r="B1016" s="429"/>
      <c r="C1016" s="108" t="s">
        <v>161</v>
      </c>
      <c r="D1016" s="108"/>
      <c r="E1016" s="369"/>
      <c r="F1016" s="370"/>
      <c r="G1016" s="369">
        <v>0</v>
      </c>
      <c r="H1016" s="369">
        <v>0</v>
      </c>
      <c r="I1016" s="369">
        <v>0</v>
      </c>
      <c r="J1016" s="363">
        <f t="shared" si="369"/>
        <v>0</v>
      </c>
      <c r="K1016" s="369">
        <v>0</v>
      </c>
      <c r="L1016" s="215">
        <v>80560.83794076847</v>
      </c>
      <c r="M1016" s="369">
        <v>0</v>
      </c>
      <c r="N1016" s="369">
        <v>0</v>
      </c>
      <c r="O1016" s="369">
        <v>0</v>
      </c>
      <c r="P1016" s="87">
        <f t="shared" si="371"/>
        <v>80560.83794076847</v>
      </c>
      <c r="Q1016" s="66">
        <f t="shared" si="374"/>
        <v>80560.83794076847</v>
      </c>
      <c r="R1016" s="196">
        <v>0</v>
      </c>
    </row>
    <row r="1017" spans="1:18" ht="16.5" hidden="1" customHeight="1" outlineLevel="4">
      <c r="A1017" s="427"/>
      <c r="B1017" s="429"/>
      <c r="C1017" s="108" t="s">
        <v>162</v>
      </c>
      <c r="D1017" s="108"/>
      <c r="E1017" s="369"/>
      <c r="F1017" s="370"/>
      <c r="G1017" s="369">
        <v>0</v>
      </c>
      <c r="H1017" s="369">
        <v>0</v>
      </c>
      <c r="I1017" s="369">
        <v>0</v>
      </c>
      <c r="J1017" s="363">
        <f t="shared" si="369"/>
        <v>0</v>
      </c>
      <c r="K1017" s="369">
        <v>0</v>
      </c>
      <c r="L1017" s="215">
        <v>11494.71862391262</v>
      </c>
      <c r="M1017" s="369">
        <v>0</v>
      </c>
      <c r="N1017" s="369">
        <v>0</v>
      </c>
      <c r="O1017" s="369">
        <v>0</v>
      </c>
      <c r="P1017" s="87">
        <f t="shared" si="371"/>
        <v>11494.71862391262</v>
      </c>
      <c r="Q1017" s="66">
        <f t="shared" si="374"/>
        <v>11494.71862391262</v>
      </c>
      <c r="R1017" s="196">
        <v>0</v>
      </c>
    </row>
    <row r="1018" spans="1:18" ht="16.5" hidden="1" customHeight="1" outlineLevel="4">
      <c r="A1018" s="427"/>
      <c r="B1018" s="429"/>
      <c r="C1018" s="108" t="s">
        <v>154</v>
      </c>
      <c r="D1018" s="108"/>
      <c r="E1018" s="369"/>
      <c r="F1018" s="370"/>
      <c r="G1018" s="369">
        <v>0</v>
      </c>
      <c r="H1018" s="369">
        <v>0</v>
      </c>
      <c r="I1018" s="369">
        <v>0</v>
      </c>
      <c r="J1018" s="363">
        <f t="shared" si="369"/>
        <v>0</v>
      </c>
      <c r="K1018" s="369">
        <v>0</v>
      </c>
      <c r="L1018" s="215">
        <f>7996.93349969934</f>
        <v>7996.9334996993402</v>
      </c>
      <c r="M1018" s="369">
        <v>0</v>
      </c>
      <c r="N1018" s="369">
        <v>0</v>
      </c>
      <c r="O1018" s="369">
        <v>0</v>
      </c>
      <c r="P1018" s="87">
        <f t="shared" si="371"/>
        <v>7996.9334996993402</v>
      </c>
      <c r="Q1018" s="66">
        <f t="shared" si="374"/>
        <v>7996.9334996993402</v>
      </c>
      <c r="R1018" s="196">
        <v>0</v>
      </c>
    </row>
    <row r="1019" spans="1:18" ht="16.5" hidden="1" customHeight="1" outlineLevel="4">
      <c r="A1019" s="427"/>
      <c r="B1019" s="429"/>
      <c r="C1019" s="86" t="s">
        <v>163</v>
      </c>
      <c r="D1019" s="86"/>
      <c r="E1019" s="369"/>
      <c r="F1019" s="370"/>
      <c r="G1019" s="369">
        <v>0</v>
      </c>
      <c r="H1019" s="369">
        <v>0</v>
      </c>
      <c r="I1019" s="369">
        <v>0</v>
      </c>
      <c r="J1019" s="363">
        <f t="shared" si="369"/>
        <v>0</v>
      </c>
      <c r="K1019" s="369">
        <v>0</v>
      </c>
      <c r="L1019" s="215">
        <v>57473.593119563106</v>
      </c>
      <c r="M1019" s="369">
        <v>0</v>
      </c>
      <c r="N1019" s="369">
        <v>0</v>
      </c>
      <c r="O1019" s="369">
        <v>0</v>
      </c>
      <c r="P1019" s="87">
        <f t="shared" si="371"/>
        <v>57473.593119563106</v>
      </c>
      <c r="Q1019" s="66">
        <f t="shared" si="374"/>
        <v>57473.593119563106</v>
      </c>
      <c r="R1019" s="196">
        <v>0</v>
      </c>
    </row>
    <row r="1020" spans="1:18" ht="16.5" hidden="1" customHeight="1" outlineLevel="4">
      <c r="A1020" s="427"/>
      <c r="B1020" s="429"/>
      <c r="C1020" s="108" t="s">
        <v>164</v>
      </c>
      <c r="D1020" s="108"/>
      <c r="E1020" s="369"/>
      <c r="F1020" s="370"/>
      <c r="G1020" s="369">
        <v>0</v>
      </c>
      <c r="H1020" s="369">
        <v>0</v>
      </c>
      <c r="I1020" s="369">
        <v>0</v>
      </c>
      <c r="J1020" s="363">
        <f t="shared" si="369"/>
        <v>0</v>
      </c>
      <c r="K1020" s="369">
        <v>0</v>
      </c>
      <c r="L1020" s="215">
        <v>31433.491082976609</v>
      </c>
      <c r="M1020" s="369">
        <v>0</v>
      </c>
      <c r="N1020" s="369">
        <v>0</v>
      </c>
      <c r="O1020" s="369">
        <v>0</v>
      </c>
      <c r="P1020" s="87">
        <f t="shared" si="371"/>
        <v>31433.491082976609</v>
      </c>
      <c r="Q1020" s="66">
        <f t="shared" si="374"/>
        <v>31433.491082976609</v>
      </c>
      <c r="R1020" s="196">
        <v>0</v>
      </c>
    </row>
    <row r="1021" spans="1:18" ht="42" hidden="1" customHeight="1" outlineLevel="3">
      <c r="A1021" s="427"/>
      <c r="B1021" s="429"/>
      <c r="C1021" s="75" t="s">
        <v>12</v>
      </c>
      <c r="D1021" s="27">
        <v>0</v>
      </c>
      <c r="E1021" s="20">
        <f>SUM(E1022:E1031)</f>
        <v>0</v>
      </c>
      <c r="F1021" s="20">
        <f t="shared" ref="F1021:I1021" si="375">SUM(F1022:F1031)</f>
        <v>150000</v>
      </c>
      <c r="G1021" s="20">
        <f t="shared" si="375"/>
        <v>75000</v>
      </c>
      <c r="H1021" s="20">
        <f t="shared" si="375"/>
        <v>75000</v>
      </c>
      <c r="I1021" s="20">
        <f t="shared" si="375"/>
        <v>20000</v>
      </c>
      <c r="J1021" s="363">
        <f t="shared" si="369"/>
        <v>320000</v>
      </c>
      <c r="K1021" s="20">
        <f t="shared" ref="K1021:O1021" si="376">SUM(K1022:K1031)</f>
        <v>20000</v>
      </c>
      <c r="L1021" s="20">
        <f t="shared" si="376"/>
        <v>20000</v>
      </c>
      <c r="M1021" s="20">
        <f t="shared" si="376"/>
        <v>20000</v>
      </c>
      <c r="N1021" s="20">
        <f t="shared" si="376"/>
        <v>20000</v>
      </c>
      <c r="O1021" s="20">
        <f t="shared" si="376"/>
        <v>20000</v>
      </c>
      <c r="P1021" s="20">
        <f t="shared" si="371"/>
        <v>100000</v>
      </c>
      <c r="Q1021" s="76">
        <f t="shared" si="374"/>
        <v>420000</v>
      </c>
      <c r="R1021" s="196">
        <v>-55000</v>
      </c>
    </row>
    <row r="1022" spans="1:18" ht="16.5" hidden="1" customHeight="1" outlineLevel="4">
      <c r="A1022" s="427"/>
      <c r="B1022" s="429"/>
      <c r="C1022" s="108" t="s">
        <v>156</v>
      </c>
      <c r="D1022" s="108"/>
      <c r="E1022" s="369">
        <v>0</v>
      </c>
      <c r="F1022" s="370">
        <v>20000</v>
      </c>
      <c r="G1022" s="368">
        <v>10000</v>
      </c>
      <c r="H1022" s="368">
        <v>10000</v>
      </c>
      <c r="I1022" s="368">
        <v>3000</v>
      </c>
      <c r="J1022" s="363">
        <f t="shared" si="369"/>
        <v>43000</v>
      </c>
      <c r="K1022" s="368">
        <v>3000</v>
      </c>
      <c r="L1022" s="368">
        <v>3000</v>
      </c>
      <c r="M1022" s="368">
        <v>3000</v>
      </c>
      <c r="N1022" s="368">
        <v>3000</v>
      </c>
      <c r="O1022" s="368">
        <v>3000</v>
      </c>
      <c r="P1022" s="87">
        <f t="shared" si="371"/>
        <v>15000</v>
      </c>
      <c r="Q1022" s="66">
        <f t="shared" si="374"/>
        <v>58000</v>
      </c>
      <c r="R1022" s="196">
        <v>-7000</v>
      </c>
    </row>
    <row r="1023" spans="1:18" ht="16.5" hidden="1" customHeight="1" outlineLevel="4">
      <c r="A1023" s="427"/>
      <c r="B1023" s="429"/>
      <c r="C1023" s="86" t="s">
        <v>157</v>
      </c>
      <c r="D1023" s="86"/>
      <c r="E1023" s="369">
        <v>0</v>
      </c>
      <c r="F1023" s="370">
        <v>20000</v>
      </c>
      <c r="G1023" s="368">
        <v>10000</v>
      </c>
      <c r="H1023" s="368">
        <v>10000</v>
      </c>
      <c r="I1023" s="368">
        <v>3000</v>
      </c>
      <c r="J1023" s="363">
        <f t="shared" si="369"/>
        <v>43000</v>
      </c>
      <c r="K1023" s="368">
        <v>3000</v>
      </c>
      <c r="L1023" s="368">
        <v>3000</v>
      </c>
      <c r="M1023" s="368">
        <v>3000</v>
      </c>
      <c r="N1023" s="368">
        <v>3000</v>
      </c>
      <c r="O1023" s="368">
        <v>3000</v>
      </c>
      <c r="P1023" s="87">
        <f t="shared" si="371"/>
        <v>15000</v>
      </c>
      <c r="Q1023" s="66">
        <f t="shared" si="374"/>
        <v>58000</v>
      </c>
      <c r="R1023" s="196">
        <v>-7000</v>
      </c>
    </row>
    <row r="1024" spans="1:18" ht="16.5" hidden="1" customHeight="1" outlineLevel="4">
      <c r="A1024" s="427"/>
      <c r="B1024" s="429"/>
      <c r="C1024" s="86" t="s">
        <v>158</v>
      </c>
      <c r="D1024" s="86"/>
      <c r="E1024" s="369">
        <v>0</v>
      </c>
      <c r="F1024" s="370">
        <v>20000</v>
      </c>
      <c r="G1024" s="368">
        <v>10000</v>
      </c>
      <c r="H1024" s="368">
        <v>10000</v>
      </c>
      <c r="I1024" s="368">
        <v>3000</v>
      </c>
      <c r="J1024" s="363">
        <f t="shared" si="369"/>
        <v>43000</v>
      </c>
      <c r="K1024" s="368">
        <v>3000</v>
      </c>
      <c r="L1024" s="368">
        <v>3000</v>
      </c>
      <c r="M1024" s="368">
        <v>3000</v>
      </c>
      <c r="N1024" s="368">
        <v>3000</v>
      </c>
      <c r="O1024" s="368">
        <v>3000</v>
      </c>
      <c r="P1024" s="87">
        <f t="shared" si="371"/>
        <v>15000</v>
      </c>
      <c r="Q1024" s="66">
        <f t="shared" si="374"/>
        <v>58000</v>
      </c>
      <c r="R1024" s="196">
        <v>-7000</v>
      </c>
    </row>
    <row r="1025" spans="1:18" ht="16.5" hidden="1" customHeight="1" outlineLevel="4">
      <c r="A1025" s="427"/>
      <c r="B1025" s="429"/>
      <c r="C1025" s="86" t="s">
        <v>159</v>
      </c>
      <c r="D1025" s="86"/>
      <c r="E1025" s="369">
        <v>0</v>
      </c>
      <c r="F1025" s="370">
        <v>10000</v>
      </c>
      <c r="G1025" s="368">
        <v>5000</v>
      </c>
      <c r="H1025" s="368">
        <v>5000</v>
      </c>
      <c r="I1025" s="368">
        <v>1000</v>
      </c>
      <c r="J1025" s="363">
        <f t="shared" si="369"/>
        <v>21000</v>
      </c>
      <c r="K1025" s="368">
        <v>1000</v>
      </c>
      <c r="L1025" s="368">
        <v>1000</v>
      </c>
      <c r="M1025" s="368">
        <v>1000</v>
      </c>
      <c r="N1025" s="368">
        <v>1000</v>
      </c>
      <c r="O1025" s="368">
        <v>1000</v>
      </c>
      <c r="P1025" s="87">
        <f t="shared" si="371"/>
        <v>5000</v>
      </c>
      <c r="Q1025" s="66">
        <f t="shared" si="374"/>
        <v>26000</v>
      </c>
      <c r="R1025" s="196">
        <v>-4000</v>
      </c>
    </row>
    <row r="1026" spans="1:18" ht="16.5" hidden="1" customHeight="1" outlineLevel="4">
      <c r="A1026" s="427"/>
      <c r="B1026" s="429"/>
      <c r="C1026" s="86" t="s">
        <v>160</v>
      </c>
      <c r="D1026" s="86"/>
      <c r="E1026" s="369">
        <v>0</v>
      </c>
      <c r="F1026" s="370">
        <v>20000</v>
      </c>
      <c r="G1026" s="368">
        <v>10000</v>
      </c>
      <c r="H1026" s="368">
        <v>10000</v>
      </c>
      <c r="I1026" s="368">
        <v>3000</v>
      </c>
      <c r="J1026" s="363">
        <f t="shared" si="369"/>
        <v>43000</v>
      </c>
      <c r="K1026" s="368">
        <v>3000</v>
      </c>
      <c r="L1026" s="368">
        <v>3000</v>
      </c>
      <c r="M1026" s="368">
        <v>3000</v>
      </c>
      <c r="N1026" s="368">
        <v>3000</v>
      </c>
      <c r="O1026" s="368">
        <v>3000</v>
      </c>
      <c r="P1026" s="87">
        <f t="shared" si="371"/>
        <v>15000</v>
      </c>
      <c r="Q1026" s="66">
        <f t="shared" si="374"/>
        <v>58000</v>
      </c>
      <c r="R1026" s="196">
        <v>-7000</v>
      </c>
    </row>
    <row r="1027" spans="1:18" ht="16.5" hidden="1" customHeight="1" outlineLevel="4">
      <c r="A1027" s="427"/>
      <c r="B1027" s="429"/>
      <c r="C1027" s="108" t="s">
        <v>161</v>
      </c>
      <c r="D1027" s="108"/>
      <c r="E1027" s="369">
        <v>0</v>
      </c>
      <c r="F1027" s="370">
        <v>20000</v>
      </c>
      <c r="G1027" s="368">
        <v>10000</v>
      </c>
      <c r="H1027" s="368">
        <v>10000</v>
      </c>
      <c r="I1027" s="368">
        <v>3000</v>
      </c>
      <c r="J1027" s="363">
        <f t="shared" si="369"/>
        <v>43000</v>
      </c>
      <c r="K1027" s="368">
        <v>3000</v>
      </c>
      <c r="L1027" s="368">
        <v>3000</v>
      </c>
      <c r="M1027" s="368">
        <v>3000</v>
      </c>
      <c r="N1027" s="368">
        <v>3000</v>
      </c>
      <c r="O1027" s="368">
        <v>3000</v>
      </c>
      <c r="P1027" s="87">
        <f t="shared" si="371"/>
        <v>15000</v>
      </c>
      <c r="Q1027" s="66">
        <f t="shared" si="374"/>
        <v>58000</v>
      </c>
      <c r="R1027" s="196">
        <v>-7000</v>
      </c>
    </row>
    <row r="1028" spans="1:18" ht="16.5" hidden="1" customHeight="1" outlineLevel="4">
      <c r="A1028" s="427"/>
      <c r="B1028" s="429"/>
      <c r="C1028" s="108" t="s">
        <v>162</v>
      </c>
      <c r="D1028" s="108"/>
      <c r="E1028" s="369">
        <v>0</v>
      </c>
      <c r="F1028" s="370">
        <v>10000</v>
      </c>
      <c r="G1028" s="368">
        <v>5000</v>
      </c>
      <c r="H1028" s="368">
        <v>5000</v>
      </c>
      <c r="I1028" s="368">
        <v>1000</v>
      </c>
      <c r="J1028" s="363">
        <f t="shared" si="369"/>
        <v>21000</v>
      </c>
      <c r="K1028" s="368">
        <v>1000</v>
      </c>
      <c r="L1028" s="368">
        <v>1000</v>
      </c>
      <c r="M1028" s="368">
        <v>1000</v>
      </c>
      <c r="N1028" s="368">
        <v>1000</v>
      </c>
      <c r="O1028" s="368">
        <v>1000</v>
      </c>
      <c r="P1028" s="87">
        <f t="shared" si="371"/>
        <v>5000</v>
      </c>
      <c r="Q1028" s="66">
        <f t="shared" si="374"/>
        <v>26000</v>
      </c>
      <c r="R1028" s="196">
        <v>-4000</v>
      </c>
    </row>
    <row r="1029" spans="1:18" ht="16.5" hidden="1" customHeight="1" outlineLevel="4">
      <c r="A1029" s="427"/>
      <c r="B1029" s="429"/>
      <c r="C1029" s="108" t="s">
        <v>154</v>
      </c>
      <c r="D1029" s="108"/>
      <c r="E1029" s="369">
        <v>0</v>
      </c>
      <c r="F1029" s="370">
        <v>10000</v>
      </c>
      <c r="G1029" s="368">
        <v>5000</v>
      </c>
      <c r="H1029" s="368">
        <v>5000</v>
      </c>
      <c r="I1029" s="368">
        <v>1000</v>
      </c>
      <c r="J1029" s="363">
        <f t="shared" si="369"/>
        <v>21000</v>
      </c>
      <c r="K1029" s="368">
        <v>1000</v>
      </c>
      <c r="L1029" s="368">
        <v>1000</v>
      </c>
      <c r="M1029" s="368">
        <v>1000</v>
      </c>
      <c r="N1029" s="368">
        <v>1000</v>
      </c>
      <c r="O1029" s="368">
        <v>1000</v>
      </c>
      <c r="P1029" s="87">
        <f t="shared" si="371"/>
        <v>5000</v>
      </c>
      <c r="Q1029" s="66">
        <f t="shared" si="374"/>
        <v>26000</v>
      </c>
      <c r="R1029" s="196">
        <v>-4000</v>
      </c>
    </row>
    <row r="1030" spans="1:18" ht="16.5" hidden="1" customHeight="1" outlineLevel="4">
      <c r="A1030" s="427"/>
      <c r="B1030" s="429"/>
      <c r="C1030" s="86" t="s">
        <v>163</v>
      </c>
      <c r="D1030" s="86"/>
      <c r="E1030" s="369">
        <v>0</v>
      </c>
      <c r="F1030" s="370">
        <v>10000</v>
      </c>
      <c r="G1030" s="368">
        <v>5000</v>
      </c>
      <c r="H1030" s="368">
        <v>5000</v>
      </c>
      <c r="I1030" s="368">
        <v>1000</v>
      </c>
      <c r="J1030" s="363">
        <f t="shared" si="369"/>
        <v>21000</v>
      </c>
      <c r="K1030" s="368">
        <v>1000</v>
      </c>
      <c r="L1030" s="368">
        <v>1000</v>
      </c>
      <c r="M1030" s="368">
        <v>1000</v>
      </c>
      <c r="N1030" s="368">
        <v>1000</v>
      </c>
      <c r="O1030" s="368">
        <v>1000</v>
      </c>
      <c r="P1030" s="87">
        <f t="shared" si="371"/>
        <v>5000</v>
      </c>
      <c r="Q1030" s="66">
        <f t="shared" si="374"/>
        <v>26000</v>
      </c>
      <c r="R1030" s="196">
        <v>-4000</v>
      </c>
    </row>
    <row r="1031" spans="1:18" ht="16.5" hidden="1" customHeight="1" outlineLevel="4">
      <c r="A1031" s="427"/>
      <c r="B1031" s="429"/>
      <c r="C1031" s="108" t="s">
        <v>164</v>
      </c>
      <c r="D1031" s="108"/>
      <c r="E1031" s="369">
        <v>0</v>
      </c>
      <c r="F1031" s="370">
        <v>10000</v>
      </c>
      <c r="G1031" s="368">
        <v>5000</v>
      </c>
      <c r="H1031" s="368">
        <v>5000</v>
      </c>
      <c r="I1031" s="368">
        <v>1000</v>
      </c>
      <c r="J1031" s="363">
        <f t="shared" si="369"/>
        <v>21000</v>
      </c>
      <c r="K1031" s="368">
        <v>1000</v>
      </c>
      <c r="L1031" s="368">
        <v>1000</v>
      </c>
      <c r="M1031" s="368">
        <v>1000</v>
      </c>
      <c r="N1031" s="368">
        <v>1000</v>
      </c>
      <c r="O1031" s="368">
        <v>1000</v>
      </c>
      <c r="P1031" s="87">
        <f t="shared" si="371"/>
        <v>5000</v>
      </c>
      <c r="Q1031" s="66">
        <f t="shared" si="374"/>
        <v>26000</v>
      </c>
      <c r="R1031" s="196">
        <v>-4000</v>
      </c>
    </row>
    <row r="1032" spans="1:18" ht="51.75" hidden="1" customHeight="1" outlineLevel="3">
      <c r="A1032" s="427"/>
      <c r="B1032" s="429"/>
      <c r="C1032" s="75" t="s">
        <v>13</v>
      </c>
      <c r="D1032" s="27">
        <v>0</v>
      </c>
      <c r="E1032" s="20">
        <f t="shared" ref="E1032:O1032" si="377">SUM(E1033:E1042)</f>
        <v>0</v>
      </c>
      <c r="F1032" s="20">
        <f t="shared" si="377"/>
        <v>93000</v>
      </c>
      <c r="G1032" s="20">
        <f t="shared" si="377"/>
        <v>0</v>
      </c>
      <c r="H1032" s="20">
        <f t="shared" si="377"/>
        <v>0</v>
      </c>
      <c r="I1032" s="20">
        <f t="shared" si="377"/>
        <v>93000</v>
      </c>
      <c r="J1032" s="363">
        <f t="shared" si="369"/>
        <v>186000</v>
      </c>
      <c r="K1032" s="20">
        <f t="shared" si="377"/>
        <v>0</v>
      </c>
      <c r="L1032" s="20">
        <f t="shared" si="377"/>
        <v>0</v>
      </c>
      <c r="M1032" s="20">
        <f t="shared" si="377"/>
        <v>93000</v>
      </c>
      <c r="N1032" s="20">
        <f t="shared" si="377"/>
        <v>0</v>
      </c>
      <c r="O1032" s="20">
        <f t="shared" si="377"/>
        <v>0</v>
      </c>
      <c r="P1032" s="20">
        <f t="shared" si="371"/>
        <v>93000</v>
      </c>
      <c r="Q1032" s="76">
        <f t="shared" si="374"/>
        <v>279000</v>
      </c>
      <c r="R1032" s="196">
        <v>0</v>
      </c>
    </row>
    <row r="1033" spans="1:18" ht="16.5" hidden="1" customHeight="1" outlineLevel="4">
      <c r="A1033" s="427"/>
      <c r="B1033" s="429"/>
      <c r="C1033" s="108" t="s">
        <v>156</v>
      </c>
      <c r="D1033" s="25">
        <v>0</v>
      </c>
      <c r="E1033" s="369">
        <v>0</v>
      </c>
      <c r="F1033" s="370">
        <v>93000</v>
      </c>
      <c r="G1033" s="369">
        <v>0</v>
      </c>
      <c r="H1033" s="369">
        <v>0</v>
      </c>
      <c r="I1033" s="370">
        <v>93000</v>
      </c>
      <c r="J1033" s="363">
        <f t="shared" si="369"/>
        <v>186000</v>
      </c>
      <c r="K1033" s="369">
        <v>0</v>
      </c>
      <c r="L1033" s="369">
        <v>0</v>
      </c>
      <c r="M1033" s="369">
        <v>93000</v>
      </c>
      <c r="N1033" s="369">
        <v>0</v>
      </c>
      <c r="O1033" s="369">
        <v>0</v>
      </c>
      <c r="P1033" s="87">
        <f t="shared" si="371"/>
        <v>93000</v>
      </c>
      <c r="Q1033" s="66">
        <f t="shared" si="374"/>
        <v>279000</v>
      </c>
      <c r="R1033" s="196">
        <v>0</v>
      </c>
    </row>
    <row r="1034" spans="1:18" ht="16.5" hidden="1" customHeight="1" outlineLevel="4">
      <c r="A1034" s="427"/>
      <c r="B1034" s="429"/>
      <c r="C1034" s="86" t="s">
        <v>157</v>
      </c>
      <c r="D1034" s="25">
        <v>0</v>
      </c>
      <c r="E1034" s="369">
        <v>0</v>
      </c>
      <c r="F1034" s="369">
        <v>0</v>
      </c>
      <c r="G1034" s="369">
        <v>0</v>
      </c>
      <c r="H1034" s="369">
        <v>0</v>
      </c>
      <c r="I1034" s="369">
        <v>0</v>
      </c>
      <c r="J1034" s="363">
        <f t="shared" si="369"/>
        <v>0</v>
      </c>
      <c r="K1034" s="369">
        <v>0</v>
      </c>
      <c r="L1034" s="369">
        <v>0</v>
      </c>
      <c r="M1034" s="369">
        <v>0</v>
      </c>
      <c r="N1034" s="369">
        <v>0</v>
      </c>
      <c r="O1034" s="369">
        <v>0</v>
      </c>
      <c r="P1034" s="87">
        <f t="shared" si="371"/>
        <v>0</v>
      </c>
      <c r="Q1034" s="66">
        <f t="shared" si="374"/>
        <v>0</v>
      </c>
      <c r="R1034" s="196">
        <v>0</v>
      </c>
    </row>
    <row r="1035" spans="1:18" ht="16.5" hidden="1" customHeight="1" outlineLevel="4">
      <c r="A1035" s="427"/>
      <c r="B1035" s="429"/>
      <c r="C1035" s="86" t="s">
        <v>158</v>
      </c>
      <c r="D1035" s="25">
        <v>0</v>
      </c>
      <c r="E1035" s="369">
        <v>0</v>
      </c>
      <c r="F1035" s="369">
        <v>0</v>
      </c>
      <c r="G1035" s="369">
        <v>0</v>
      </c>
      <c r="H1035" s="369">
        <v>0</v>
      </c>
      <c r="I1035" s="369">
        <v>0</v>
      </c>
      <c r="J1035" s="363">
        <f t="shared" si="369"/>
        <v>0</v>
      </c>
      <c r="K1035" s="369">
        <v>0</v>
      </c>
      <c r="L1035" s="369">
        <v>0</v>
      </c>
      <c r="M1035" s="369">
        <v>0</v>
      </c>
      <c r="N1035" s="369">
        <v>0</v>
      </c>
      <c r="O1035" s="369">
        <v>0</v>
      </c>
      <c r="P1035" s="87">
        <f t="shared" si="371"/>
        <v>0</v>
      </c>
      <c r="Q1035" s="66">
        <f t="shared" si="374"/>
        <v>0</v>
      </c>
      <c r="R1035" s="196">
        <v>0</v>
      </c>
    </row>
    <row r="1036" spans="1:18" ht="16.5" hidden="1" customHeight="1" outlineLevel="4">
      <c r="A1036" s="427"/>
      <c r="B1036" s="429"/>
      <c r="C1036" s="86" t="s">
        <v>159</v>
      </c>
      <c r="D1036" s="25">
        <v>0</v>
      </c>
      <c r="E1036" s="369">
        <v>0</v>
      </c>
      <c r="F1036" s="369">
        <v>0</v>
      </c>
      <c r="G1036" s="369">
        <v>0</v>
      </c>
      <c r="H1036" s="369">
        <v>0</v>
      </c>
      <c r="I1036" s="369">
        <v>0</v>
      </c>
      <c r="J1036" s="363">
        <f t="shared" si="369"/>
        <v>0</v>
      </c>
      <c r="K1036" s="369">
        <v>0</v>
      </c>
      <c r="L1036" s="369">
        <v>0</v>
      </c>
      <c r="M1036" s="369">
        <v>0</v>
      </c>
      <c r="N1036" s="369">
        <v>0</v>
      </c>
      <c r="O1036" s="369">
        <v>0</v>
      </c>
      <c r="P1036" s="87">
        <f t="shared" si="371"/>
        <v>0</v>
      </c>
      <c r="Q1036" s="66">
        <f t="shared" si="374"/>
        <v>0</v>
      </c>
      <c r="R1036" s="196">
        <v>0</v>
      </c>
    </row>
    <row r="1037" spans="1:18" ht="16.5" hidden="1" customHeight="1" outlineLevel="4">
      <c r="A1037" s="427"/>
      <c r="B1037" s="429"/>
      <c r="C1037" s="86" t="s">
        <v>160</v>
      </c>
      <c r="D1037" s="25">
        <v>0</v>
      </c>
      <c r="E1037" s="369">
        <v>0</v>
      </c>
      <c r="F1037" s="369">
        <v>0</v>
      </c>
      <c r="G1037" s="369">
        <v>0</v>
      </c>
      <c r="H1037" s="369">
        <v>0</v>
      </c>
      <c r="I1037" s="369">
        <v>0</v>
      </c>
      <c r="J1037" s="363">
        <f t="shared" si="369"/>
        <v>0</v>
      </c>
      <c r="K1037" s="369">
        <v>0</v>
      </c>
      <c r="L1037" s="369">
        <v>0</v>
      </c>
      <c r="M1037" s="369">
        <v>0</v>
      </c>
      <c r="N1037" s="369">
        <v>0</v>
      </c>
      <c r="O1037" s="369">
        <v>0</v>
      </c>
      <c r="P1037" s="87">
        <f t="shared" si="371"/>
        <v>0</v>
      </c>
      <c r="Q1037" s="66">
        <f t="shared" si="374"/>
        <v>0</v>
      </c>
      <c r="R1037" s="196">
        <v>0</v>
      </c>
    </row>
    <row r="1038" spans="1:18" ht="16.5" hidden="1" customHeight="1" outlineLevel="4">
      <c r="A1038" s="427"/>
      <c r="B1038" s="429"/>
      <c r="C1038" s="108" t="s">
        <v>161</v>
      </c>
      <c r="D1038" s="25">
        <v>0</v>
      </c>
      <c r="E1038" s="369">
        <v>0</v>
      </c>
      <c r="F1038" s="369">
        <v>0</v>
      </c>
      <c r="G1038" s="369">
        <v>0</v>
      </c>
      <c r="H1038" s="369">
        <v>0</v>
      </c>
      <c r="I1038" s="369">
        <v>0</v>
      </c>
      <c r="J1038" s="363">
        <f t="shared" si="369"/>
        <v>0</v>
      </c>
      <c r="K1038" s="369">
        <v>0</v>
      </c>
      <c r="L1038" s="369">
        <v>0</v>
      </c>
      <c r="M1038" s="369">
        <v>0</v>
      </c>
      <c r="N1038" s="369">
        <v>0</v>
      </c>
      <c r="O1038" s="369">
        <v>0</v>
      </c>
      <c r="P1038" s="87">
        <f t="shared" si="371"/>
        <v>0</v>
      </c>
      <c r="Q1038" s="66">
        <f t="shared" si="374"/>
        <v>0</v>
      </c>
      <c r="R1038" s="196">
        <v>0</v>
      </c>
    </row>
    <row r="1039" spans="1:18" ht="16.5" hidden="1" customHeight="1" outlineLevel="4">
      <c r="A1039" s="427"/>
      <c r="B1039" s="429"/>
      <c r="C1039" s="108" t="s">
        <v>162</v>
      </c>
      <c r="D1039" s="25">
        <v>0</v>
      </c>
      <c r="E1039" s="369">
        <v>0</v>
      </c>
      <c r="F1039" s="369">
        <v>0</v>
      </c>
      <c r="G1039" s="369">
        <v>0</v>
      </c>
      <c r="H1039" s="369">
        <v>0</v>
      </c>
      <c r="I1039" s="369">
        <v>0</v>
      </c>
      <c r="J1039" s="363">
        <f t="shared" si="369"/>
        <v>0</v>
      </c>
      <c r="K1039" s="369">
        <v>0</v>
      </c>
      <c r="L1039" s="369">
        <v>0</v>
      </c>
      <c r="M1039" s="369">
        <v>0</v>
      </c>
      <c r="N1039" s="369">
        <v>0</v>
      </c>
      <c r="O1039" s="369">
        <v>0</v>
      </c>
      <c r="P1039" s="87">
        <f t="shared" si="371"/>
        <v>0</v>
      </c>
      <c r="Q1039" s="66">
        <f t="shared" si="374"/>
        <v>0</v>
      </c>
      <c r="R1039" s="196">
        <v>0</v>
      </c>
    </row>
    <row r="1040" spans="1:18" ht="16.5" hidden="1" customHeight="1" outlineLevel="4">
      <c r="A1040" s="427"/>
      <c r="B1040" s="429"/>
      <c r="C1040" s="108" t="s">
        <v>154</v>
      </c>
      <c r="D1040" s="25">
        <v>0</v>
      </c>
      <c r="E1040" s="369">
        <v>0</v>
      </c>
      <c r="F1040" s="369">
        <v>0</v>
      </c>
      <c r="G1040" s="369">
        <v>0</v>
      </c>
      <c r="H1040" s="369">
        <v>0</v>
      </c>
      <c r="I1040" s="369">
        <v>0</v>
      </c>
      <c r="J1040" s="363">
        <f t="shared" si="369"/>
        <v>0</v>
      </c>
      <c r="K1040" s="369">
        <v>0</v>
      </c>
      <c r="L1040" s="369">
        <v>0</v>
      </c>
      <c r="M1040" s="369">
        <v>0</v>
      </c>
      <c r="N1040" s="369">
        <v>0</v>
      </c>
      <c r="O1040" s="369">
        <v>0</v>
      </c>
      <c r="P1040" s="87">
        <f t="shared" si="371"/>
        <v>0</v>
      </c>
      <c r="Q1040" s="66">
        <f t="shared" si="374"/>
        <v>0</v>
      </c>
      <c r="R1040" s="196">
        <v>0</v>
      </c>
    </row>
    <row r="1041" spans="1:18" ht="16.5" hidden="1" customHeight="1" outlineLevel="4">
      <c r="A1041" s="427"/>
      <c r="B1041" s="429"/>
      <c r="C1041" s="86" t="s">
        <v>163</v>
      </c>
      <c r="D1041" s="25">
        <v>0</v>
      </c>
      <c r="E1041" s="369">
        <v>0</v>
      </c>
      <c r="F1041" s="369">
        <v>0</v>
      </c>
      <c r="G1041" s="369">
        <v>0</v>
      </c>
      <c r="H1041" s="369">
        <v>0</v>
      </c>
      <c r="I1041" s="369">
        <v>0</v>
      </c>
      <c r="J1041" s="363">
        <f t="shared" si="369"/>
        <v>0</v>
      </c>
      <c r="K1041" s="369">
        <v>0</v>
      </c>
      <c r="L1041" s="369">
        <v>0</v>
      </c>
      <c r="M1041" s="369">
        <v>0</v>
      </c>
      <c r="N1041" s="369">
        <v>0</v>
      </c>
      <c r="O1041" s="369">
        <v>0</v>
      </c>
      <c r="P1041" s="87">
        <f t="shared" si="371"/>
        <v>0</v>
      </c>
      <c r="Q1041" s="66">
        <f t="shared" si="374"/>
        <v>0</v>
      </c>
      <c r="R1041" s="196">
        <v>0</v>
      </c>
    </row>
    <row r="1042" spans="1:18" ht="16.5" hidden="1" customHeight="1" outlineLevel="4">
      <c r="A1042" s="427"/>
      <c r="B1042" s="429"/>
      <c r="C1042" s="108" t="s">
        <v>164</v>
      </c>
      <c r="D1042" s="25">
        <v>0</v>
      </c>
      <c r="E1042" s="369">
        <v>0</v>
      </c>
      <c r="F1042" s="369">
        <v>0</v>
      </c>
      <c r="G1042" s="369">
        <v>0</v>
      </c>
      <c r="H1042" s="369">
        <v>0</v>
      </c>
      <c r="I1042" s="369">
        <v>0</v>
      </c>
      <c r="J1042" s="363">
        <f t="shared" si="369"/>
        <v>0</v>
      </c>
      <c r="K1042" s="369">
        <v>0</v>
      </c>
      <c r="L1042" s="369">
        <v>0</v>
      </c>
      <c r="M1042" s="369">
        <v>0</v>
      </c>
      <c r="N1042" s="369">
        <v>0</v>
      </c>
      <c r="O1042" s="369">
        <v>0</v>
      </c>
      <c r="P1042" s="87">
        <f t="shared" si="371"/>
        <v>0</v>
      </c>
      <c r="Q1042" s="66">
        <f t="shared" si="374"/>
        <v>0</v>
      </c>
      <c r="R1042" s="196">
        <v>0</v>
      </c>
    </row>
    <row r="1043" spans="1:18" ht="39.75" hidden="1" customHeight="1" outlineLevel="3">
      <c r="A1043" s="427"/>
      <c r="B1043" s="429"/>
      <c r="C1043" s="75" t="s">
        <v>277</v>
      </c>
      <c r="D1043" s="27">
        <v>0</v>
      </c>
      <c r="E1043" s="20">
        <f>SUM(E1044:E1053)</f>
        <v>0</v>
      </c>
      <c r="F1043" s="20">
        <f>SUM(F1044:F1053)</f>
        <v>350000</v>
      </c>
      <c r="G1043" s="20">
        <f t="shared" ref="G1043:O1043" si="378">SUM(G1044:G1053)</f>
        <v>500000</v>
      </c>
      <c r="H1043" s="20">
        <f t="shared" si="378"/>
        <v>500000</v>
      </c>
      <c r="I1043" s="20">
        <f t="shared" si="378"/>
        <v>850000</v>
      </c>
      <c r="J1043" s="363">
        <f t="shared" si="369"/>
        <v>2200000</v>
      </c>
      <c r="K1043" s="20">
        <f t="shared" si="378"/>
        <v>0</v>
      </c>
      <c r="L1043" s="20">
        <f t="shared" si="378"/>
        <v>0</v>
      </c>
      <c r="M1043" s="20">
        <f t="shared" si="378"/>
        <v>850000</v>
      </c>
      <c r="N1043" s="20">
        <f t="shared" si="378"/>
        <v>0</v>
      </c>
      <c r="O1043" s="20">
        <f t="shared" si="378"/>
        <v>0</v>
      </c>
      <c r="P1043" s="20">
        <f t="shared" si="371"/>
        <v>850000</v>
      </c>
      <c r="Q1043" s="76">
        <f t="shared" si="374"/>
        <v>3050000</v>
      </c>
      <c r="R1043" s="196">
        <v>-500000</v>
      </c>
    </row>
    <row r="1044" spans="1:18" ht="16.5" hidden="1" customHeight="1" outlineLevel="4">
      <c r="A1044" s="427"/>
      <c r="B1044" s="429"/>
      <c r="C1044" s="108" t="s">
        <v>156</v>
      </c>
      <c r="D1044" s="25">
        <v>0</v>
      </c>
      <c r="E1044" s="369">
        <v>0</v>
      </c>
      <c r="F1044" s="370">
        <v>100000</v>
      </c>
      <c r="G1044" s="369">
        <v>0</v>
      </c>
      <c r="H1044" s="369">
        <v>0</v>
      </c>
      <c r="I1044" s="370">
        <v>100000</v>
      </c>
      <c r="J1044" s="363">
        <f t="shared" si="369"/>
        <v>200000</v>
      </c>
      <c r="K1044" s="369">
        <v>0</v>
      </c>
      <c r="L1044" s="369">
        <v>0</v>
      </c>
      <c r="M1044" s="370">
        <v>100000</v>
      </c>
      <c r="N1044" s="369">
        <v>0</v>
      </c>
      <c r="O1044" s="369">
        <v>0</v>
      </c>
      <c r="P1044" s="87">
        <f t="shared" si="371"/>
        <v>100000</v>
      </c>
      <c r="Q1044" s="66">
        <f t="shared" si="374"/>
        <v>300000</v>
      </c>
      <c r="R1044" s="196">
        <v>0</v>
      </c>
    </row>
    <row r="1045" spans="1:18" ht="16.5" hidden="1" customHeight="1" outlineLevel="4">
      <c r="A1045" s="427"/>
      <c r="B1045" s="429"/>
      <c r="C1045" s="86" t="s">
        <v>157</v>
      </c>
      <c r="D1045" s="25">
        <v>0</v>
      </c>
      <c r="E1045" s="369">
        <v>0</v>
      </c>
      <c r="F1045" s="369">
        <v>0</v>
      </c>
      <c r="G1045" s="370">
        <v>100000</v>
      </c>
      <c r="H1045" s="370">
        <v>100000</v>
      </c>
      <c r="I1045" s="370">
        <v>100000</v>
      </c>
      <c r="J1045" s="363">
        <f t="shared" si="369"/>
        <v>300000</v>
      </c>
      <c r="K1045" s="369">
        <v>0</v>
      </c>
      <c r="L1045" s="369">
        <v>0</v>
      </c>
      <c r="M1045" s="370">
        <v>100000</v>
      </c>
      <c r="N1045" s="369">
        <v>0</v>
      </c>
      <c r="O1045" s="369">
        <v>0</v>
      </c>
      <c r="P1045" s="87">
        <f t="shared" si="371"/>
        <v>100000</v>
      </c>
      <c r="Q1045" s="66">
        <f t="shared" si="374"/>
        <v>400000</v>
      </c>
      <c r="R1045" s="196">
        <v>-100000</v>
      </c>
    </row>
    <row r="1046" spans="1:18" ht="16.5" hidden="1" customHeight="1" outlineLevel="4">
      <c r="A1046" s="427"/>
      <c r="B1046" s="429"/>
      <c r="C1046" s="86" t="s">
        <v>158</v>
      </c>
      <c r="D1046" s="25">
        <v>0</v>
      </c>
      <c r="E1046" s="369">
        <v>0</v>
      </c>
      <c r="F1046" s="370">
        <v>100000</v>
      </c>
      <c r="G1046" s="369">
        <v>0</v>
      </c>
      <c r="H1046" s="369">
        <v>0</v>
      </c>
      <c r="I1046" s="370">
        <v>100000</v>
      </c>
      <c r="J1046" s="363">
        <f t="shared" si="369"/>
        <v>200000</v>
      </c>
      <c r="K1046" s="369">
        <v>0</v>
      </c>
      <c r="L1046" s="369">
        <v>0</v>
      </c>
      <c r="M1046" s="370">
        <v>100000</v>
      </c>
      <c r="N1046" s="369">
        <v>0</v>
      </c>
      <c r="O1046" s="369">
        <v>0</v>
      </c>
      <c r="P1046" s="87">
        <f t="shared" si="371"/>
        <v>100000</v>
      </c>
      <c r="Q1046" s="66">
        <f t="shared" si="374"/>
        <v>300000</v>
      </c>
      <c r="R1046" s="196">
        <v>0</v>
      </c>
    </row>
    <row r="1047" spans="1:18" ht="16.5" hidden="1" customHeight="1" outlineLevel="4">
      <c r="A1047" s="427"/>
      <c r="B1047" s="429"/>
      <c r="C1047" s="86" t="s">
        <v>159</v>
      </c>
      <c r="D1047" s="25">
        <v>0</v>
      </c>
      <c r="E1047" s="369">
        <v>0</v>
      </c>
      <c r="F1047" s="370">
        <v>50000</v>
      </c>
      <c r="G1047" s="369">
        <v>0</v>
      </c>
      <c r="H1047" s="369">
        <v>0</v>
      </c>
      <c r="I1047" s="370">
        <v>50000</v>
      </c>
      <c r="J1047" s="363">
        <f t="shared" si="369"/>
        <v>100000</v>
      </c>
      <c r="K1047" s="369">
        <v>0</v>
      </c>
      <c r="L1047" s="369">
        <v>0</v>
      </c>
      <c r="M1047" s="370">
        <v>50000</v>
      </c>
      <c r="N1047" s="369">
        <v>0</v>
      </c>
      <c r="O1047" s="369">
        <v>0</v>
      </c>
      <c r="P1047" s="87">
        <f t="shared" si="371"/>
        <v>50000</v>
      </c>
      <c r="Q1047" s="66">
        <f t="shared" si="374"/>
        <v>150000</v>
      </c>
      <c r="R1047" s="196">
        <v>0</v>
      </c>
    </row>
    <row r="1048" spans="1:18" ht="16.5" hidden="1" customHeight="1" outlineLevel="4">
      <c r="A1048" s="427"/>
      <c r="B1048" s="429"/>
      <c r="C1048" s="86" t="s">
        <v>160</v>
      </c>
      <c r="D1048" s="25">
        <v>0</v>
      </c>
      <c r="E1048" s="369">
        <v>0</v>
      </c>
      <c r="F1048" s="369">
        <v>0</v>
      </c>
      <c r="G1048" s="370">
        <v>100000</v>
      </c>
      <c r="H1048" s="370">
        <v>100000</v>
      </c>
      <c r="I1048" s="370">
        <v>100000</v>
      </c>
      <c r="J1048" s="363">
        <f t="shared" si="369"/>
        <v>300000</v>
      </c>
      <c r="K1048" s="369">
        <v>0</v>
      </c>
      <c r="L1048" s="369">
        <v>0</v>
      </c>
      <c r="M1048" s="370">
        <v>100000</v>
      </c>
      <c r="N1048" s="369">
        <v>0</v>
      </c>
      <c r="O1048" s="369">
        <v>0</v>
      </c>
      <c r="P1048" s="87">
        <f t="shared" si="371"/>
        <v>100000</v>
      </c>
      <c r="Q1048" s="66">
        <f t="shared" si="374"/>
        <v>400000</v>
      </c>
      <c r="R1048" s="196">
        <v>-100000</v>
      </c>
    </row>
    <row r="1049" spans="1:18" ht="16.5" hidden="1" customHeight="1" outlineLevel="4">
      <c r="A1049" s="427"/>
      <c r="B1049" s="429"/>
      <c r="C1049" s="108" t="s">
        <v>161</v>
      </c>
      <c r="D1049" s="25">
        <v>0</v>
      </c>
      <c r="E1049" s="369">
        <v>0</v>
      </c>
      <c r="F1049" s="369">
        <v>0</v>
      </c>
      <c r="G1049" s="370">
        <v>100000</v>
      </c>
      <c r="H1049" s="370">
        <v>100000</v>
      </c>
      <c r="I1049" s="370">
        <v>100000</v>
      </c>
      <c r="J1049" s="363">
        <f t="shared" si="369"/>
        <v>300000</v>
      </c>
      <c r="K1049" s="369">
        <v>0</v>
      </c>
      <c r="L1049" s="369">
        <v>0</v>
      </c>
      <c r="M1049" s="370">
        <v>100000</v>
      </c>
      <c r="N1049" s="369">
        <v>0</v>
      </c>
      <c r="O1049" s="369">
        <v>0</v>
      </c>
      <c r="P1049" s="87">
        <f t="shared" si="371"/>
        <v>100000</v>
      </c>
      <c r="Q1049" s="66">
        <f t="shared" si="374"/>
        <v>400000</v>
      </c>
      <c r="R1049" s="196">
        <v>-100000</v>
      </c>
    </row>
    <row r="1050" spans="1:18" ht="16.5" hidden="1" customHeight="1" outlineLevel="4">
      <c r="A1050" s="427"/>
      <c r="B1050" s="429"/>
      <c r="C1050" s="108" t="s">
        <v>162</v>
      </c>
      <c r="D1050" s="25">
        <v>0</v>
      </c>
      <c r="E1050" s="369">
        <v>0</v>
      </c>
      <c r="F1050" s="370">
        <v>50000</v>
      </c>
      <c r="G1050" s="369">
        <v>0</v>
      </c>
      <c r="H1050" s="369">
        <v>0</v>
      </c>
      <c r="I1050" s="370">
        <v>50000</v>
      </c>
      <c r="J1050" s="363">
        <f t="shared" si="369"/>
        <v>100000</v>
      </c>
      <c r="K1050" s="369">
        <v>0</v>
      </c>
      <c r="L1050" s="369">
        <v>0</v>
      </c>
      <c r="M1050" s="370">
        <v>50000</v>
      </c>
      <c r="N1050" s="369">
        <v>0</v>
      </c>
      <c r="O1050" s="369">
        <v>0</v>
      </c>
      <c r="P1050" s="87">
        <f t="shared" si="371"/>
        <v>50000</v>
      </c>
      <c r="Q1050" s="66">
        <f t="shared" si="374"/>
        <v>150000</v>
      </c>
      <c r="R1050" s="196">
        <v>0</v>
      </c>
    </row>
    <row r="1051" spans="1:18" ht="16.5" hidden="1" customHeight="1" outlineLevel="4">
      <c r="A1051" s="427"/>
      <c r="B1051" s="429"/>
      <c r="C1051" s="108" t="s">
        <v>154</v>
      </c>
      <c r="D1051" s="25">
        <v>0</v>
      </c>
      <c r="E1051" s="369">
        <v>0</v>
      </c>
      <c r="F1051" s="370">
        <v>50000</v>
      </c>
      <c r="G1051" s="369">
        <v>0</v>
      </c>
      <c r="H1051" s="369">
        <v>0</v>
      </c>
      <c r="I1051" s="370">
        <v>50000</v>
      </c>
      <c r="J1051" s="363">
        <f t="shared" si="369"/>
        <v>100000</v>
      </c>
      <c r="K1051" s="369">
        <v>0</v>
      </c>
      <c r="L1051" s="369">
        <v>0</v>
      </c>
      <c r="M1051" s="370">
        <v>50000</v>
      </c>
      <c r="N1051" s="369">
        <v>0</v>
      </c>
      <c r="O1051" s="369">
        <v>0</v>
      </c>
      <c r="P1051" s="87">
        <f t="shared" si="371"/>
        <v>50000</v>
      </c>
      <c r="Q1051" s="66">
        <f t="shared" si="374"/>
        <v>150000</v>
      </c>
      <c r="R1051" s="196">
        <v>0</v>
      </c>
    </row>
    <row r="1052" spans="1:18" ht="16.5" hidden="1" customHeight="1" outlineLevel="4">
      <c r="A1052" s="427"/>
      <c r="B1052" s="429"/>
      <c r="C1052" s="86" t="s">
        <v>163</v>
      </c>
      <c r="D1052" s="25">
        <v>0</v>
      </c>
      <c r="E1052" s="369">
        <v>0</v>
      </c>
      <c r="F1052" s="369">
        <v>0</v>
      </c>
      <c r="G1052" s="370">
        <v>100000</v>
      </c>
      <c r="H1052" s="370">
        <v>100000</v>
      </c>
      <c r="I1052" s="370">
        <v>100000</v>
      </c>
      <c r="J1052" s="363">
        <f t="shared" si="369"/>
        <v>300000</v>
      </c>
      <c r="K1052" s="369">
        <v>0</v>
      </c>
      <c r="L1052" s="369">
        <v>0</v>
      </c>
      <c r="M1052" s="370">
        <v>100000</v>
      </c>
      <c r="N1052" s="369">
        <v>0</v>
      </c>
      <c r="O1052" s="369">
        <v>0</v>
      </c>
      <c r="P1052" s="87">
        <f t="shared" si="371"/>
        <v>100000</v>
      </c>
      <c r="Q1052" s="66">
        <f t="shared" si="374"/>
        <v>400000</v>
      </c>
      <c r="R1052" s="196">
        <v>-100000</v>
      </c>
    </row>
    <row r="1053" spans="1:18" ht="16.5" hidden="1" customHeight="1" outlineLevel="4">
      <c r="A1053" s="427"/>
      <c r="B1053" s="429"/>
      <c r="C1053" s="108" t="s">
        <v>164</v>
      </c>
      <c r="D1053" s="25">
        <v>0</v>
      </c>
      <c r="E1053" s="369">
        <v>0</v>
      </c>
      <c r="F1053" s="369">
        <v>0</v>
      </c>
      <c r="G1053" s="370">
        <v>100000</v>
      </c>
      <c r="H1053" s="370">
        <v>100000</v>
      </c>
      <c r="I1053" s="370">
        <v>100000</v>
      </c>
      <c r="J1053" s="363">
        <f t="shared" si="369"/>
        <v>300000</v>
      </c>
      <c r="K1053" s="369">
        <v>0</v>
      </c>
      <c r="L1053" s="369">
        <v>0</v>
      </c>
      <c r="M1053" s="370">
        <v>100000</v>
      </c>
      <c r="N1053" s="369">
        <v>0</v>
      </c>
      <c r="O1053" s="369">
        <v>0</v>
      </c>
      <c r="P1053" s="87">
        <f t="shared" si="371"/>
        <v>100000</v>
      </c>
      <c r="Q1053" s="66">
        <f t="shared" si="374"/>
        <v>400000</v>
      </c>
      <c r="R1053" s="196">
        <v>-100000</v>
      </c>
    </row>
    <row r="1054" spans="1:18" ht="42" hidden="1" customHeight="1" outlineLevel="3">
      <c r="A1054" s="427"/>
      <c r="B1054" s="429"/>
      <c r="C1054" s="75" t="s">
        <v>22</v>
      </c>
      <c r="D1054" s="27">
        <v>0</v>
      </c>
      <c r="E1054" s="20">
        <f>SUM(E1055:E1064)</f>
        <v>0</v>
      </c>
      <c r="F1054" s="20">
        <f t="shared" ref="F1054:I1054" si="379">SUM(F1055:F1064)</f>
        <v>0</v>
      </c>
      <c r="G1054" s="20">
        <f t="shared" si="379"/>
        <v>0</v>
      </c>
      <c r="H1054" s="20">
        <f t="shared" si="379"/>
        <v>0</v>
      </c>
      <c r="I1054" s="20">
        <f t="shared" si="379"/>
        <v>291666</v>
      </c>
      <c r="J1054" s="363">
        <f t="shared" si="369"/>
        <v>291666</v>
      </c>
      <c r="K1054" s="20">
        <f t="shared" ref="K1054:N1054" si="380">SUM(K1055:K1064)</f>
        <v>291666</v>
      </c>
      <c r="L1054" s="20">
        <f t="shared" si="380"/>
        <v>291667</v>
      </c>
      <c r="M1054" s="20">
        <f t="shared" si="380"/>
        <v>291667</v>
      </c>
      <c r="N1054" s="20">
        <f t="shared" si="380"/>
        <v>291666</v>
      </c>
      <c r="O1054" s="20">
        <f>SUM(O1055:O1064)</f>
        <v>291666.40333333332</v>
      </c>
      <c r="P1054" s="20">
        <f t="shared" si="371"/>
        <v>1458332.4033333333</v>
      </c>
      <c r="Q1054" s="76">
        <f t="shared" si="374"/>
        <v>1749998.4033333333</v>
      </c>
      <c r="R1054" s="196">
        <v>0</v>
      </c>
    </row>
    <row r="1055" spans="1:18" ht="15.75" hidden="1" customHeight="1" outlineLevel="3">
      <c r="A1055" s="427"/>
      <c r="B1055" s="429"/>
      <c r="C1055" s="111" t="s">
        <v>156</v>
      </c>
      <c r="D1055" s="111"/>
      <c r="E1055" s="12">
        <v>0</v>
      </c>
      <c r="F1055" s="369">
        <v>0</v>
      </c>
      <c r="G1055" s="369">
        <v>0</v>
      </c>
      <c r="H1055" s="369">
        <v>0</v>
      </c>
      <c r="I1055" s="113">
        <v>41666</v>
      </c>
      <c r="J1055" s="363">
        <f t="shared" si="369"/>
        <v>41666</v>
      </c>
      <c r="K1055" s="133">
        <v>41666</v>
      </c>
      <c r="L1055" s="225">
        <f>41667</f>
        <v>41667</v>
      </c>
      <c r="M1055" s="225">
        <v>41667</v>
      </c>
      <c r="N1055" s="14">
        <v>41667</v>
      </c>
      <c r="O1055" s="221">
        <f>41666.6-0.09</f>
        <v>41666.51</v>
      </c>
      <c r="P1055" s="363">
        <f t="shared" si="371"/>
        <v>208333.51</v>
      </c>
      <c r="Q1055" s="66"/>
      <c r="R1055" s="196">
        <v>0</v>
      </c>
    </row>
    <row r="1056" spans="1:18" ht="15.75" hidden="1" customHeight="1" outlineLevel="3">
      <c r="A1056" s="427"/>
      <c r="B1056" s="429"/>
      <c r="C1056" s="91" t="s">
        <v>157</v>
      </c>
      <c r="D1056" s="91"/>
      <c r="E1056" s="12">
        <v>0</v>
      </c>
      <c r="F1056" s="369">
        <v>0</v>
      </c>
      <c r="G1056" s="369">
        <v>0</v>
      </c>
      <c r="H1056" s="369">
        <v>0</v>
      </c>
      <c r="I1056" s="113">
        <v>41666.666666666664</v>
      </c>
      <c r="J1056" s="363">
        <f t="shared" si="369"/>
        <v>41666.666666666664</v>
      </c>
      <c r="K1056" s="133">
        <v>41666.666666666664</v>
      </c>
      <c r="L1056" s="126">
        <v>41666.666666666664</v>
      </c>
      <c r="M1056" s="12">
        <v>41666.666666666664</v>
      </c>
      <c r="N1056" s="14">
        <v>41666</v>
      </c>
      <c r="O1056" s="221">
        <f>41666.6-0.1</f>
        <v>41666.5</v>
      </c>
      <c r="P1056" s="363">
        <f t="shared" si="371"/>
        <v>208332.5</v>
      </c>
      <c r="Q1056" s="66"/>
      <c r="R1056" s="196">
        <v>0</v>
      </c>
    </row>
    <row r="1057" spans="1:18" ht="15.75" hidden="1" customHeight="1" outlineLevel="3">
      <c r="A1057" s="427"/>
      <c r="B1057" s="429"/>
      <c r="C1057" s="91" t="s">
        <v>158</v>
      </c>
      <c r="D1057" s="91"/>
      <c r="E1057" s="12">
        <v>0</v>
      </c>
      <c r="F1057" s="369">
        <v>0</v>
      </c>
      <c r="G1057" s="369">
        <v>0</v>
      </c>
      <c r="H1057" s="369">
        <v>0</v>
      </c>
      <c r="I1057" s="113">
        <v>41666.666666666664</v>
      </c>
      <c r="J1057" s="363">
        <f t="shared" si="369"/>
        <v>41666.666666666664</v>
      </c>
      <c r="K1057" s="133">
        <v>41666.666666666664</v>
      </c>
      <c r="L1057" s="126">
        <v>41666.666666666664</v>
      </c>
      <c r="M1057" s="12">
        <v>41666.666666666664</v>
      </c>
      <c r="N1057" s="14">
        <v>41667</v>
      </c>
      <c r="O1057" s="126">
        <v>41666.666666666664</v>
      </c>
      <c r="P1057" s="363">
        <f t="shared" si="371"/>
        <v>208333.66666666666</v>
      </c>
      <c r="Q1057" s="66"/>
      <c r="R1057" s="196">
        <v>0</v>
      </c>
    </row>
    <row r="1058" spans="1:18" ht="15.75" hidden="1" customHeight="1" outlineLevel="3">
      <c r="A1058" s="427"/>
      <c r="B1058" s="429"/>
      <c r="C1058" s="91" t="s">
        <v>159</v>
      </c>
      <c r="D1058" s="91"/>
      <c r="E1058" s="12">
        <v>0</v>
      </c>
      <c r="F1058" s="12">
        <v>0</v>
      </c>
      <c r="G1058" s="12">
        <v>0</v>
      </c>
      <c r="H1058" s="12">
        <v>0</v>
      </c>
      <c r="I1058" s="113">
        <v>0</v>
      </c>
      <c r="J1058" s="363">
        <f t="shared" si="369"/>
        <v>0</v>
      </c>
      <c r="K1058" s="113">
        <v>0</v>
      </c>
      <c r="L1058" s="12">
        <v>0</v>
      </c>
      <c r="M1058" s="12">
        <v>0</v>
      </c>
      <c r="N1058" s="12">
        <v>0</v>
      </c>
      <c r="O1058" s="12">
        <v>0</v>
      </c>
      <c r="P1058" s="363">
        <f t="shared" si="371"/>
        <v>0</v>
      </c>
      <c r="Q1058" s="66"/>
      <c r="R1058" s="196">
        <v>0</v>
      </c>
    </row>
    <row r="1059" spans="1:18" ht="15.75" hidden="1" customHeight="1" outlineLevel="3">
      <c r="A1059" s="427"/>
      <c r="B1059" s="429"/>
      <c r="C1059" s="91" t="s">
        <v>160</v>
      </c>
      <c r="D1059" s="91"/>
      <c r="E1059" s="12">
        <v>0</v>
      </c>
      <c r="F1059" s="12">
        <v>0</v>
      </c>
      <c r="G1059" s="12">
        <v>0</v>
      </c>
      <c r="H1059" s="12">
        <v>0</v>
      </c>
      <c r="I1059" s="113">
        <v>41666.666666666664</v>
      </c>
      <c r="J1059" s="363">
        <f t="shared" si="369"/>
        <v>41666.666666666664</v>
      </c>
      <c r="K1059" s="133">
        <v>41666.666666666664</v>
      </c>
      <c r="L1059" s="12">
        <v>41666.666666666664</v>
      </c>
      <c r="M1059" s="12">
        <v>41666.666666666664</v>
      </c>
      <c r="N1059" s="14">
        <v>41666</v>
      </c>
      <c r="O1059" s="221">
        <v>41666.666666666664</v>
      </c>
      <c r="P1059" s="363">
        <f t="shared" si="371"/>
        <v>208332.66666666666</v>
      </c>
      <c r="Q1059" s="66"/>
      <c r="R1059" s="196">
        <v>0</v>
      </c>
    </row>
    <row r="1060" spans="1:18" ht="15.75" hidden="1" customHeight="1" outlineLevel="3">
      <c r="A1060" s="427"/>
      <c r="B1060" s="429"/>
      <c r="C1060" s="111" t="s">
        <v>161</v>
      </c>
      <c r="D1060" s="111"/>
      <c r="E1060" s="12">
        <v>0</v>
      </c>
      <c r="F1060" s="12">
        <v>0</v>
      </c>
      <c r="G1060" s="12">
        <v>0</v>
      </c>
      <c r="H1060" s="12">
        <v>0</v>
      </c>
      <c r="I1060" s="113">
        <v>41666.666666666664</v>
      </c>
      <c r="J1060" s="363">
        <f t="shared" si="369"/>
        <v>41666.666666666664</v>
      </c>
      <c r="K1060" s="133">
        <v>41666.666666666664</v>
      </c>
      <c r="L1060" s="12">
        <v>41666.666666666664</v>
      </c>
      <c r="M1060" s="12">
        <v>41666.666666666664</v>
      </c>
      <c r="N1060" s="14">
        <v>41667</v>
      </c>
      <c r="O1060" s="221">
        <v>41666.666666666664</v>
      </c>
      <c r="P1060" s="363">
        <f t="shared" si="371"/>
        <v>208333.66666666666</v>
      </c>
      <c r="Q1060" s="66"/>
      <c r="R1060" s="196">
        <v>0</v>
      </c>
    </row>
    <row r="1061" spans="1:18" ht="15.75" hidden="1" customHeight="1" outlineLevel="3">
      <c r="A1061" s="427"/>
      <c r="B1061" s="429"/>
      <c r="C1061" s="111" t="s">
        <v>162</v>
      </c>
      <c r="D1061" s="111"/>
      <c r="E1061" s="12">
        <v>0</v>
      </c>
      <c r="F1061" s="12">
        <v>0</v>
      </c>
      <c r="G1061" s="12">
        <v>0</v>
      </c>
      <c r="H1061" s="12">
        <v>0</v>
      </c>
      <c r="I1061" s="113">
        <v>20833.333333333332</v>
      </c>
      <c r="J1061" s="363">
        <f t="shared" si="369"/>
        <v>20833.333333333332</v>
      </c>
      <c r="K1061" s="133">
        <v>20833.333333333332</v>
      </c>
      <c r="L1061" s="12">
        <v>20833.333333333332</v>
      </c>
      <c r="M1061" s="12">
        <v>20833.333333333332</v>
      </c>
      <c r="N1061" s="14">
        <v>20833</v>
      </c>
      <c r="O1061" s="221">
        <v>20833.333333333332</v>
      </c>
      <c r="P1061" s="363">
        <f t="shared" si="371"/>
        <v>104166.33333333333</v>
      </c>
      <c r="Q1061" s="66"/>
      <c r="R1061" s="196">
        <v>0</v>
      </c>
    </row>
    <row r="1062" spans="1:18" ht="15.75" hidden="1" customHeight="1" outlineLevel="3">
      <c r="A1062" s="427"/>
      <c r="B1062" s="429"/>
      <c r="C1062" s="111" t="s">
        <v>154</v>
      </c>
      <c r="D1062" s="111"/>
      <c r="E1062" s="12">
        <v>0</v>
      </c>
      <c r="F1062" s="12">
        <v>0</v>
      </c>
      <c r="G1062" s="12">
        <v>0</v>
      </c>
      <c r="H1062" s="12">
        <v>0</v>
      </c>
      <c r="I1062" s="113">
        <v>20833.333333333332</v>
      </c>
      <c r="J1062" s="363">
        <f t="shared" si="369"/>
        <v>20833.333333333332</v>
      </c>
      <c r="K1062" s="133">
        <v>20833.333333333332</v>
      </c>
      <c r="L1062" s="12">
        <v>20833.333333333332</v>
      </c>
      <c r="M1062" s="12">
        <v>20833.333333333332</v>
      </c>
      <c r="N1062" s="14">
        <v>20833</v>
      </c>
      <c r="O1062" s="221">
        <f>20833.3333333333+0.06</f>
        <v>20833.393333333301</v>
      </c>
      <c r="P1062" s="363">
        <f t="shared" si="371"/>
        <v>104166.3933333333</v>
      </c>
      <c r="Q1062" s="66"/>
      <c r="R1062" s="196">
        <v>0</v>
      </c>
    </row>
    <row r="1063" spans="1:18" ht="15.75" hidden="1" customHeight="1" outlineLevel="3">
      <c r="A1063" s="427"/>
      <c r="B1063" s="429"/>
      <c r="C1063" s="91" t="s">
        <v>163</v>
      </c>
      <c r="D1063" s="91"/>
      <c r="E1063" s="12">
        <v>0</v>
      </c>
      <c r="F1063" s="12">
        <v>0</v>
      </c>
      <c r="G1063" s="12">
        <v>0</v>
      </c>
      <c r="H1063" s="12">
        <v>0</v>
      </c>
      <c r="I1063" s="113">
        <v>0</v>
      </c>
      <c r="J1063" s="363">
        <f t="shared" si="369"/>
        <v>0</v>
      </c>
      <c r="K1063" s="113">
        <v>0</v>
      </c>
      <c r="L1063" s="12">
        <v>0</v>
      </c>
      <c r="M1063" s="12">
        <v>0</v>
      </c>
      <c r="N1063" s="12">
        <v>0</v>
      </c>
      <c r="O1063" s="221">
        <v>0</v>
      </c>
      <c r="P1063" s="363">
        <f t="shared" si="371"/>
        <v>0</v>
      </c>
      <c r="Q1063" s="66"/>
      <c r="R1063" s="196">
        <v>0</v>
      </c>
    </row>
    <row r="1064" spans="1:18" ht="15.75" hidden="1" customHeight="1" outlineLevel="3">
      <c r="A1064" s="427"/>
      <c r="B1064" s="430"/>
      <c r="C1064" s="111" t="s">
        <v>164</v>
      </c>
      <c r="D1064" s="111"/>
      <c r="E1064" s="12">
        <v>0</v>
      </c>
      <c r="F1064" s="12">
        <v>0</v>
      </c>
      <c r="G1064" s="12">
        <v>0</v>
      </c>
      <c r="H1064" s="12">
        <v>0</v>
      </c>
      <c r="I1064" s="113">
        <v>41666.666666666664</v>
      </c>
      <c r="J1064" s="363">
        <f t="shared" si="369"/>
        <v>41666.666666666664</v>
      </c>
      <c r="K1064" s="133">
        <v>41666.666666666664</v>
      </c>
      <c r="L1064" s="12">
        <v>41666.666666666664</v>
      </c>
      <c r="M1064" s="12">
        <v>41666.666666666664</v>
      </c>
      <c r="N1064" s="14">
        <v>41667</v>
      </c>
      <c r="O1064" s="221">
        <v>41666.666666666664</v>
      </c>
      <c r="P1064" s="363">
        <f t="shared" si="371"/>
        <v>208333.66666666666</v>
      </c>
      <c r="Q1064" s="66"/>
      <c r="R1064" s="196">
        <v>0</v>
      </c>
    </row>
    <row r="1065" spans="1:18" ht="36.75" hidden="1" customHeight="1" outlineLevel="2">
      <c r="A1065" s="472" t="s">
        <v>165</v>
      </c>
      <c r="B1065" s="473"/>
      <c r="C1065" s="473"/>
      <c r="D1065" s="363">
        <f t="shared" ref="D1065:I1065" si="381">D1068+D1070+D1072+D1074</f>
        <v>0</v>
      </c>
      <c r="E1065" s="87">
        <f t="shared" si="381"/>
        <v>0</v>
      </c>
      <c r="F1065" s="363">
        <f>F1068+F1070+F1072+F1074+F1066</f>
        <v>334000</v>
      </c>
      <c r="G1065" s="363">
        <f t="shared" si="381"/>
        <v>300000</v>
      </c>
      <c r="H1065" s="363">
        <f t="shared" si="381"/>
        <v>300000</v>
      </c>
      <c r="I1065" s="363">
        <f t="shared" si="381"/>
        <v>2616666</v>
      </c>
      <c r="J1065" s="363">
        <f t="shared" si="369"/>
        <v>3550666</v>
      </c>
      <c r="K1065" s="363">
        <f t="shared" ref="K1065:O1065" si="382">K1068+K1070+K1072+K1074+K1066</f>
        <v>2679976</v>
      </c>
      <c r="L1065" s="363">
        <f t="shared" si="382"/>
        <v>2591665.9966666694</v>
      </c>
      <c r="M1065" s="363">
        <f t="shared" si="382"/>
        <v>2616665.9966666694</v>
      </c>
      <c r="N1065" s="363">
        <f t="shared" si="382"/>
        <v>2591665.9966666694</v>
      </c>
      <c r="O1065" s="363">
        <f t="shared" si="382"/>
        <v>2591665.9966666694</v>
      </c>
      <c r="P1065" s="363">
        <f t="shared" si="371"/>
        <v>13071639.986666679</v>
      </c>
      <c r="Q1065" s="67">
        <f>J1065+P1065</f>
        <v>16622305.986666679</v>
      </c>
      <c r="R1065" s="196">
        <v>-300000</v>
      </c>
    </row>
    <row r="1066" spans="1:18" ht="33" hidden="1" customHeight="1" outlineLevel="3">
      <c r="A1066" s="427">
        <v>19</v>
      </c>
      <c r="B1066" s="428" t="s">
        <v>14</v>
      </c>
      <c r="C1066" s="75" t="s">
        <v>11</v>
      </c>
      <c r="D1066" s="75"/>
      <c r="E1066" s="20">
        <f>SUM(E1067)</f>
        <v>0</v>
      </c>
      <c r="F1066" s="28">
        <f>F1067</f>
        <v>0</v>
      </c>
      <c r="G1066" s="28">
        <f t="shared" ref="G1066:I1066" si="383">G1067</f>
        <v>0</v>
      </c>
      <c r="H1066" s="28">
        <f t="shared" si="383"/>
        <v>0</v>
      </c>
      <c r="I1066" s="28">
        <f t="shared" si="383"/>
        <v>0</v>
      </c>
      <c r="J1066" s="363">
        <f t="shared" ref="J1066:J1129" si="384">I1066+H1066+G1066+F1066+E1066+D1066</f>
        <v>0</v>
      </c>
      <c r="K1066" s="20">
        <f>SUM(K1067)</f>
        <v>88310</v>
      </c>
      <c r="L1066" s="28">
        <f t="shared" ref="L1066" si="385">L1067</f>
        <v>0</v>
      </c>
      <c r="M1066" s="28">
        <f>M1067</f>
        <v>0</v>
      </c>
      <c r="N1066" s="28">
        <f t="shared" ref="N1066:O1066" si="386">N1067</f>
        <v>0</v>
      </c>
      <c r="O1066" s="28">
        <f t="shared" si="386"/>
        <v>0</v>
      </c>
      <c r="P1066" s="20">
        <f t="shared" si="371"/>
        <v>88310</v>
      </c>
      <c r="Q1066" s="76">
        <f t="shared" ref="Q1066:Q1074" si="387">J1066+P1066</f>
        <v>88310</v>
      </c>
      <c r="R1066" s="196">
        <v>0</v>
      </c>
    </row>
    <row r="1067" spans="1:18" ht="16.5" hidden="1" customHeight="1" outlineLevel="4">
      <c r="A1067" s="427"/>
      <c r="B1067" s="429"/>
      <c r="C1067" s="108" t="s">
        <v>166</v>
      </c>
      <c r="D1067" s="108"/>
      <c r="E1067" s="113"/>
      <c r="F1067" s="369">
        <v>0</v>
      </c>
      <c r="G1067" s="369">
        <v>0</v>
      </c>
      <c r="H1067" s="369">
        <v>0</v>
      </c>
      <c r="I1067" s="369">
        <v>0</v>
      </c>
      <c r="J1067" s="363">
        <f t="shared" si="384"/>
        <v>0</v>
      </c>
      <c r="K1067" s="369">
        <v>88310</v>
      </c>
      <c r="L1067" s="369">
        <v>0</v>
      </c>
      <c r="M1067" s="369">
        <v>0</v>
      </c>
      <c r="N1067" s="369">
        <v>0</v>
      </c>
      <c r="O1067" s="369">
        <v>0</v>
      </c>
      <c r="P1067" s="87">
        <f t="shared" si="371"/>
        <v>88310</v>
      </c>
      <c r="Q1067" s="66">
        <f t="shared" si="387"/>
        <v>88310</v>
      </c>
      <c r="R1067" s="196">
        <v>0</v>
      </c>
    </row>
    <row r="1068" spans="1:18" ht="28.5" hidden="1" customHeight="1" outlineLevel="3">
      <c r="A1068" s="427"/>
      <c r="B1068" s="429"/>
      <c r="C1068" s="75" t="s">
        <v>12</v>
      </c>
      <c r="D1068" s="27">
        <v>0</v>
      </c>
      <c r="E1068" s="20">
        <f>SUM(E1069)</f>
        <v>0</v>
      </c>
      <c r="F1068" s="20">
        <f>SUM(F1069)</f>
        <v>10000</v>
      </c>
      <c r="G1068" s="20">
        <f>SUM(G1069)</f>
        <v>0</v>
      </c>
      <c r="H1068" s="20">
        <f>SUM(H1069)</f>
        <v>0</v>
      </c>
      <c r="I1068" s="20">
        <f>SUM(I1069)</f>
        <v>1000</v>
      </c>
      <c r="J1068" s="363">
        <f t="shared" si="384"/>
        <v>11000</v>
      </c>
      <c r="K1068" s="20">
        <f t="shared" ref="K1068:O1068" si="388">SUM(K1069)</f>
        <v>0</v>
      </c>
      <c r="L1068" s="20">
        <f t="shared" si="388"/>
        <v>0</v>
      </c>
      <c r="M1068" s="20">
        <f t="shared" si="388"/>
        <v>1000</v>
      </c>
      <c r="N1068" s="20">
        <f t="shared" si="388"/>
        <v>0</v>
      </c>
      <c r="O1068" s="20">
        <f t="shared" si="388"/>
        <v>0</v>
      </c>
      <c r="P1068" s="20">
        <f t="shared" si="371"/>
        <v>1000</v>
      </c>
      <c r="Q1068" s="76">
        <f t="shared" si="387"/>
        <v>12000</v>
      </c>
      <c r="R1068" s="196">
        <v>0</v>
      </c>
    </row>
    <row r="1069" spans="1:18" ht="15" hidden="1" customHeight="1" outlineLevel="4">
      <c r="A1069" s="427"/>
      <c r="B1069" s="429"/>
      <c r="C1069" s="108" t="s">
        <v>166</v>
      </c>
      <c r="D1069" s="108"/>
      <c r="E1069" s="369">
        <v>0</v>
      </c>
      <c r="F1069" s="370">
        <v>10000</v>
      </c>
      <c r="G1069" s="369">
        <v>0</v>
      </c>
      <c r="H1069" s="369">
        <v>0</v>
      </c>
      <c r="I1069" s="89">
        <f>F1069*10%</f>
        <v>1000</v>
      </c>
      <c r="J1069" s="363">
        <f t="shared" si="384"/>
        <v>11000</v>
      </c>
      <c r="K1069" s="369">
        <v>0</v>
      </c>
      <c r="L1069" s="369">
        <v>0</v>
      </c>
      <c r="M1069" s="89">
        <v>1000</v>
      </c>
      <c r="N1069" s="369">
        <v>0</v>
      </c>
      <c r="O1069" s="369">
        <v>0</v>
      </c>
      <c r="P1069" s="87">
        <f t="shared" si="371"/>
        <v>1000</v>
      </c>
      <c r="Q1069" s="66">
        <f t="shared" si="387"/>
        <v>12000</v>
      </c>
      <c r="R1069" s="196">
        <v>0</v>
      </c>
    </row>
    <row r="1070" spans="1:18" ht="28.5" hidden="1" customHeight="1" outlineLevel="3">
      <c r="A1070" s="427"/>
      <c r="B1070" s="429"/>
      <c r="C1070" s="75" t="s">
        <v>13</v>
      </c>
      <c r="D1070" s="27">
        <v>0</v>
      </c>
      <c r="E1070" s="20">
        <f>SUM(E1071)</f>
        <v>0</v>
      </c>
      <c r="F1070" s="20">
        <f>SUM(F1071)</f>
        <v>24000</v>
      </c>
      <c r="G1070" s="20">
        <f t="shared" ref="G1070:H1070" si="389">SUM(G1071)</f>
        <v>0</v>
      </c>
      <c r="H1070" s="20">
        <f t="shared" si="389"/>
        <v>0</v>
      </c>
      <c r="I1070" s="20">
        <f>SUM(I1071)</f>
        <v>24000</v>
      </c>
      <c r="J1070" s="363">
        <f t="shared" si="384"/>
        <v>48000</v>
      </c>
      <c r="K1070" s="20">
        <f t="shared" ref="K1070:L1070" si="390">SUM(K1071)</f>
        <v>0</v>
      </c>
      <c r="L1070" s="20">
        <f t="shared" si="390"/>
        <v>0</v>
      </c>
      <c r="M1070" s="20">
        <f>SUM(M1071)</f>
        <v>24000</v>
      </c>
      <c r="N1070" s="20">
        <f t="shared" ref="N1070:O1070" si="391">SUM(N1071)</f>
        <v>0</v>
      </c>
      <c r="O1070" s="20">
        <f t="shared" si="391"/>
        <v>0</v>
      </c>
      <c r="P1070" s="20">
        <f t="shared" si="371"/>
        <v>24000</v>
      </c>
      <c r="Q1070" s="76">
        <f t="shared" si="387"/>
        <v>72000</v>
      </c>
      <c r="R1070" s="196">
        <v>0</v>
      </c>
    </row>
    <row r="1071" spans="1:18" ht="16.5" hidden="1" customHeight="1" outlineLevel="4">
      <c r="A1071" s="427"/>
      <c r="B1071" s="429"/>
      <c r="C1071" s="108" t="s">
        <v>166</v>
      </c>
      <c r="D1071" s="108"/>
      <c r="E1071" s="369">
        <v>0</v>
      </c>
      <c r="F1071" s="370">
        <v>24000</v>
      </c>
      <c r="G1071" s="369">
        <v>0</v>
      </c>
      <c r="H1071" s="369">
        <v>0</v>
      </c>
      <c r="I1071" s="370">
        <v>24000</v>
      </c>
      <c r="J1071" s="363">
        <f t="shared" si="384"/>
        <v>48000</v>
      </c>
      <c r="K1071" s="369">
        <v>0</v>
      </c>
      <c r="L1071" s="369">
        <v>0</v>
      </c>
      <c r="M1071" s="370">
        <v>24000</v>
      </c>
      <c r="N1071" s="369">
        <v>0</v>
      </c>
      <c r="O1071" s="369">
        <v>0</v>
      </c>
      <c r="P1071" s="87">
        <f t="shared" si="371"/>
        <v>24000</v>
      </c>
      <c r="Q1071" s="66">
        <f t="shared" si="387"/>
        <v>72000</v>
      </c>
      <c r="R1071" s="196">
        <v>0</v>
      </c>
    </row>
    <row r="1072" spans="1:18" ht="28.5" hidden="1" customHeight="1" outlineLevel="3">
      <c r="A1072" s="427"/>
      <c r="B1072" s="429"/>
      <c r="C1072" s="75" t="s">
        <v>277</v>
      </c>
      <c r="D1072" s="27">
        <v>0</v>
      </c>
      <c r="E1072" s="20">
        <f>SUM(E1073)</f>
        <v>0</v>
      </c>
      <c r="F1072" s="20">
        <f t="shared" ref="F1072:O1072" si="392">SUM(F1073)</f>
        <v>300000</v>
      </c>
      <c r="G1072" s="20">
        <f t="shared" si="392"/>
        <v>300000</v>
      </c>
      <c r="H1072" s="20">
        <f t="shared" si="392"/>
        <v>300000</v>
      </c>
      <c r="I1072" s="20">
        <f t="shared" si="392"/>
        <v>0</v>
      </c>
      <c r="J1072" s="363">
        <f t="shared" si="384"/>
        <v>900000</v>
      </c>
      <c r="K1072" s="20">
        <f t="shared" si="392"/>
        <v>0</v>
      </c>
      <c r="L1072" s="20">
        <f t="shared" si="392"/>
        <v>0</v>
      </c>
      <c r="M1072" s="20">
        <f t="shared" si="392"/>
        <v>0</v>
      </c>
      <c r="N1072" s="20">
        <f t="shared" si="392"/>
        <v>0</v>
      </c>
      <c r="O1072" s="20">
        <f t="shared" si="392"/>
        <v>0</v>
      </c>
      <c r="P1072" s="27">
        <f t="shared" ref="P1072" si="393">O1072+N1072+M1072+L1072+K1072</f>
        <v>0</v>
      </c>
      <c r="Q1072" s="76">
        <f t="shared" si="387"/>
        <v>900000</v>
      </c>
      <c r="R1072" s="196">
        <v>-300000</v>
      </c>
    </row>
    <row r="1073" spans="1:18" ht="16.5" hidden="1" customHeight="1" outlineLevel="4">
      <c r="A1073" s="427"/>
      <c r="B1073" s="429"/>
      <c r="C1073" s="108" t="s">
        <v>166</v>
      </c>
      <c r="D1073" s="108"/>
      <c r="E1073" s="369">
        <v>0</v>
      </c>
      <c r="F1073" s="370">
        <v>300000</v>
      </c>
      <c r="G1073" s="369">
        <v>300000</v>
      </c>
      <c r="H1073" s="369">
        <v>300000</v>
      </c>
      <c r="I1073" s="369">
        <v>0</v>
      </c>
      <c r="J1073" s="363">
        <f t="shared" si="384"/>
        <v>900000</v>
      </c>
      <c r="K1073" s="369">
        <v>0</v>
      </c>
      <c r="L1073" s="369">
        <v>0</v>
      </c>
      <c r="M1073" s="369">
        <v>0</v>
      </c>
      <c r="N1073" s="369">
        <v>0</v>
      </c>
      <c r="O1073" s="369">
        <v>0</v>
      </c>
      <c r="P1073" s="87">
        <f t="shared" ref="P1073:P1136" si="394">K1073+L1073+M1073+N1073+O1073</f>
        <v>0</v>
      </c>
      <c r="Q1073" s="66">
        <f t="shared" si="387"/>
        <v>900000</v>
      </c>
      <c r="R1073" s="196">
        <v>-300000</v>
      </c>
    </row>
    <row r="1074" spans="1:18" ht="28.5" hidden="1" customHeight="1" outlineLevel="3">
      <c r="A1074" s="427"/>
      <c r="B1074" s="429"/>
      <c r="C1074" s="75" t="s">
        <v>22</v>
      </c>
      <c r="D1074" s="27">
        <v>0</v>
      </c>
      <c r="E1074" s="20">
        <f>SUM(E1075)</f>
        <v>0</v>
      </c>
      <c r="F1074" s="20">
        <f t="shared" ref="F1074:I1074" si="395">SUM(F1075)</f>
        <v>0</v>
      </c>
      <c r="G1074" s="20">
        <f t="shared" si="395"/>
        <v>0</v>
      </c>
      <c r="H1074" s="20">
        <f t="shared" si="395"/>
        <v>0</v>
      </c>
      <c r="I1074" s="20">
        <f t="shared" si="395"/>
        <v>2591666</v>
      </c>
      <c r="J1074" s="363">
        <f t="shared" si="384"/>
        <v>2591666</v>
      </c>
      <c r="K1074" s="20">
        <f t="shared" ref="K1074:O1074" si="396">SUM(K1075)</f>
        <v>2591666</v>
      </c>
      <c r="L1074" s="224">
        <f t="shared" si="396"/>
        <v>2591665.9966666694</v>
      </c>
      <c r="M1074" s="309">
        <f t="shared" si="396"/>
        <v>2591665.9966666694</v>
      </c>
      <c r="N1074" s="224">
        <f t="shared" si="396"/>
        <v>2591665.9966666694</v>
      </c>
      <c r="O1074" s="224">
        <f t="shared" si="396"/>
        <v>2591665.9966666694</v>
      </c>
      <c r="P1074" s="20">
        <f t="shared" si="394"/>
        <v>12958329.986666679</v>
      </c>
      <c r="Q1074" s="76">
        <f t="shared" si="387"/>
        <v>15549995.986666679</v>
      </c>
      <c r="R1074" s="196">
        <v>0</v>
      </c>
    </row>
    <row r="1075" spans="1:18" ht="15.75" hidden="1" customHeight="1" outlineLevel="3">
      <c r="A1075" s="427"/>
      <c r="B1075" s="430"/>
      <c r="C1075" s="111" t="s">
        <v>166</v>
      </c>
      <c r="D1075" s="111"/>
      <c r="E1075" s="12">
        <v>0</v>
      </c>
      <c r="F1075" s="12">
        <v>0</v>
      </c>
      <c r="G1075" s="12">
        <v>0</v>
      </c>
      <c r="H1075" s="12">
        <v>0</v>
      </c>
      <c r="I1075" s="133">
        <v>2591666</v>
      </c>
      <c r="J1075" s="363">
        <f t="shared" si="384"/>
        <v>2591666</v>
      </c>
      <c r="K1075" s="133">
        <v>2591666</v>
      </c>
      <c r="L1075" s="313">
        <f>2591666.66666667-0.2-0.47</f>
        <v>2591665.9966666694</v>
      </c>
      <c r="M1075" s="311">
        <f>2591666.66666667-0.2-0.47</f>
        <v>2591665.9966666694</v>
      </c>
      <c r="N1075" s="313">
        <f>2591666.66666667-0.2-0.47</f>
        <v>2591665.9966666694</v>
      </c>
      <c r="O1075" s="313">
        <f>2591666.66666667-0.2-0.47</f>
        <v>2591665.9966666694</v>
      </c>
      <c r="P1075" s="363">
        <f t="shared" si="394"/>
        <v>12958329.986666679</v>
      </c>
      <c r="Q1075" s="15"/>
      <c r="R1075" s="196">
        <v>0</v>
      </c>
    </row>
    <row r="1076" spans="1:18" ht="30" hidden="1" customHeight="1" outlineLevel="2">
      <c r="A1076" s="447" t="s">
        <v>199</v>
      </c>
      <c r="B1076" s="448"/>
      <c r="C1076" s="448"/>
      <c r="D1076" s="363">
        <f t="shared" ref="D1076:I1076" si="397">D1111+D1145+D1179+D1213</f>
        <v>0</v>
      </c>
      <c r="E1076" s="363">
        <f t="shared" si="397"/>
        <v>1208000</v>
      </c>
      <c r="F1076" s="363">
        <f>F1111+F1145+F1179+F1213+F1077</f>
        <v>0</v>
      </c>
      <c r="G1076" s="363">
        <f>G1111+G1145+G1179+G1213</f>
        <v>0</v>
      </c>
      <c r="H1076" s="363">
        <f>H1111+H1145+H1179+H1213</f>
        <v>0</v>
      </c>
      <c r="I1076" s="363">
        <f t="shared" si="397"/>
        <v>0</v>
      </c>
      <c r="J1076" s="363">
        <f t="shared" si="384"/>
        <v>1208000</v>
      </c>
      <c r="K1076" s="363">
        <f t="shared" ref="K1076:O1076" si="398">K1111+K1145+K1179+K1213+K1077</f>
        <v>0</v>
      </c>
      <c r="L1076" s="363">
        <f t="shared" si="398"/>
        <v>0</v>
      </c>
      <c r="M1076" s="363">
        <f t="shared" si="398"/>
        <v>0</v>
      </c>
      <c r="N1076" s="363">
        <f t="shared" si="398"/>
        <v>0</v>
      </c>
      <c r="O1076" s="363">
        <f t="shared" si="398"/>
        <v>0</v>
      </c>
      <c r="P1076" s="363">
        <f t="shared" si="394"/>
        <v>0</v>
      </c>
      <c r="Q1076" s="67">
        <f>J1076+P1076</f>
        <v>1208000</v>
      </c>
      <c r="R1076" s="196">
        <v>-461000</v>
      </c>
    </row>
    <row r="1077" spans="1:18" ht="33" hidden="1" customHeight="1" outlineLevel="3">
      <c r="A1077" s="427">
        <v>20</v>
      </c>
      <c r="B1077" s="428" t="s">
        <v>14</v>
      </c>
      <c r="C1077" s="75" t="s">
        <v>11</v>
      </c>
      <c r="D1077" s="75"/>
      <c r="E1077" s="20">
        <f>SUM(E1078:E1110)</f>
        <v>0</v>
      </c>
      <c r="F1077" s="20">
        <f t="shared" ref="F1077:O1077" si="399">SUM(F1078:F1110)</f>
        <v>0</v>
      </c>
      <c r="G1077" s="28">
        <f>SUM(G1078:G1110)</f>
        <v>0</v>
      </c>
      <c r="H1077" s="28">
        <f>SUM(H1078:H1110)</f>
        <v>0</v>
      </c>
      <c r="I1077" s="28">
        <f t="shared" ref="I1077" si="400">SUM(I1078:I1110)</f>
        <v>0</v>
      </c>
      <c r="J1077" s="363">
        <f t="shared" si="384"/>
        <v>0</v>
      </c>
      <c r="K1077" s="20">
        <f t="shared" si="399"/>
        <v>0</v>
      </c>
      <c r="L1077" s="20">
        <f t="shared" si="399"/>
        <v>0</v>
      </c>
      <c r="M1077" s="28">
        <f t="shared" si="399"/>
        <v>0</v>
      </c>
      <c r="N1077" s="28">
        <f t="shared" si="399"/>
        <v>0</v>
      </c>
      <c r="O1077" s="28">
        <f t="shared" si="399"/>
        <v>0</v>
      </c>
      <c r="P1077" s="20">
        <f t="shared" si="394"/>
        <v>0</v>
      </c>
      <c r="Q1077" s="76">
        <f t="shared" ref="Q1077:Q1140" si="401">J1077+P1077</f>
        <v>0</v>
      </c>
      <c r="R1077" s="196">
        <v>0</v>
      </c>
    </row>
    <row r="1078" spans="1:18" ht="16.5" hidden="1" customHeight="1" outlineLevel="4">
      <c r="A1078" s="427"/>
      <c r="B1078" s="429"/>
      <c r="C1078" s="108" t="s">
        <v>167</v>
      </c>
      <c r="D1078" s="108"/>
      <c r="E1078" s="126"/>
      <c r="F1078" s="369"/>
      <c r="G1078" s="369">
        <v>0</v>
      </c>
      <c r="H1078" s="369">
        <v>0</v>
      </c>
      <c r="I1078" s="369">
        <v>0</v>
      </c>
      <c r="J1078" s="363">
        <f t="shared" si="384"/>
        <v>0</v>
      </c>
      <c r="K1078" s="369"/>
      <c r="L1078" s="369">
        <v>0</v>
      </c>
      <c r="M1078" s="369">
        <v>0</v>
      </c>
      <c r="N1078" s="369">
        <v>0</v>
      </c>
      <c r="O1078" s="369">
        <v>0</v>
      </c>
      <c r="P1078" s="87">
        <f t="shared" si="394"/>
        <v>0</v>
      </c>
      <c r="Q1078" s="66">
        <f t="shared" si="401"/>
        <v>0</v>
      </c>
      <c r="R1078" s="196">
        <v>0</v>
      </c>
    </row>
    <row r="1079" spans="1:18" ht="16.5" hidden="1" customHeight="1" outlineLevel="4">
      <c r="A1079" s="427"/>
      <c r="B1079" s="429"/>
      <c r="C1079" s="108" t="s">
        <v>168</v>
      </c>
      <c r="D1079" s="108"/>
      <c r="E1079" s="126"/>
      <c r="F1079" s="369"/>
      <c r="G1079" s="369">
        <v>0</v>
      </c>
      <c r="H1079" s="369">
        <v>0</v>
      </c>
      <c r="I1079" s="369">
        <v>0</v>
      </c>
      <c r="J1079" s="363">
        <f t="shared" si="384"/>
        <v>0</v>
      </c>
      <c r="K1079" s="369"/>
      <c r="L1079" s="369">
        <v>0</v>
      </c>
      <c r="M1079" s="369">
        <v>0</v>
      </c>
      <c r="N1079" s="369">
        <v>0</v>
      </c>
      <c r="O1079" s="369">
        <v>0</v>
      </c>
      <c r="P1079" s="87">
        <f t="shared" si="394"/>
        <v>0</v>
      </c>
      <c r="Q1079" s="66">
        <f t="shared" si="401"/>
        <v>0</v>
      </c>
      <c r="R1079" s="196">
        <v>0</v>
      </c>
    </row>
    <row r="1080" spans="1:18" ht="16.5" hidden="1" customHeight="1" outlineLevel="4">
      <c r="A1080" s="427"/>
      <c r="B1080" s="429"/>
      <c r="C1080" s="108" t="s">
        <v>169</v>
      </c>
      <c r="D1080" s="108"/>
      <c r="E1080" s="126"/>
      <c r="F1080" s="369"/>
      <c r="G1080" s="369">
        <v>0</v>
      </c>
      <c r="H1080" s="369">
        <v>0</v>
      </c>
      <c r="I1080" s="369">
        <v>0</v>
      </c>
      <c r="J1080" s="363">
        <f t="shared" si="384"/>
        <v>0</v>
      </c>
      <c r="K1080" s="369"/>
      <c r="L1080" s="369">
        <v>0</v>
      </c>
      <c r="M1080" s="369">
        <v>0</v>
      </c>
      <c r="N1080" s="369">
        <v>0</v>
      </c>
      <c r="O1080" s="369">
        <v>0</v>
      </c>
      <c r="P1080" s="87">
        <f t="shared" si="394"/>
        <v>0</v>
      </c>
      <c r="Q1080" s="66">
        <f t="shared" si="401"/>
        <v>0</v>
      </c>
      <c r="R1080" s="196">
        <v>0</v>
      </c>
    </row>
    <row r="1081" spans="1:18" ht="16.5" hidden="1" customHeight="1" outlineLevel="4">
      <c r="A1081" s="427"/>
      <c r="B1081" s="429"/>
      <c r="C1081" s="108" t="s">
        <v>170</v>
      </c>
      <c r="D1081" s="108"/>
      <c r="E1081" s="126"/>
      <c r="F1081" s="369"/>
      <c r="G1081" s="369">
        <v>0</v>
      </c>
      <c r="H1081" s="369">
        <v>0</v>
      </c>
      <c r="I1081" s="369">
        <v>0</v>
      </c>
      <c r="J1081" s="363">
        <f t="shared" si="384"/>
        <v>0</v>
      </c>
      <c r="K1081" s="369"/>
      <c r="L1081" s="369">
        <v>0</v>
      </c>
      <c r="M1081" s="369">
        <v>0</v>
      </c>
      <c r="N1081" s="369">
        <v>0</v>
      </c>
      <c r="O1081" s="369">
        <v>0</v>
      </c>
      <c r="P1081" s="87">
        <f t="shared" si="394"/>
        <v>0</v>
      </c>
      <c r="Q1081" s="66">
        <f t="shared" si="401"/>
        <v>0</v>
      </c>
      <c r="R1081" s="196">
        <v>0</v>
      </c>
    </row>
    <row r="1082" spans="1:18" ht="16.5" hidden="1" customHeight="1" outlineLevel="4">
      <c r="A1082" s="427"/>
      <c r="B1082" s="429"/>
      <c r="C1082" s="108" t="s">
        <v>171</v>
      </c>
      <c r="D1082" s="108"/>
      <c r="E1082" s="126"/>
      <c r="F1082" s="369"/>
      <c r="G1082" s="369">
        <v>0</v>
      </c>
      <c r="H1082" s="369">
        <v>0</v>
      </c>
      <c r="I1082" s="369">
        <v>0</v>
      </c>
      <c r="J1082" s="363">
        <f t="shared" si="384"/>
        <v>0</v>
      </c>
      <c r="K1082" s="369"/>
      <c r="L1082" s="369">
        <v>0</v>
      </c>
      <c r="M1082" s="369">
        <v>0</v>
      </c>
      <c r="N1082" s="369">
        <v>0</v>
      </c>
      <c r="O1082" s="369">
        <v>0</v>
      </c>
      <c r="P1082" s="87">
        <f t="shared" si="394"/>
        <v>0</v>
      </c>
      <c r="Q1082" s="66">
        <f t="shared" si="401"/>
        <v>0</v>
      </c>
      <c r="R1082" s="196">
        <v>0</v>
      </c>
    </row>
    <row r="1083" spans="1:18" ht="16.5" hidden="1" customHeight="1" outlineLevel="4">
      <c r="A1083" s="427"/>
      <c r="B1083" s="429"/>
      <c r="C1083" s="108" t="s">
        <v>172</v>
      </c>
      <c r="D1083" s="108"/>
      <c r="E1083" s="126"/>
      <c r="F1083" s="369"/>
      <c r="G1083" s="369">
        <v>0</v>
      </c>
      <c r="H1083" s="369">
        <v>0</v>
      </c>
      <c r="I1083" s="369">
        <v>0</v>
      </c>
      <c r="J1083" s="363">
        <f t="shared" si="384"/>
        <v>0</v>
      </c>
      <c r="K1083" s="369"/>
      <c r="L1083" s="369">
        <v>0</v>
      </c>
      <c r="M1083" s="369">
        <v>0</v>
      </c>
      <c r="N1083" s="369">
        <v>0</v>
      </c>
      <c r="O1083" s="369">
        <v>0</v>
      </c>
      <c r="P1083" s="87">
        <f t="shared" si="394"/>
        <v>0</v>
      </c>
      <c r="Q1083" s="66">
        <f t="shared" si="401"/>
        <v>0</v>
      </c>
      <c r="R1083" s="196">
        <v>0</v>
      </c>
    </row>
    <row r="1084" spans="1:18" ht="16.5" hidden="1" customHeight="1" outlineLevel="4">
      <c r="A1084" s="427"/>
      <c r="B1084" s="429"/>
      <c r="C1084" s="108" t="s">
        <v>173</v>
      </c>
      <c r="D1084" s="108"/>
      <c r="E1084" s="126"/>
      <c r="F1084" s="369"/>
      <c r="G1084" s="369">
        <v>0</v>
      </c>
      <c r="H1084" s="369">
        <v>0</v>
      </c>
      <c r="I1084" s="369">
        <v>0</v>
      </c>
      <c r="J1084" s="363">
        <f t="shared" si="384"/>
        <v>0</v>
      </c>
      <c r="K1084" s="369"/>
      <c r="L1084" s="369">
        <v>0</v>
      </c>
      <c r="M1084" s="369">
        <v>0</v>
      </c>
      <c r="N1084" s="369">
        <v>0</v>
      </c>
      <c r="O1084" s="369">
        <v>0</v>
      </c>
      <c r="P1084" s="87">
        <f t="shared" si="394"/>
        <v>0</v>
      </c>
      <c r="Q1084" s="66">
        <f t="shared" si="401"/>
        <v>0</v>
      </c>
      <c r="R1084" s="196">
        <v>0</v>
      </c>
    </row>
    <row r="1085" spans="1:18" ht="16.5" hidden="1" customHeight="1" outlineLevel="4">
      <c r="A1085" s="427"/>
      <c r="B1085" s="429"/>
      <c r="C1085" s="108" t="s">
        <v>174</v>
      </c>
      <c r="D1085" s="108"/>
      <c r="E1085" s="126"/>
      <c r="F1085" s="369"/>
      <c r="G1085" s="369">
        <v>0</v>
      </c>
      <c r="H1085" s="369">
        <v>0</v>
      </c>
      <c r="I1085" s="369">
        <v>0</v>
      </c>
      <c r="J1085" s="363">
        <f t="shared" si="384"/>
        <v>0</v>
      </c>
      <c r="K1085" s="369"/>
      <c r="L1085" s="369">
        <v>0</v>
      </c>
      <c r="M1085" s="369">
        <v>0</v>
      </c>
      <c r="N1085" s="369">
        <v>0</v>
      </c>
      <c r="O1085" s="369">
        <v>0</v>
      </c>
      <c r="P1085" s="87">
        <f t="shared" si="394"/>
        <v>0</v>
      </c>
      <c r="Q1085" s="66">
        <f t="shared" si="401"/>
        <v>0</v>
      </c>
      <c r="R1085" s="196">
        <v>0</v>
      </c>
    </row>
    <row r="1086" spans="1:18" ht="16.5" hidden="1" customHeight="1" outlineLevel="4">
      <c r="A1086" s="427"/>
      <c r="B1086" s="429"/>
      <c r="C1086" s="108" t="s">
        <v>175</v>
      </c>
      <c r="D1086" s="108"/>
      <c r="E1086" s="126"/>
      <c r="F1086" s="369"/>
      <c r="G1086" s="369">
        <v>0</v>
      </c>
      <c r="H1086" s="369">
        <v>0</v>
      </c>
      <c r="I1086" s="369">
        <v>0</v>
      </c>
      <c r="J1086" s="363">
        <f t="shared" si="384"/>
        <v>0</v>
      </c>
      <c r="K1086" s="369"/>
      <c r="L1086" s="369">
        <v>0</v>
      </c>
      <c r="M1086" s="369">
        <v>0</v>
      </c>
      <c r="N1086" s="369">
        <v>0</v>
      </c>
      <c r="O1086" s="369">
        <v>0</v>
      </c>
      <c r="P1086" s="87">
        <f t="shared" si="394"/>
        <v>0</v>
      </c>
      <c r="Q1086" s="66">
        <f t="shared" si="401"/>
        <v>0</v>
      </c>
      <c r="R1086" s="196">
        <v>0</v>
      </c>
    </row>
    <row r="1087" spans="1:18" ht="16.5" hidden="1" customHeight="1" outlineLevel="4">
      <c r="A1087" s="427"/>
      <c r="B1087" s="429"/>
      <c r="C1087" s="108" t="s">
        <v>176</v>
      </c>
      <c r="D1087" s="108"/>
      <c r="E1087" s="126"/>
      <c r="F1087" s="126"/>
      <c r="G1087" s="369">
        <v>0</v>
      </c>
      <c r="H1087" s="369">
        <v>0</v>
      </c>
      <c r="I1087" s="369">
        <v>0</v>
      </c>
      <c r="J1087" s="363">
        <f t="shared" si="384"/>
        <v>0</v>
      </c>
      <c r="K1087" s="369"/>
      <c r="L1087" s="370"/>
      <c r="M1087" s="369">
        <v>0</v>
      </c>
      <c r="N1087" s="369">
        <v>0</v>
      </c>
      <c r="O1087" s="369">
        <v>0</v>
      </c>
      <c r="P1087" s="87">
        <f t="shared" si="394"/>
        <v>0</v>
      </c>
      <c r="Q1087" s="66">
        <f t="shared" si="401"/>
        <v>0</v>
      </c>
      <c r="R1087" s="196">
        <v>0</v>
      </c>
    </row>
    <row r="1088" spans="1:18" ht="16.5" hidden="1" customHeight="1" outlineLevel="4">
      <c r="A1088" s="427"/>
      <c r="B1088" s="429"/>
      <c r="C1088" s="108" t="s">
        <v>177</v>
      </c>
      <c r="D1088" s="108"/>
      <c r="E1088" s="126"/>
      <c r="F1088" s="369"/>
      <c r="G1088" s="369">
        <v>0</v>
      </c>
      <c r="H1088" s="369">
        <v>0</v>
      </c>
      <c r="I1088" s="369">
        <v>0</v>
      </c>
      <c r="J1088" s="363">
        <f t="shared" si="384"/>
        <v>0</v>
      </c>
      <c r="K1088" s="369"/>
      <c r="L1088" s="369"/>
      <c r="M1088" s="369">
        <v>0</v>
      </c>
      <c r="N1088" s="369">
        <v>0</v>
      </c>
      <c r="O1088" s="369">
        <v>0</v>
      </c>
      <c r="P1088" s="87">
        <f t="shared" si="394"/>
        <v>0</v>
      </c>
      <c r="Q1088" s="66">
        <f t="shared" si="401"/>
        <v>0</v>
      </c>
      <c r="R1088" s="196">
        <v>0</v>
      </c>
    </row>
    <row r="1089" spans="1:18" ht="16.5" hidden="1" customHeight="1" outlineLevel="4">
      <c r="A1089" s="427"/>
      <c r="B1089" s="429"/>
      <c r="C1089" s="108" t="s">
        <v>178</v>
      </c>
      <c r="D1089" s="108"/>
      <c r="E1089" s="369"/>
      <c r="F1089" s="370"/>
      <c r="G1089" s="369">
        <v>0</v>
      </c>
      <c r="H1089" s="369">
        <v>0</v>
      </c>
      <c r="I1089" s="369">
        <v>0</v>
      </c>
      <c r="J1089" s="363">
        <f t="shared" si="384"/>
        <v>0</v>
      </c>
      <c r="K1089" s="369"/>
      <c r="L1089" s="370"/>
      <c r="M1089" s="369">
        <v>0</v>
      </c>
      <c r="N1089" s="369">
        <v>0</v>
      </c>
      <c r="O1089" s="369">
        <v>0</v>
      </c>
      <c r="P1089" s="87">
        <f t="shared" si="394"/>
        <v>0</v>
      </c>
      <c r="Q1089" s="66">
        <f t="shared" si="401"/>
        <v>0</v>
      </c>
      <c r="R1089" s="196">
        <v>0</v>
      </c>
    </row>
    <row r="1090" spans="1:18" ht="16.5" hidden="1" customHeight="1" outlineLevel="4">
      <c r="A1090" s="427"/>
      <c r="B1090" s="429"/>
      <c r="C1090" s="108" t="s">
        <v>179</v>
      </c>
      <c r="D1090" s="108"/>
      <c r="E1090" s="126"/>
      <c r="F1090" s="369"/>
      <c r="G1090" s="369">
        <v>0</v>
      </c>
      <c r="H1090" s="369">
        <v>0</v>
      </c>
      <c r="I1090" s="369">
        <v>0</v>
      </c>
      <c r="J1090" s="363">
        <f t="shared" si="384"/>
        <v>0</v>
      </c>
      <c r="K1090" s="369"/>
      <c r="L1090" s="369"/>
      <c r="M1090" s="369">
        <v>0</v>
      </c>
      <c r="N1090" s="369">
        <v>0</v>
      </c>
      <c r="O1090" s="369">
        <v>0</v>
      </c>
      <c r="P1090" s="87">
        <f t="shared" si="394"/>
        <v>0</v>
      </c>
      <c r="Q1090" s="66">
        <f t="shared" si="401"/>
        <v>0</v>
      </c>
      <c r="R1090" s="196">
        <v>0</v>
      </c>
    </row>
    <row r="1091" spans="1:18" ht="16.5" hidden="1" customHeight="1" outlineLevel="4">
      <c r="A1091" s="427"/>
      <c r="B1091" s="429"/>
      <c r="C1091" s="108" t="s">
        <v>180</v>
      </c>
      <c r="D1091" s="108"/>
      <c r="E1091" s="126"/>
      <c r="F1091" s="369"/>
      <c r="G1091" s="369">
        <v>0</v>
      </c>
      <c r="H1091" s="369">
        <v>0</v>
      </c>
      <c r="I1091" s="369">
        <v>0</v>
      </c>
      <c r="J1091" s="363">
        <f t="shared" si="384"/>
        <v>0</v>
      </c>
      <c r="K1091" s="369"/>
      <c r="L1091" s="369"/>
      <c r="M1091" s="369">
        <v>0</v>
      </c>
      <c r="N1091" s="369">
        <v>0</v>
      </c>
      <c r="O1091" s="369">
        <v>0</v>
      </c>
      <c r="P1091" s="87">
        <f t="shared" si="394"/>
        <v>0</v>
      </c>
      <c r="Q1091" s="66">
        <f t="shared" si="401"/>
        <v>0</v>
      </c>
      <c r="R1091" s="196">
        <v>0</v>
      </c>
    </row>
    <row r="1092" spans="1:18" ht="16.5" hidden="1" customHeight="1" outlineLevel="4">
      <c r="A1092" s="427"/>
      <c r="B1092" s="429"/>
      <c r="C1092" s="108" t="s">
        <v>181</v>
      </c>
      <c r="D1092" s="108"/>
      <c r="E1092" s="126"/>
      <c r="F1092" s="369"/>
      <c r="G1092" s="369">
        <v>0</v>
      </c>
      <c r="H1092" s="369">
        <v>0</v>
      </c>
      <c r="I1092" s="369">
        <v>0</v>
      </c>
      <c r="J1092" s="363">
        <f t="shared" si="384"/>
        <v>0</v>
      </c>
      <c r="K1092" s="369"/>
      <c r="L1092" s="369"/>
      <c r="M1092" s="369">
        <v>0</v>
      </c>
      <c r="N1092" s="369">
        <v>0</v>
      </c>
      <c r="O1092" s="369">
        <v>0</v>
      </c>
      <c r="P1092" s="87">
        <f t="shared" si="394"/>
        <v>0</v>
      </c>
      <c r="Q1092" s="66">
        <f t="shared" si="401"/>
        <v>0</v>
      </c>
      <c r="R1092" s="196">
        <v>0</v>
      </c>
    </row>
    <row r="1093" spans="1:18" ht="16.5" hidden="1" customHeight="1" outlineLevel="4">
      <c r="A1093" s="427"/>
      <c r="B1093" s="429"/>
      <c r="C1093" s="108" t="s">
        <v>182</v>
      </c>
      <c r="D1093" s="108"/>
      <c r="E1093" s="126"/>
      <c r="F1093" s="369"/>
      <c r="G1093" s="369">
        <v>0</v>
      </c>
      <c r="H1093" s="369">
        <v>0</v>
      </c>
      <c r="I1093" s="369">
        <v>0</v>
      </c>
      <c r="J1093" s="363">
        <f t="shared" si="384"/>
        <v>0</v>
      </c>
      <c r="K1093" s="369"/>
      <c r="L1093" s="369"/>
      <c r="M1093" s="369">
        <v>0</v>
      </c>
      <c r="N1093" s="369">
        <v>0</v>
      </c>
      <c r="O1093" s="369">
        <v>0</v>
      </c>
      <c r="P1093" s="87">
        <f t="shared" si="394"/>
        <v>0</v>
      </c>
      <c r="Q1093" s="66">
        <f t="shared" si="401"/>
        <v>0</v>
      </c>
      <c r="R1093" s="196">
        <v>0</v>
      </c>
    </row>
    <row r="1094" spans="1:18" ht="16.5" hidden="1" customHeight="1" outlineLevel="4">
      <c r="A1094" s="427"/>
      <c r="B1094" s="429"/>
      <c r="C1094" s="108" t="s">
        <v>183</v>
      </c>
      <c r="D1094" s="108"/>
      <c r="E1094" s="133"/>
      <c r="F1094" s="133"/>
      <c r="G1094" s="369">
        <v>0</v>
      </c>
      <c r="H1094" s="369">
        <v>0</v>
      </c>
      <c r="I1094" s="369">
        <v>0</v>
      </c>
      <c r="J1094" s="363">
        <f t="shared" si="384"/>
        <v>0</v>
      </c>
      <c r="K1094" s="369">
        <v>0</v>
      </c>
      <c r="L1094" s="370"/>
      <c r="M1094" s="369">
        <v>0</v>
      </c>
      <c r="N1094" s="369">
        <v>0</v>
      </c>
      <c r="O1094" s="369">
        <v>0</v>
      </c>
      <c r="P1094" s="87">
        <f t="shared" si="394"/>
        <v>0</v>
      </c>
      <c r="Q1094" s="66">
        <f t="shared" si="401"/>
        <v>0</v>
      </c>
      <c r="R1094" s="196">
        <v>0</v>
      </c>
    </row>
    <row r="1095" spans="1:18" ht="16.5" hidden="1" customHeight="1" outlineLevel="4">
      <c r="A1095" s="427"/>
      <c r="B1095" s="429"/>
      <c r="C1095" s="108" t="s">
        <v>171</v>
      </c>
      <c r="D1095" s="108"/>
      <c r="E1095" s="133"/>
      <c r="F1095" s="133"/>
      <c r="G1095" s="369">
        <v>0</v>
      </c>
      <c r="H1095" s="369">
        <v>0</v>
      </c>
      <c r="I1095" s="369">
        <v>0</v>
      </c>
      <c r="J1095" s="363">
        <f t="shared" si="384"/>
        <v>0</v>
      </c>
      <c r="K1095" s="369">
        <v>0</v>
      </c>
      <c r="L1095" s="370"/>
      <c r="M1095" s="369">
        <v>0</v>
      </c>
      <c r="N1095" s="369">
        <v>0</v>
      </c>
      <c r="O1095" s="369">
        <v>0</v>
      </c>
      <c r="P1095" s="87">
        <f t="shared" si="394"/>
        <v>0</v>
      </c>
      <c r="Q1095" s="66">
        <f t="shared" si="401"/>
        <v>0</v>
      </c>
      <c r="R1095" s="196">
        <v>0</v>
      </c>
    </row>
    <row r="1096" spans="1:18" ht="16.5" hidden="1" customHeight="1" outlineLevel="4">
      <c r="A1096" s="427"/>
      <c r="B1096" s="429"/>
      <c r="C1096" s="108" t="s">
        <v>184</v>
      </c>
      <c r="D1096" s="108"/>
      <c r="E1096" s="133"/>
      <c r="F1096" s="133"/>
      <c r="G1096" s="369">
        <v>0</v>
      </c>
      <c r="H1096" s="369">
        <v>0</v>
      </c>
      <c r="I1096" s="369">
        <v>0</v>
      </c>
      <c r="J1096" s="363">
        <f t="shared" si="384"/>
        <v>0</v>
      </c>
      <c r="K1096" s="369">
        <v>0</v>
      </c>
      <c r="L1096" s="370"/>
      <c r="M1096" s="369">
        <v>0</v>
      </c>
      <c r="N1096" s="369">
        <v>0</v>
      </c>
      <c r="O1096" s="369">
        <v>0</v>
      </c>
      <c r="P1096" s="87">
        <f t="shared" si="394"/>
        <v>0</v>
      </c>
      <c r="Q1096" s="66">
        <f t="shared" si="401"/>
        <v>0</v>
      </c>
      <c r="R1096" s="196">
        <v>0</v>
      </c>
    </row>
    <row r="1097" spans="1:18" ht="16.5" hidden="1" customHeight="1" outlineLevel="4">
      <c r="A1097" s="427"/>
      <c r="B1097" s="429"/>
      <c r="C1097" s="108" t="s">
        <v>185</v>
      </c>
      <c r="D1097" s="108"/>
      <c r="E1097" s="133"/>
      <c r="F1097" s="133"/>
      <c r="G1097" s="369">
        <v>0</v>
      </c>
      <c r="H1097" s="369">
        <v>0</v>
      </c>
      <c r="I1097" s="369">
        <v>0</v>
      </c>
      <c r="J1097" s="363">
        <f t="shared" si="384"/>
        <v>0</v>
      </c>
      <c r="K1097" s="369">
        <v>0</v>
      </c>
      <c r="L1097" s="370"/>
      <c r="M1097" s="369">
        <v>0</v>
      </c>
      <c r="N1097" s="369">
        <v>0</v>
      </c>
      <c r="O1097" s="369">
        <v>0</v>
      </c>
      <c r="P1097" s="87">
        <f t="shared" si="394"/>
        <v>0</v>
      </c>
      <c r="Q1097" s="66">
        <f t="shared" si="401"/>
        <v>0</v>
      </c>
      <c r="R1097" s="196">
        <v>0</v>
      </c>
    </row>
    <row r="1098" spans="1:18" ht="16.5" hidden="1" customHeight="1" outlineLevel="4">
      <c r="A1098" s="427"/>
      <c r="B1098" s="429"/>
      <c r="C1098" s="108" t="s">
        <v>186</v>
      </c>
      <c r="D1098" s="108"/>
      <c r="E1098" s="133"/>
      <c r="F1098" s="133"/>
      <c r="G1098" s="369">
        <v>0</v>
      </c>
      <c r="H1098" s="369">
        <v>0</v>
      </c>
      <c r="I1098" s="369">
        <v>0</v>
      </c>
      <c r="J1098" s="363">
        <f t="shared" si="384"/>
        <v>0</v>
      </c>
      <c r="K1098" s="369">
        <v>0</v>
      </c>
      <c r="L1098" s="370"/>
      <c r="M1098" s="369">
        <v>0</v>
      </c>
      <c r="N1098" s="369">
        <v>0</v>
      </c>
      <c r="O1098" s="369">
        <v>0</v>
      </c>
      <c r="P1098" s="87">
        <f t="shared" si="394"/>
        <v>0</v>
      </c>
      <c r="Q1098" s="66">
        <f t="shared" si="401"/>
        <v>0</v>
      </c>
      <c r="R1098" s="196">
        <v>0</v>
      </c>
    </row>
    <row r="1099" spans="1:18" ht="16.5" hidden="1" customHeight="1" outlineLevel="4">
      <c r="A1099" s="427"/>
      <c r="B1099" s="429"/>
      <c r="C1099" s="108" t="s">
        <v>187</v>
      </c>
      <c r="D1099" s="108"/>
      <c r="E1099" s="133"/>
      <c r="F1099" s="133"/>
      <c r="G1099" s="369">
        <v>0</v>
      </c>
      <c r="H1099" s="369">
        <v>0</v>
      </c>
      <c r="I1099" s="369">
        <v>0</v>
      </c>
      <c r="J1099" s="363">
        <f t="shared" si="384"/>
        <v>0</v>
      </c>
      <c r="K1099" s="369">
        <v>0</v>
      </c>
      <c r="L1099" s="370"/>
      <c r="M1099" s="369">
        <v>0</v>
      </c>
      <c r="N1099" s="369">
        <v>0</v>
      </c>
      <c r="O1099" s="369">
        <v>0</v>
      </c>
      <c r="P1099" s="87">
        <f t="shared" si="394"/>
        <v>0</v>
      </c>
      <c r="Q1099" s="66">
        <f t="shared" si="401"/>
        <v>0</v>
      </c>
      <c r="R1099" s="196">
        <v>0</v>
      </c>
    </row>
    <row r="1100" spans="1:18" ht="16.5" hidden="1" customHeight="1" outlineLevel="4">
      <c r="A1100" s="427"/>
      <c r="B1100" s="429"/>
      <c r="C1100" s="108" t="s">
        <v>188</v>
      </c>
      <c r="D1100" s="108"/>
      <c r="E1100" s="133"/>
      <c r="F1100" s="133"/>
      <c r="G1100" s="369">
        <v>0</v>
      </c>
      <c r="H1100" s="369">
        <v>0</v>
      </c>
      <c r="I1100" s="369">
        <v>0</v>
      </c>
      <c r="J1100" s="363">
        <f t="shared" si="384"/>
        <v>0</v>
      </c>
      <c r="K1100" s="369">
        <v>0</v>
      </c>
      <c r="L1100" s="370"/>
      <c r="M1100" s="369">
        <v>0</v>
      </c>
      <c r="N1100" s="369">
        <v>0</v>
      </c>
      <c r="O1100" s="369">
        <v>0</v>
      </c>
      <c r="P1100" s="87">
        <f t="shared" si="394"/>
        <v>0</v>
      </c>
      <c r="Q1100" s="66">
        <f t="shared" si="401"/>
        <v>0</v>
      </c>
      <c r="R1100" s="196">
        <v>0</v>
      </c>
    </row>
    <row r="1101" spans="1:18" ht="16.5" hidden="1" customHeight="1" outlineLevel="4">
      <c r="A1101" s="427"/>
      <c r="B1101" s="429"/>
      <c r="C1101" s="108" t="s">
        <v>189</v>
      </c>
      <c r="D1101" s="108"/>
      <c r="E1101" s="133"/>
      <c r="F1101" s="133"/>
      <c r="G1101" s="369">
        <v>0</v>
      </c>
      <c r="H1101" s="369">
        <v>0</v>
      </c>
      <c r="I1101" s="369">
        <v>0</v>
      </c>
      <c r="J1101" s="363">
        <f t="shared" si="384"/>
        <v>0</v>
      </c>
      <c r="K1101" s="369">
        <v>0</v>
      </c>
      <c r="L1101" s="370"/>
      <c r="M1101" s="369">
        <v>0</v>
      </c>
      <c r="N1101" s="369">
        <v>0</v>
      </c>
      <c r="O1101" s="369">
        <v>0</v>
      </c>
      <c r="P1101" s="87">
        <f t="shared" si="394"/>
        <v>0</v>
      </c>
      <c r="Q1101" s="66">
        <f t="shared" si="401"/>
        <v>0</v>
      </c>
      <c r="R1101" s="196">
        <v>0</v>
      </c>
    </row>
    <row r="1102" spans="1:18" ht="16.5" hidden="1" customHeight="1" outlineLevel="4">
      <c r="A1102" s="427"/>
      <c r="B1102" s="429"/>
      <c r="C1102" s="108" t="s">
        <v>190</v>
      </c>
      <c r="D1102" s="108"/>
      <c r="E1102" s="133"/>
      <c r="F1102" s="133"/>
      <c r="G1102" s="369">
        <v>0</v>
      </c>
      <c r="H1102" s="369">
        <v>0</v>
      </c>
      <c r="I1102" s="369">
        <v>0</v>
      </c>
      <c r="J1102" s="363">
        <f t="shared" si="384"/>
        <v>0</v>
      </c>
      <c r="K1102" s="369">
        <v>0</v>
      </c>
      <c r="L1102" s="370"/>
      <c r="M1102" s="369">
        <v>0</v>
      </c>
      <c r="N1102" s="369">
        <v>0</v>
      </c>
      <c r="O1102" s="369">
        <v>0</v>
      </c>
      <c r="P1102" s="87">
        <f t="shared" si="394"/>
        <v>0</v>
      </c>
      <c r="Q1102" s="66">
        <f t="shared" si="401"/>
        <v>0</v>
      </c>
      <c r="R1102" s="196">
        <v>0</v>
      </c>
    </row>
    <row r="1103" spans="1:18" ht="16.5" hidden="1" customHeight="1" outlineLevel="4">
      <c r="A1103" s="427"/>
      <c r="B1103" s="429"/>
      <c r="C1103" s="108" t="s">
        <v>191</v>
      </c>
      <c r="D1103" s="108"/>
      <c r="E1103" s="133"/>
      <c r="F1103" s="133"/>
      <c r="G1103" s="369">
        <v>0</v>
      </c>
      <c r="H1103" s="369">
        <v>0</v>
      </c>
      <c r="I1103" s="369">
        <v>0</v>
      </c>
      <c r="J1103" s="363">
        <f t="shared" si="384"/>
        <v>0</v>
      </c>
      <c r="K1103" s="369">
        <v>0</v>
      </c>
      <c r="L1103" s="370"/>
      <c r="M1103" s="369">
        <v>0</v>
      </c>
      <c r="N1103" s="369">
        <v>0</v>
      </c>
      <c r="O1103" s="369">
        <v>0</v>
      </c>
      <c r="P1103" s="87">
        <f t="shared" si="394"/>
        <v>0</v>
      </c>
      <c r="Q1103" s="66">
        <f t="shared" si="401"/>
        <v>0</v>
      </c>
      <c r="R1103" s="196">
        <v>0</v>
      </c>
    </row>
    <row r="1104" spans="1:18" ht="16.5" hidden="1" customHeight="1" outlineLevel="4">
      <c r="A1104" s="427"/>
      <c r="B1104" s="429"/>
      <c r="C1104" s="86" t="s">
        <v>192</v>
      </c>
      <c r="D1104" s="86"/>
      <c r="E1104" s="133"/>
      <c r="F1104" s="133"/>
      <c r="G1104" s="369">
        <v>0</v>
      </c>
      <c r="H1104" s="369">
        <v>0</v>
      </c>
      <c r="I1104" s="369">
        <v>0</v>
      </c>
      <c r="J1104" s="363">
        <f t="shared" si="384"/>
        <v>0</v>
      </c>
      <c r="K1104" s="369">
        <v>0</v>
      </c>
      <c r="L1104" s="370"/>
      <c r="M1104" s="369">
        <v>0</v>
      </c>
      <c r="N1104" s="369">
        <v>0</v>
      </c>
      <c r="O1104" s="369">
        <v>0</v>
      </c>
      <c r="P1104" s="87">
        <f t="shared" si="394"/>
        <v>0</v>
      </c>
      <c r="Q1104" s="66">
        <f t="shared" si="401"/>
        <v>0</v>
      </c>
      <c r="R1104" s="196">
        <v>0</v>
      </c>
    </row>
    <row r="1105" spans="1:18" ht="16.5" hidden="1" customHeight="1" outlineLevel="4">
      <c r="A1105" s="427"/>
      <c r="B1105" s="429"/>
      <c r="C1105" s="97" t="s">
        <v>193</v>
      </c>
      <c r="D1105" s="97"/>
      <c r="E1105" s="133"/>
      <c r="F1105" s="133"/>
      <c r="G1105" s="369">
        <v>0</v>
      </c>
      <c r="H1105" s="369">
        <v>0</v>
      </c>
      <c r="I1105" s="369">
        <v>0</v>
      </c>
      <c r="J1105" s="363">
        <f t="shared" si="384"/>
        <v>0</v>
      </c>
      <c r="K1105" s="369">
        <v>0</v>
      </c>
      <c r="L1105" s="370"/>
      <c r="M1105" s="369">
        <v>0</v>
      </c>
      <c r="N1105" s="369">
        <v>0</v>
      </c>
      <c r="O1105" s="369">
        <v>0</v>
      </c>
      <c r="P1105" s="87">
        <f t="shared" si="394"/>
        <v>0</v>
      </c>
      <c r="Q1105" s="66">
        <f t="shared" si="401"/>
        <v>0</v>
      </c>
      <c r="R1105" s="196">
        <v>0</v>
      </c>
    </row>
    <row r="1106" spans="1:18" ht="16.5" hidden="1" customHeight="1" outlineLevel="4">
      <c r="A1106" s="427"/>
      <c r="B1106" s="429"/>
      <c r="C1106" s="97" t="s">
        <v>194</v>
      </c>
      <c r="D1106" s="97"/>
      <c r="E1106" s="133"/>
      <c r="F1106" s="133"/>
      <c r="G1106" s="369">
        <v>0</v>
      </c>
      <c r="H1106" s="369">
        <v>0</v>
      </c>
      <c r="I1106" s="369">
        <v>0</v>
      </c>
      <c r="J1106" s="363">
        <f t="shared" si="384"/>
        <v>0</v>
      </c>
      <c r="K1106" s="369">
        <v>0</v>
      </c>
      <c r="L1106" s="370"/>
      <c r="M1106" s="369">
        <v>0</v>
      </c>
      <c r="N1106" s="369">
        <v>0</v>
      </c>
      <c r="O1106" s="369">
        <v>0</v>
      </c>
      <c r="P1106" s="87">
        <f t="shared" si="394"/>
        <v>0</v>
      </c>
      <c r="Q1106" s="66">
        <f t="shared" si="401"/>
        <v>0</v>
      </c>
      <c r="R1106" s="196">
        <v>0</v>
      </c>
    </row>
    <row r="1107" spans="1:18" ht="16.5" hidden="1" customHeight="1" outlineLevel="4">
      <c r="A1107" s="427"/>
      <c r="B1107" s="429"/>
      <c r="C1107" s="97" t="s">
        <v>195</v>
      </c>
      <c r="D1107" s="97"/>
      <c r="E1107" s="133"/>
      <c r="F1107" s="133"/>
      <c r="G1107" s="369">
        <v>0</v>
      </c>
      <c r="H1107" s="369">
        <v>0</v>
      </c>
      <c r="I1107" s="369">
        <v>0</v>
      </c>
      <c r="J1107" s="363">
        <f t="shared" si="384"/>
        <v>0</v>
      </c>
      <c r="K1107" s="369">
        <v>0</v>
      </c>
      <c r="L1107" s="370"/>
      <c r="M1107" s="369">
        <v>0</v>
      </c>
      <c r="N1107" s="369">
        <v>0</v>
      </c>
      <c r="O1107" s="369">
        <v>0</v>
      </c>
      <c r="P1107" s="87">
        <f t="shared" si="394"/>
        <v>0</v>
      </c>
      <c r="Q1107" s="66">
        <f t="shared" si="401"/>
        <v>0</v>
      </c>
      <c r="R1107" s="196">
        <v>0</v>
      </c>
    </row>
    <row r="1108" spans="1:18" ht="16.5" hidden="1" customHeight="1" outlineLevel="4">
      <c r="A1108" s="427"/>
      <c r="B1108" s="429"/>
      <c r="C1108" s="97" t="s">
        <v>196</v>
      </c>
      <c r="D1108" s="97"/>
      <c r="E1108" s="133"/>
      <c r="F1108" s="133"/>
      <c r="G1108" s="369">
        <v>0</v>
      </c>
      <c r="H1108" s="369">
        <v>0</v>
      </c>
      <c r="I1108" s="369">
        <v>0</v>
      </c>
      <c r="J1108" s="363">
        <f t="shared" si="384"/>
        <v>0</v>
      </c>
      <c r="K1108" s="369">
        <v>0</v>
      </c>
      <c r="L1108" s="370"/>
      <c r="M1108" s="369">
        <v>0</v>
      </c>
      <c r="N1108" s="369">
        <v>0</v>
      </c>
      <c r="O1108" s="369">
        <v>0</v>
      </c>
      <c r="P1108" s="87">
        <f t="shared" si="394"/>
        <v>0</v>
      </c>
      <c r="Q1108" s="66">
        <f t="shared" si="401"/>
        <v>0</v>
      </c>
      <c r="R1108" s="196">
        <v>0</v>
      </c>
    </row>
    <row r="1109" spans="1:18" ht="16.5" hidden="1" customHeight="1" outlineLevel="4">
      <c r="A1109" s="427"/>
      <c r="B1109" s="429"/>
      <c r="C1109" s="97" t="s">
        <v>197</v>
      </c>
      <c r="D1109" s="97"/>
      <c r="E1109" s="133"/>
      <c r="F1109" s="133"/>
      <c r="G1109" s="369">
        <v>0</v>
      </c>
      <c r="H1109" s="369">
        <v>0</v>
      </c>
      <c r="I1109" s="369">
        <v>0</v>
      </c>
      <c r="J1109" s="363">
        <f t="shared" si="384"/>
        <v>0</v>
      </c>
      <c r="K1109" s="369">
        <v>0</v>
      </c>
      <c r="L1109" s="370"/>
      <c r="M1109" s="369">
        <v>0</v>
      </c>
      <c r="N1109" s="369">
        <v>0</v>
      </c>
      <c r="O1109" s="369">
        <v>0</v>
      </c>
      <c r="P1109" s="87">
        <f t="shared" si="394"/>
        <v>0</v>
      </c>
      <c r="Q1109" s="66">
        <f t="shared" si="401"/>
        <v>0</v>
      </c>
      <c r="R1109" s="196">
        <v>0</v>
      </c>
    </row>
    <row r="1110" spans="1:18" ht="16.5" hidden="1" customHeight="1" outlineLevel="4">
      <c r="A1110" s="427"/>
      <c r="B1110" s="429"/>
      <c r="C1110" s="97" t="s">
        <v>198</v>
      </c>
      <c r="D1110" s="97"/>
      <c r="E1110" s="134"/>
      <c r="F1110" s="134"/>
      <c r="G1110" s="369">
        <v>0</v>
      </c>
      <c r="H1110" s="369">
        <v>0</v>
      </c>
      <c r="I1110" s="369">
        <v>0</v>
      </c>
      <c r="J1110" s="363">
        <f t="shared" si="384"/>
        <v>0</v>
      </c>
      <c r="K1110" s="369">
        <v>0</v>
      </c>
      <c r="L1110" s="95"/>
      <c r="M1110" s="369">
        <v>0</v>
      </c>
      <c r="N1110" s="369">
        <v>0</v>
      </c>
      <c r="O1110" s="369">
        <v>0</v>
      </c>
      <c r="P1110" s="87">
        <f t="shared" si="394"/>
        <v>0</v>
      </c>
      <c r="Q1110" s="66">
        <f t="shared" si="401"/>
        <v>0</v>
      </c>
      <c r="R1110" s="196">
        <v>0</v>
      </c>
    </row>
    <row r="1111" spans="1:18" ht="28.5" hidden="1" customHeight="1" outlineLevel="3">
      <c r="A1111" s="427"/>
      <c r="B1111" s="429"/>
      <c r="C1111" s="75" t="s">
        <v>12</v>
      </c>
      <c r="D1111" s="27">
        <v>0</v>
      </c>
      <c r="E1111" s="20">
        <f>SUM(E1112:E1144)</f>
        <v>257000</v>
      </c>
      <c r="F1111" s="20">
        <f t="shared" ref="F1111" si="402">SUM(F1112:F1144)</f>
        <v>0</v>
      </c>
      <c r="G1111" s="28">
        <f>SUM(G1112:G1144)</f>
        <v>0</v>
      </c>
      <c r="H1111" s="28">
        <f>SUM(H1112:H1144)</f>
        <v>0</v>
      </c>
      <c r="I1111" s="20">
        <f t="shared" ref="I1111:O1111" si="403">SUM(I1112:I1144)</f>
        <v>0</v>
      </c>
      <c r="J1111" s="363">
        <f t="shared" si="384"/>
        <v>257000</v>
      </c>
      <c r="K1111" s="28">
        <f t="shared" si="403"/>
        <v>0</v>
      </c>
      <c r="L1111" s="28">
        <f t="shared" si="403"/>
        <v>0</v>
      </c>
      <c r="M1111" s="20">
        <f t="shared" si="403"/>
        <v>0</v>
      </c>
      <c r="N1111" s="28">
        <f t="shared" si="403"/>
        <v>0</v>
      </c>
      <c r="O1111" s="28">
        <f t="shared" si="403"/>
        <v>0</v>
      </c>
      <c r="P1111" s="20">
        <f t="shared" si="394"/>
        <v>0</v>
      </c>
      <c r="Q1111" s="76">
        <f t="shared" si="401"/>
        <v>257000</v>
      </c>
      <c r="R1111" s="196">
        <v>-275000</v>
      </c>
    </row>
    <row r="1112" spans="1:18" ht="16.5" hidden="1" customHeight="1" outlineLevel="4">
      <c r="A1112" s="427"/>
      <c r="B1112" s="429"/>
      <c r="C1112" s="108" t="s">
        <v>167</v>
      </c>
      <c r="D1112" s="108"/>
      <c r="E1112" s="369">
        <f>3600</f>
        <v>3600</v>
      </c>
      <c r="F1112" s="368"/>
      <c r="G1112" s="369">
        <v>0</v>
      </c>
      <c r="H1112" s="369">
        <v>0</v>
      </c>
      <c r="I1112" s="368"/>
      <c r="J1112" s="363">
        <f t="shared" si="384"/>
        <v>3600</v>
      </c>
      <c r="K1112" s="369">
        <v>0</v>
      </c>
      <c r="L1112" s="369">
        <v>0</v>
      </c>
      <c r="M1112" s="368"/>
      <c r="N1112" s="369">
        <v>0</v>
      </c>
      <c r="O1112" s="369">
        <v>0</v>
      </c>
      <c r="P1112" s="87">
        <f t="shared" si="394"/>
        <v>0</v>
      </c>
      <c r="Q1112" s="66">
        <f t="shared" si="401"/>
        <v>3600</v>
      </c>
      <c r="R1112" s="196">
        <v>0</v>
      </c>
    </row>
    <row r="1113" spans="1:18" ht="16.5" hidden="1" customHeight="1" outlineLevel="4">
      <c r="A1113" s="427"/>
      <c r="B1113" s="429"/>
      <c r="C1113" s="108" t="s">
        <v>168</v>
      </c>
      <c r="D1113" s="108"/>
      <c r="E1113" s="369">
        <v>3600</v>
      </c>
      <c r="F1113" s="368"/>
      <c r="G1113" s="369">
        <v>0</v>
      </c>
      <c r="H1113" s="369">
        <v>0</v>
      </c>
      <c r="I1113" s="368"/>
      <c r="J1113" s="363">
        <f t="shared" si="384"/>
        <v>3600</v>
      </c>
      <c r="K1113" s="369">
        <v>0</v>
      </c>
      <c r="L1113" s="369">
        <v>0</v>
      </c>
      <c r="M1113" s="368"/>
      <c r="N1113" s="369">
        <v>0</v>
      </c>
      <c r="O1113" s="369">
        <v>0</v>
      </c>
      <c r="P1113" s="87">
        <f t="shared" si="394"/>
        <v>0</v>
      </c>
      <c r="Q1113" s="66">
        <f t="shared" si="401"/>
        <v>3600</v>
      </c>
      <c r="R1113" s="196">
        <v>0</v>
      </c>
    </row>
    <row r="1114" spans="1:18" ht="16.5" hidden="1" customHeight="1" outlineLevel="4">
      <c r="A1114" s="427"/>
      <c r="B1114" s="429"/>
      <c r="C1114" s="108" t="s">
        <v>169</v>
      </c>
      <c r="D1114" s="108"/>
      <c r="E1114" s="369">
        <v>9000</v>
      </c>
      <c r="F1114" s="369"/>
      <c r="G1114" s="368"/>
      <c r="H1114" s="368"/>
      <c r="I1114" s="368"/>
      <c r="J1114" s="363">
        <f t="shared" si="384"/>
        <v>9000</v>
      </c>
      <c r="K1114" s="369">
        <v>0</v>
      </c>
      <c r="L1114" s="369">
        <v>0</v>
      </c>
      <c r="M1114" s="368"/>
      <c r="N1114" s="369">
        <v>0</v>
      </c>
      <c r="O1114" s="369">
        <v>0</v>
      </c>
      <c r="P1114" s="87">
        <f t="shared" si="394"/>
        <v>0</v>
      </c>
      <c r="Q1114" s="66">
        <f t="shared" si="401"/>
        <v>9000</v>
      </c>
      <c r="R1114" s="196">
        <v>-27000</v>
      </c>
    </row>
    <row r="1115" spans="1:18" ht="16.5" hidden="1" customHeight="1" outlineLevel="4">
      <c r="A1115" s="427"/>
      <c r="B1115" s="429"/>
      <c r="C1115" s="108" t="s">
        <v>170</v>
      </c>
      <c r="D1115" s="108"/>
      <c r="E1115" s="369">
        <v>12200</v>
      </c>
      <c r="F1115" s="369"/>
      <c r="G1115" s="368"/>
      <c r="H1115" s="368"/>
      <c r="I1115" s="368"/>
      <c r="J1115" s="363">
        <f t="shared" si="384"/>
        <v>12200</v>
      </c>
      <c r="K1115" s="369">
        <v>0</v>
      </c>
      <c r="L1115" s="369">
        <v>0</v>
      </c>
      <c r="M1115" s="368"/>
      <c r="N1115" s="369">
        <v>0</v>
      </c>
      <c r="O1115" s="369">
        <v>0</v>
      </c>
      <c r="P1115" s="87">
        <f t="shared" si="394"/>
        <v>0</v>
      </c>
      <c r="Q1115" s="66">
        <f t="shared" si="401"/>
        <v>12200</v>
      </c>
      <c r="R1115" s="196">
        <v>-36400</v>
      </c>
    </row>
    <row r="1116" spans="1:18" ht="16.5" hidden="1" customHeight="1" outlineLevel="4">
      <c r="A1116" s="427"/>
      <c r="B1116" s="429"/>
      <c r="C1116" s="108" t="s">
        <v>171</v>
      </c>
      <c r="D1116" s="108"/>
      <c r="E1116" s="369">
        <v>4200</v>
      </c>
      <c r="F1116" s="369"/>
      <c r="G1116" s="368"/>
      <c r="H1116" s="368"/>
      <c r="I1116" s="368"/>
      <c r="J1116" s="363">
        <f t="shared" si="384"/>
        <v>4200</v>
      </c>
      <c r="K1116" s="369">
        <v>0</v>
      </c>
      <c r="L1116" s="369">
        <v>0</v>
      </c>
      <c r="M1116" s="368"/>
      <c r="N1116" s="369">
        <v>0</v>
      </c>
      <c r="O1116" s="369">
        <v>0</v>
      </c>
      <c r="P1116" s="87">
        <f t="shared" si="394"/>
        <v>0</v>
      </c>
      <c r="Q1116" s="66">
        <f t="shared" si="401"/>
        <v>4200</v>
      </c>
      <c r="R1116" s="196">
        <v>-12600</v>
      </c>
    </row>
    <row r="1117" spans="1:18" ht="16.5" hidden="1" customHeight="1" outlineLevel="4">
      <c r="A1117" s="427"/>
      <c r="B1117" s="429"/>
      <c r="C1117" s="108" t="s">
        <v>172</v>
      </c>
      <c r="D1117" s="108"/>
      <c r="E1117" s="369">
        <v>3800</v>
      </c>
      <c r="F1117" s="369"/>
      <c r="G1117" s="368"/>
      <c r="H1117" s="368"/>
      <c r="I1117" s="368"/>
      <c r="J1117" s="363">
        <f t="shared" si="384"/>
        <v>3800</v>
      </c>
      <c r="K1117" s="369">
        <v>0</v>
      </c>
      <c r="L1117" s="369">
        <v>0</v>
      </c>
      <c r="M1117" s="368"/>
      <c r="N1117" s="369">
        <v>0</v>
      </c>
      <c r="O1117" s="369">
        <v>0</v>
      </c>
      <c r="P1117" s="87">
        <f t="shared" si="394"/>
        <v>0</v>
      </c>
      <c r="Q1117" s="66">
        <f t="shared" si="401"/>
        <v>3800</v>
      </c>
      <c r="R1117" s="196">
        <v>-11400</v>
      </c>
    </row>
    <row r="1118" spans="1:18" ht="16.5" hidden="1" customHeight="1" outlineLevel="4">
      <c r="A1118" s="427"/>
      <c r="B1118" s="429"/>
      <c r="C1118" s="108" t="s">
        <v>173</v>
      </c>
      <c r="D1118" s="108"/>
      <c r="E1118" s="369">
        <v>3200</v>
      </c>
      <c r="F1118" s="369"/>
      <c r="G1118" s="368"/>
      <c r="H1118" s="368"/>
      <c r="I1118" s="368"/>
      <c r="J1118" s="363">
        <f t="shared" si="384"/>
        <v>3200</v>
      </c>
      <c r="K1118" s="369">
        <v>0</v>
      </c>
      <c r="L1118" s="369">
        <v>0</v>
      </c>
      <c r="M1118" s="368"/>
      <c r="N1118" s="369">
        <v>0</v>
      </c>
      <c r="O1118" s="369">
        <v>0</v>
      </c>
      <c r="P1118" s="87">
        <f t="shared" si="394"/>
        <v>0</v>
      </c>
      <c r="Q1118" s="66">
        <f t="shared" si="401"/>
        <v>3200</v>
      </c>
      <c r="R1118" s="196">
        <v>-9600</v>
      </c>
    </row>
    <row r="1119" spans="1:18" ht="16.5" hidden="1" customHeight="1" outlineLevel="4">
      <c r="A1119" s="427"/>
      <c r="B1119" s="429"/>
      <c r="C1119" s="108" t="s">
        <v>174</v>
      </c>
      <c r="D1119" s="108"/>
      <c r="E1119" s="369">
        <v>3800</v>
      </c>
      <c r="F1119" s="369"/>
      <c r="G1119" s="368"/>
      <c r="H1119" s="368"/>
      <c r="I1119" s="368"/>
      <c r="J1119" s="363">
        <f t="shared" si="384"/>
        <v>3800</v>
      </c>
      <c r="K1119" s="369">
        <v>0</v>
      </c>
      <c r="L1119" s="369">
        <v>0</v>
      </c>
      <c r="M1119" s="368"/>
      <c r="N1119" s="369">
        <v>0</v>
      </c>
      <c r="O1119" s="369">
        <v>0</v>
      </c>
      <c r="P1119" s="87">
        <f t="shared" si="394"/>
        <v>0</v>
      </c>
      <c r="Q1119" s="66">
        <f t="shared" si="401"/>
        <v>3800</v>
      </c>
      <c r="R1119" s="196">
        <v>-11400</v>
      </c>
    </row>
    <row r="1120" spans="1:18" ht="16.5" hidden="1" customHeight="1" outlineLevel="4">
      <c r="A1120" s="427"/>
      <c r="B1120" s="429"/>
      <c r="C1120" s="108" t="s">
        <v>175</v>
      </c>
      <c r="D1120" s="108"/>
      <c r="E1120" s="369">
        <v>30000</v>
      </c>
      <c r="F1120" s="368"/>
      <c r="G1120" s="369"/>
      <c r="H1120" s="369"/>
      <c r="I1120" s="368"/>
      <c r="J1120" s="363">
        <f t="shared" si="384"/>
        <v>30000</v>
      </c>
      <c r="K1120" s="369">
        <v>0</v>
      </c>
      <c r="L1120" s="369">
        <v>0</v>
      </c>
      <c r="M1120" s="368"/>
      <c r="N1120" s="369">
        <v>0</v>
      </c>
      <c r="O1120" s="369">
        <v>0</v>
      </c>
      <c r="P1120" s="87">
        <f t="shared" si="394"/>
        <v>0</v>
      </c>
      <c r="Q1120" s="66">
        <f t="shared" si="401"/>
        <v>30000</v>
      </c>
      <c r="R1120" s="196">
        <v>-50000</v>
      </c>
    </row>
    <row r="1121" spans="1:18" ht="16.5" hidden="1" customHeight="1" outlineLevel="4">
      <c r="A1121" s="427"/>
      <c r="B1121" s="429"/>
      <c r="C1121" s="108" t="s">
        <v>176</v>
      </c>
      <c r="D1121" s="108"/>
      <c r="E1121" s="369">
        <v>1800</v>
      </c>
      <c r="F1121" s="368"/>
      <c r="G1121" s="369"/>
      <c r="H1121" s="369"/>
      <c r="I1121" s="368"/>
      <c r="J1121" s="363">
        <f t="shared" si="384"/>
        <v>1800</v>
      </c>
      <c r="K1121" s="369">
        <v>0</v>
      </c>
      <c r="L1121" s="369">
        <v>0</v>
      </c>
      <c r="M1121" s="368"/>
      <c r="N1121" s="369">
        <v>0</v>
      </c>
      <c r="O1121" s="369">
        <v>0</v>
      </c>
      <c r="P1121" s="87">
        <f t="shared" si="394"/>
        <v>0</v>
      </c>
      <c r="Q1121" s="66">
        <f t="shared" si="401"/>
        <v>1800</v>
      </c>
      <c r="R1121" s="196">
        <v>0</v>
      </c>
    </row>
    <row r="1122" spans="1:18" ht="16.5" hidden="1" customHeight="1" outlineLevel="4">
      <c r="A1122" s="427"/>
      <c r="B1122" s="429"/>
      <c r="C1122" s="108" t="s">
        <v>177</v>
      </c>
      <c r="D1122" s="108"/>
      <c r="E1122" s="369">
        <v>4600</v>
      </c>
      <c r="F1122" s="368"/>
      <c r="G1122" s="369"/>
      <c r="H1122" s="369"/>
      <c r="I1122" s="368"/>
      <c r="J1122" s="363">
        <f t="shared" si="384"/>
        <v>4600</v>
      </c>
      <c r="K1122" s="369">
        <v>0</v>
      </c>
      <c r="L1122" s="369">
        <v>0</v>
      </c>
      <c r="M1122" s="368"/>
      <c r="N1122" s="369">
        <v>0</v>
      </c>
      <c r="O1122" s="369">
        <v>0</v>
      </c>
      <c r="P1122" s="87">
        <f t="shared" si="394"/>
        <v>0</v>
      </c>
      <c r="Q1122" s="66">
        <f t="shared" si="401"/>
        <v>4600</v>
      </c>
      <c r="R1122" s="196">
        <v>0</v>
      </c>
    </row>
    <row r="1123" spans="1:18" ht="16.5" hidden="1" customHeight="1" outlineLevel="4">
      <c r="A1123" s="427"/>
      <c r="B1123" s="429"/>
      <c r="C1123" s="108" t="s">
        <v>178</v>
      </c>
      <c r="D1123" s="108"/>
      <c r="E1123" s="369">
        <v>5200</v>
      </c>
      <c r="F1123" s="368"/>
      <c r="G1123" s="369"/>
      <c r="H1123" s="369"/>
      <c r="I1123" s="368"/>
      <c r="J1123" s="363">
        <f t="shared" si="384"/>
        <v>5200</v>
      </c>
      <c r="K1123" s="369">
        <v>0</v>
      </c>
      <c r="L1123" s="369">
        <v>0</v>
      </c>
      <c r="M1123" s="368"/>
      <c r="N1123" s="369">
        <v>0</v>
      </c>
      <c r="O1123" s="369">
        <v>0</v>
      </c>
      <c r="P1123" s="87">
        <f t="shared" si="394"/>
        <v>0</v>
      </c>
      <c r="Q1123" s="66">
        <f t="shared" si="401"/>
        <v>5200</v>
      </c>
      <c r="R1123" s="196">
        <v>0</v>
      </c>
    </row>
    <row r="1124" spans="1:18" ht="16.5" hidden="1" customHeight="1" outlineLevel="4">
      <c r="A1124" s="427"/>
      <c r="B1124" s="429"/>
      <c r="C1124" s="108" t="s">
        <v>179</v>
      </c>
      <c r="D1124" s="108"/>
      <c r="E1124" s="369">
        <v>4000</v>
      </c>
      <c r="F1124" s="368"/>
      <c r="G1124" s="369"/>
      <c r="H1124" s="369"/>
      <c r="I1124" s="368"/>
      <c r="J1124" s="363">
        <f t="shared" si="384"/>
        <v>4000</v>
      </c>
      <c r="K1124" s="369">
        <v>0</v>
      </c>
      <c r="L1124" s="369">
        <v>0</v>
      </c>
      <c r="M1124" s="368"/>
      <c r="N1124" s="369">
        <v>0</v>
      </c>
      <c r="O1124" s="369">
        <v>0</v>
      </c>
      <c r="P1124" s="87">
        <f t="shared" si="394"/>
        <v>0</v>
      </c>
      <c r="Q1124" s="66">
        <f t="shared" si="401"/>
        <v>4000</v>
      </c>
      <c r="R1124" s="196">
        <v>0</v>
      </c>
    </row>
    <row r="1125" spans="1:18" ht="16.5" hidden="1" customHeight="1" outlineLevel="4">
      <c r="A1125" s="427"/>
      <c r="B1125" s="429"/>
      <c r="C1125" s="108" t="s">
        <v>180</v>
      </c>
      <c r="D1125" s="108"/>
      <c r="E1125" s="369">
        <v>1800</v>
      </c>
      <c r="F1125" s="368"/>
      <c r="G1125" s="369"/>
      <c r="H1125" s="369"/>
      <c r="I1125" s="368"/>
      <c r="J1125" s="363">
        <f t="shared" si="384"/>
        <v>1800</v>
      </c>
      <c r="K1125" s="369">
        <v>0</v>
      </c>
      <c r="L1125" s="369">
        <v>0</v>
      </c>
      <c r="M1125" s="368"/>
      <c r="N1125" s="369">
        <v>0</v>
      </c>
      <c r="O1125" s="369">
        <v>0</v>
      </c>
      <c r="P1125" s="87">
        <f t="shared" si="394"/>
        <v>0</v>
      </c>
      <c r="Q1125" s="66">
        <f t="shared" si="401"/>
        <v>1800</v>
      </c>
      <c r="R1125" s="196">
        <v>0</v>
      </c>
    </row>
    <row r="1126" spans="1:18" ht="16.5" hidden="1" customHeight="1" outlineLevel="4">
      <c r="A1126" s="427"/>
      <c r="B1126" s="429"/>
      <c r="C1126" s="108" t="s">
        <v>181</v>
      </c>
      <c r="D1126" s="108"/>
      <c r="E1126" s="369">
        <v>3800</v>
      </c>
      <c r="F1126" s="368"/>
      <c r="G1126" s="369"/>
      <c r="H1126" s="369"/>
      <c r="I1126" s="368"/>
      <c r="J1126" s="363">
        <f t="shared" si="384"/>
        <v>3800</v>
      </c>
      <c r="K1126" s="369">
        <v>0</v>
      </c>
      <c r="L1126" s="369">
        <v>0</v>
      </c>
      <c r="M1126" s="368"/>
      <c r="N1126" s="369">
        <v>0</v>
      </c>
      <c r="O1126" s="369">
        <v>0</v>
      </c>
      <c r="P1126" s="87">
        <f t="shared" si="394"/>
        <v>0</v>
      </c>
      <c r="Q1126" s="66">
        <f t="shared" si="401"/>
        <v>3800</v>
      </c>
      <c r="R1126" s="196">
        <v>0</v>
      </c>
    </row>
    <row r="1127" spans="1:18" ht="16.5" hidden="1" customHeight="1" outlineLevel="4">
      <c r="A1127" s="427"/>
      <c r="B1127" s="429"/>
      <c r="C1127" s="108" t="s">
        <v>182</v>
      </c>
      <c r="D1127" s="108"/>
      <c r="E1127" s="369">
        <v>47600</v>
      </c>
      <c r="F1127" s="368"/>
      <c r="G1127" s="369"/>
      <c r="H1127" s="369"/>
      <c r="I1127" s="368"/>
      <c r="J1127" s="363">
        <f t="shared" si="384"/>
        <v>47600</v>
      </c>
      <c r="K1127" s="369">
        <v>0</v>
      </c>
      <c r="L1127" s="369">
        <v>0</v>
      </c>
      <c r="M1127" s="368"/>
      <c r="N1127" s="369">
        <v>0</v>
      </c>
      <c r="O1127" s="369">
        <v>0</v>
      </c>
      <c r="P1127" s="87">
        <f t="shared" si="394"/>
        <v>0</v>
      </c>
      <c r="Q1127" s="66">
        <f t="shared" si="401"/>
        <v>47600</v>
      </c>
      <c r="R1127" s="196">
        <v>0</v>
      </c>
    </row>
    <row r="1128" spans="1:18" ht="16.5" hidden="1" customHeight="1" outlineLevel="4">
      <c r="A1128" s="427"/>
      <c r="B1128" s="429"/>
      <c r="C1128" s="108" t="s">
        <v>183</v>
      </c>
      <c r="D1128" s="108"/>
      <c r="E1128" s="369">
        <v>15800</v>
      </c>
      <c r="F1128" s="368"/>
      <c r="G1128" s="369"/>
      <c r="H1128" s="369"/>
      <c r="I1128" s="368"/>
      <c r="J1128" s="363">
        <f t="shared" si="384"/>
        <v>15800</v>
      </c>
      <c r="K1128" s="369">
        <v>0</v>
      </c>
      <c r="L1128" s="369">
        <v>0</v>
      </c>
      <c r="M1128" s="368"/>
      <c r="N1128" s="369">
        <v>0</v>
      </c>
      <c r="O1128" s="369">
        <v>0</v>
      </c>
      <c r="P1128" s="87">
        <f t="shared" si="394"/>
        <v>0</v>
      </c>
      <c r="Q1128" s="66">
        <f t="shared" si="401"/>
        <v>15800</v>
      </c>
      <c r="R1128" s="196">
        <v>0</v>
      </c>
    </row>
    <row r="1129" spans="1:18" ht="16.5" hidden="1" customHeight="1" outlineLevel="4">
      <c r="A1129" s="427"/>
      <c r="B1129" s="429"/>
      <c r="C1129" s="108" t="s">
        <v>171</v>
      </c>
      <c r="D1129" s="108"/>
      <c r="E1129" s="369">
        <v>4400</v>
      </c>
      <c r="F1129" s="368"/>
      <c r="G1129" s="369"/>
      <c r="H1129" s="369"/>
      <c r="I1129" s="368"/>
      <c r="J1129" s="363">
        <f t="shared" si="384"/>
        <v>4400</v>
      </c>
      <c r="K1129" s="369">
        <v>0</v>
      </c>
      <c r="L1129" s="369">
        <v>0</v>
      </c>
      <c r="M1129" s="368"/>
      <c r="N1129" s="369">
        <v>0</v>
      </c>
      <c r="O1129" s="369">
        <v>0</v>
      </c>
      <c r="P1129" s="87">
        <f t="shared" si="394"/>
        <v>0</v>
      </c>
      <c r="Q1129" s="66">
        <f t="shared" si="401"/>
        <v>4400</v>
      </c>
      <c r="R1129" s="196">
        <v>0</v>
      </c>
    </row>
    <row r="1130" spans="1:18" ht="16.5" hidden="1" customHeight="1" outlineLevel="4">
      <c r="A1130" s="427"/>
      <c r="B1130" s="429"/>
      <c r="C1130" s="108" t="s">
        <v>184</v>
      </c>
      <c r="D1130" s="108"/>
      <c r="E1130" s="369">
        <v>1400</v>
      </c>
      <c r="F1130" s="369"/>
      <c r="G1130" s="368"/>
      <c r="H1130" s="368"/>
      <c r="I1130" s="368"/>
      <c r="J1130" s="363">
        <f t="shared" ref="J1130:J1193" si="404">I1130+H1130+G1130+F1130+E1130+D1130</f>
        <v>1400</v>
      </c>
      <c r="K1130" s="369">
        <v>0</v>
      </c>
      <c r="L1130" s="369">
        <v>0</v>
      </c>
      <c r="M1130" s="368"/>
      <c r="N1130" s="369">
        <v>0</v>
      </c>
      <c r="O1130" s="369">
        <v>0</v>
      </c>
      <c r="P1130" s="87">
        <f t="shared" si="394"/>
        <v>0</v>
      </c>
      <c r="Q1130" s="66">
        <f t="shared" si="401"/>
        <v>1400</v>
      </c>
      <c r="R1130" s="196">
        <v>-4200</v>
      </c>
    </row>
    <row r="1131" spans="1:18" ht="16.5" hidden="1" customHeight="1" outlineLevel="4">
      <c r="A1131" s="427"/>
      <c r="B1131" s="429"/>
      <c r="C1131" s="108" t="s">
        <v>185</v>
      </c>
      <c r="D1131" s="108"/>
      <c r="E1131" s="369">
        <v>2400</v>
      </c>
      <c r="F1131" s="369"/>
      <c r="G1131" s="368"/>
      <c r="H1131" s="368"/>
      <c r="I1131" s="368"/>
      <c r="J1131" s="363">
        <f t="shared" si="404"/>
        <v>2400</v>
      </c>
      <c r="K1131" s="369">
        <v>0</v>
      </c>
      <c r="L1131" s="369">
        <v>0</v>
      </c>
      <c r="M1131" s="368"/>
      <c r="N1131" s="369">
        <v>0</v>
      </c>
      <c r="O1131" s="369">
        <v>0</v>
      </c>
      <c r="P1131" s="87">
        <f t="shared" si="394"/>
        <v>0</v>
      </c>
      <c r="Q1131" s="66">
        <f t="shared" si="401"/>
        <v>2400</v>
      </c>
      <c r="R1131" s="196">
        <v>-7200</v>
      </c>
    </row>
    <row r="1132" spans="1:18" ht="16.5" hidden="1" customHeight="1" outlineLevel="4">
      <c r="A1132" s="427"/>
      <c r="B1132" s="429"/>
      <c r="C1132" s="108" t="s">
        <v>186</v>
      </c>
      <c r="D1132" s="108"/>
      <c r="E1132" s="369">
        <v>3600</v>
      </c>
      <c r="F1132" s="369"/>
      <c r="G1132" s="368"/>
      <c r="H1132" s="368"/>
      <c r="I1132" s="368"/>
      <c r="J1132" s="363">
        <f t="shared" si="404"/>
        <v>3600</v>
      </c>
      <c r="K1132" s="369">
        <v>0</v>
      </c>
      <c r="L1132" s="369">
        <v>0</v>
      </c>
      <c r="M1132" s="368"/>
      <c r="N1132" s="369">
        <v>0</v>
      </c>
      <c r="O1132" s="369">
        <v>0</v>
      </c>
      <c r="P1132" s="87">
        <f t="shared" si="394"/>
        <v>0</v>
      </c>
      <c r="Q1132" s="66">
        <f t="shared" si="401"/>
        <v>3600</v>
      </c>
      <c r="R1132" s="196">
        <v>-10800</v>
      </c>
    </row>
    <row r="1133" spans="1:18" ht="16.5" hidden="1" customHeight="1" outlineLevel="4">
      <c r="A1133" s="427"/>
      <c r="B1133" s="429"/>
      <c r="C1133" s="108" t="s">
        <v>187</v>
      </c>
      <c r="D1133" s="108"/>
      <c r="E1133" s="369">
        <v>9600</v>
      </c>
      <c r="F1133" s="368"/>
      <c r="G1133" s="369"/>
      <c r="H1133" s="369"/>
      <c r="I1133" s="368"/>
      <c r="J1133" s="363">
        <f t="shared" si="404"/>
        <v>9600</v>
      </c>
      <c r="K1133" s="369">
        <v>0</v>
      </c>
      <c r="L1133" s="369">
        <v>0</v>
      </c>
      <c r="M1133" s="368"/>
      <c r="N1133" s="369">
        <v>0</v>
      </c>
      <c r="O1133" s="369">
        <v>0</v>
      </c>
      <c r="P1133" s="87">
        <f t="shared" si="394"/>
        <v>0</v>
      </c>
      <c r="Q1133" s="66">
        <f t="shared" si="401"/>
        <v>9600</v>
      </c>
      <c r="R1133" s="196">
        <v>0</v>
      </c>
    </row>
    <row r="1134" spans="1:18" ht="16.5" hidden="1" customHeight="1" outlineLevel="4">
      <c r="A1134" s="427"/>
      <c r="B1134" s="429"/>
      <c r="C1134" s="108" t="s">
        <v>188</v>
      </c>
      <c r="D1134" s="108"/>
      <c r="E1134" s="369">
        <v>11800</v>
      </c>
      <c r="F1134" s="368"/>
      <c r="G1134" s="369"/>
      <c r="H1134" s="369"/>
      <c r="I1134" s="368"/>
      <c r="J1134" s="363">
        <f t="shared" si="404"/>
        <v>11800</v>
      </c>
      <c r="K1134" s="369">
        <v>0</v>
      </c>
      <c r="L1134" s="369">
        <v>0</v>
      </c>
      <c r="M1134" s="368"/>
      <c r="N1134" s="369">
        <v>0</v>
      </c>
      <c r="O1134" s="369">
        <v>0</v>
      </c>
      <c r="P1134" s="87">
        <f t="shared" si="394"/>
        <v>0</v>
      </c>
      <c r="Q1134" s="66">
        <f t="shared" si="401"/>
        <v>11800</v>
      </c>
      <c r="R1134" s="196">
        <v>0</v>
      </c>
    </row>
    <row r="1135" spans="1:18" ht="16.5" hidden="1" customHeight="1" outlineLevel="4">
      <c r="A1135" s="427"/>
      <c r="B1135" s="429"/>
      <c r="C1135" s="108" t="s">
        <v>189</v>
      </c>
      <c r="D1135" s="108"/>
      <c r="E1135" s="369">
        <v>2000</v>
      </c>
      <c r="F1135" s="368"/>
      <c r="G1135" s="369"/>
      <c r="H1135" s="369"/>
      <c r="I1135" s="368"/>
      <c r="J1135" s="363">
        <f t="shared" si="404"/>
        <v>2000</v>
      </c>
      <c r="K1135" s="369">
        <v>0</v>
      </c>
      <c r="L1135" s="369">
        <v>0</v>
      </c>
      <c r="M1135" s="368"/>
      <c r="N1135" s="369">
        <v>0</v>
      </c>
      <c r="O1135" s="369">
        <v>0</v>
      </c>
      <c r="P1135" s="87">
        <f t="shared" si="394"/>
        <v>0</v>
      </c>
      <c r="Q1135" s="66">
        <f t="shared" si="401"/>
        <v>2000</v>
      </c>
      <c r="R1135" s="196">
        <v>0</v>
      </c>
    </row>
    <row r="1136" spans="1:18" ht="16.5" hidden="1" customHeight="1" outlineLevel="4">
      <c r="A1136" s="427"/>
      <c r="B1136" s="429"/>
      <c r="C1136" s="108" t="s">
        <v>190</v>
      </c>
      <c r="D1136" s="108"/>
      <c r="E1136" s="369">
        <v>4000</v>
      </c>
      <c r="F1136" s="369"/>
      <c r="G1136" s="368"/>
      <c r="H1136" s="368"/>
      <c r="I1136" s="368"/>
      <c r="J1136" s="363">
        <f t="shared" si="404"/>
        <v>4000</v>
      </c>
      <c r="K1136" s="369">
        <v>0</v>
      </c>
      <c r="L1136" s="369">
        <v>0</v>
      </c>
      <c r="M1136" s="368"/>
      <c r="N1136" s="369">
        <v>0</v>
      </c>
      <c r="O1136" s="369">
        <v>0</v>
      </c>
      <c r="P1136" s="87">
        <f t="shared" si="394"/>
        <v>0</v>
      </c>
      <c r="Q1136" s="66">
        <f t="shared" si="401"/>
        <v>4000</v>
      </c>
      <c r="R1136" s="196">
        <v>-12000</v>
      </c>
    </row>
    <row r="1137" spans="1:18" ht="16.5" hidden="1" customHeight="1" outlineLevel="4">
      <c r="A1137" s="427"/>
      <c r="B1137" s="429"/>
      <c r="C1137" s="108" t="s">
        <v>191</v>
      </c>
      <c r="D1137" s="108"/>
      <c r="E1137" s="369">
        <v>17600</v>
      </c>
      <c r="F1137" s="369"/>
      <c r="G1137" s="368"/>
      <c r="H1137" s="368"/>
      <c r="I1137" s="368"/>
      <c r="J1137" s="363">
        <f t="shared" si="404"/>
        <v>17600</v>
      </c>
      <c r="K1137" s="369">
        <v>0</v>
      </c>
      <c r="L1137" s="369">
        <v>0</v>
      </c>
      <c r="M1137" s="368"/>
      <c r="N1137" s="369">
        <v>0</v>
      </c>
      <c r="O1137" s="369">
        <v>0</v>
      </c>
      <c r="P1137" s="87">
        <f t="shared" ref="P1137:P1200" si="405">K1137+L1137+M1137+N1137+O1137</f>
        <v>0</v>
      </c>
      <c r="Q1137" s="66">
        <f t="shared" si="401"/>
        <v>17600</v>
      </c>
      <c r="R1137" s="196">
        <v>-52400</v>
      </c>
    </row>
    <row r="1138" spans="1:18" ht="16.5" hidden="1" customHeight="1" outlineLevel="4">
      <c r="A1138" s="427"/>
      <c r="B1138" s="429"/>
      <c r="C1138" s="86" t="s">
        <v>192</v>
      </c>
      <c r="D1138" s="86"/>
      <c r="E1138" s="369">
        <v>26600</v>
      </c>
      <c r="F1138" s="368"/>
      <c r="G1138" s="369"/>
      <c r="H1138" s="369"/>
      <c r="I1138" s="368"/>
      <c r="J1138" s="363">
        <f t="shared" si="404"/>
        <v>26600</v>
      </c>
      <c r="K1138" s="369">
        <v>0</v>
      </c>
      <c r="L1138" s="369">
        <v>0</v>
      </c>
      <c r="M1138" s="368"/>
      <c r="N1138" s="369">
        <v>0</v>
      </c>
      <c r="O1138" s="369">
        <v>0</v>
      </c>
      <c r="P1138" s="87">
        <f t="shared" si="405"/>
        <v>0</v>
      </c>
      <c r="Q1138" s="66">
        <f t="shared" si="401"/>
        <v>26600</v>
      </c>
      <c r="R1138" s="196">
        <v>0</v>
      </c>
    </row>
    <row r="1139" spans="1:18" ht="16.5" hidden="1" customHeight="1" outlineLevel="4">
      <c r="A1139" s="427"/>
      <c r="B1139" s="429"/>
      <c r="C1139" s="97" t="s">
        <v>193</v>
      </c>
      <c r="D1139" s="97"/>
      <c r="E1139" s="369">
        <v>4000</v>
      </c>
      <c r="F1139" s="368"/>
      <c r="G1139" s="369"/>
      <c r="H1139" s="369"/>
      <c r="I1139" s="368"/>
      <c r="J1139" s="363">
        <f t="shared" si="404"/>
        <v>4000</v>
      </c>
      <c r="K1139" s="369">
        <v>0</v>
      </c>
      <c r="L1139" s="369">
        <v>0</v>
      </c>
      <c r="M1139" s="368"/>
      <c r="N1139" s="369">
        <v>0</v>
      </c>
      <c r="O1139" s="369">
        <v>0</v>
      </c>
      <c r="P1139" s="87">
        <f t="shared" si="405"/>
        <v>0</v>
      </c>
      <c r="Q1139" s="66">
        <f t="shared" si="401"/>
        <v>4000</v>
      </c>
      <c r="R1139" s="196">
        <v>0</v>
      </c>
    </row>
    <row r="1140" spans="1:18" ht="16.5" hidden="1" customHeight="1" outlineLevel="4">
      <c r="A1140" s="427"/>
      <c r="B1140" s="429"/>
      <c r="C1140" s="97" t="s">
        <v>194</v>
      </c>
      <c r="D1140" s="97"/>
      <c r="E1140" s="369">
        <v>6000</v>
      </c>
      <c r="F1140" s="369"/>
      <c r="G1140" s="368"/>
      <c r="H1140" s="368"/>
      <c r="I1140" s="368"/>
      <c r="J1140" s="363">
        <f t="shared" si="404"/>
        <v>6000</v>
      </c>
      <c r="K1140" s="369">
        <v>0</v>
      </c>
      <c r="L1140" s="369">
        <v>0</v>
      </c>
      <c r="M1140" s="368"/>
      <c r="N1140" s="369">
        <v>0</v>
      </c>
      <c r="O1140" s="369">
        <v>0</v>
      </c>
      <c r="P1140" s="87">
        <f t="shared" si="405"/>
        <v>0</v>
      </c>
      <c r="Q1140" s="66">
        <f t="shared" si="401"/>
        <v>6000</v>
      </c>
      <c r="R1140" s="196">
        <v>-18000</v>
      </c>
    </row>
    <row r="1141" spans="1:18" ht="16.5" hidden="1" customHeight="1" outlineLevel="4">
      <c r="A1141" s="427"/>
      <c r="B1141" s="429"/>
      <c r="C1141" s="97" t="s">
        <v>195</v>
      </c>
      <c r="D1141" s="97"/>
      <c r="E1141" s="369">
        <v>1200</v>
      </c>
      <c r="F1141" s="369"/>
      <c r="G1141" s="368"/>
      <c r="H1141" s="368"/>
      <c r="I1141" s="368"/>
      <c r="J1141" s="363">
        <f t="shared" si="404"/>
        <v>1200</v>
      </c>
      <c r="K1141" s="369">
        <v>0</v>
      </c>
      <c r="L1141" s="369">
        <v>0</v>
      </c>
      <c r="M1141" s="368"/>
      <c r="N1141" s="369">
        <v>0</v>
      </c>
      <c r="O1141" s="369">
        <v>0</v>
      </c>
      <c r="P1141" s="87">
        <f t="shared" si="405"/>
        <v>0</v>
      </c>
      <c r="Q1141" s="66">
        <f t="shared" ref="Q1141:Q1204" si="406">J1141+P1141</f>
        <v>1200</v>
      </c>
      <c r="R1141" s="196">
        <v>-3600</v>
      </c>
    </row>
    <row r="1142" spans="1:18" ht="16.5" hidden="1" customHeight="1" outlineLevel="4">
      <c r="A1142" s="427"/>
      <c r="B1142" s="429"/>
      <c r="C1142" s="97" t="s">
        <v>196</v>
      </c>
      <c r="D1142" s="97"/>
      <c r="E1142" s="369">
        <v>1600</v>
      </c>
      <c r="F1142" s="369"/>
      <c r="G1142" s="368"/>
      <c r="H1142" s="368"/>
      <c r="I1142" s="368"/>
      <c r="J1142" s="363">
        <f t="shared" si="404"/>
        <v>1600</v>
      </c>
      <c r="K1142" s="369">
        <v>0</v>
      </c>
      <c r="L1142" s="369">
        <v>0</v>
      </c>
      <c r="M1142" s="368"/>
      <c r="N1142" s="369">
        <v>0</v>
      </c>
      <c r="O1142" s="369">
        <v>0</v>
      </c>
      <c r="P1142" s="87">
        <f t="shared" si="405"/>
        <v>0</v>
      </c>
      <c r="Q1142" s="66">
        <f t="shared" si="406"/>
        <v>1600</v>
      </c>
      <c r="R1142" s="196">
        <v>-4800</v>
      </c>
    </row>
    <row r="1143" spans="1:18" ht="16.5" hidden="1" customHeight="1" outlineLevel="4">
      <c r="A1143" s="427"/>
      <c r="B1143" s="429"/>
      <c r="C1143" s="97" t="s">
        <v>197</v>
      </c>
      <c r="D1143" s="97"/>
      <c r="E1143" s="369">
        <v>1200</v>
      </c>
      <c r="F1143" s="369"/>
      <c r="G1143" s="368"/>
      <c r="H1143" s="368"/>
      <c r="I1143" s="368"/>
      <c r="J1143" s="363">
        <f t="shared" si="404"/>
        <v>1200</v>
      </c>
      <c r="K1143" s="369">
        <v>0</v>
      </c>
      <c r="L1143" s="369">
        <v>0</v>
      </c>
      <c r="M1143" s="368"/>
      <c r="N1143" s="369">
        <v>0</v>
      </c>
      <c r="O1143" s="369">
        <v>0</v>
      </c>
      <c r="P1143" s="87">
        <f t="shared" si="405"/>
        <v>0</v>
      </c>
      <c r="Q1143" s="66">
        <f t="shared" si="406"/>
        <v>1200</v>
      </c>
      <c r="R1143" s="196">
        <v>-3600</v>
      </c>
    </row>
    <row r="1144" spans="1:18" ht="16.5" hidden="1" customHeight="1" outlineLevel="4">
      <c r="A1144" s="427"/>
      <c r="B1144" s="429"/>
      <c r="C1144" s="97" t="s">
        <v>198</v>
      </c>
      <c r="D1144" s="97"/>
      <c r="E1144" s="369">
        <v>1600</v>
      </c>
      <c r="F1144" s="368"/>
      <c r="G1144" s="369">
        <v>0</v>
      </c>
      <c r="H1144" s="369">
        <v>0</v>
      </c>
      <c r="I1144" s="368"/>
      <c r="J1144" s="363">
        <f t="shared" si="404"/>
        <v>1600</v>
      </c>
      <c r="K1144" s="110"/>
      <c r="L1144" s="110"/>
      <c r="M1144" s="368"/>
      <c r="N1144" s="110"/>
      <c r="O1144" s="110"/>
      <c r="P1144" s="87">
        <f t="shared" si="405"/>
        <v>0</v>
      </c>
      <c r="Q1144" s="66">
        <f t="shared" si="406"/>
        <v>1600</v>
      </c>
      <c r="R1144" s="196">
        <v>0</v>
      </c>
    </row>
    <row r="1145" spans="1:18" ht="28.5" hidden="1" customHeight="1" outlineLevel="3">
      <c r="A1145" s="427"/>
      <c r="B1145" s="429"/>
      <c r="C1145" s="75" t="s">
        <v>13</v>
      </c>
      <c r="D1145" s="27">
        <v>0</v>
      </c>
      <c r="E1145" s="28">
        <f t="shared" ref="E1145:I1145" si="407">SUM(E1146:E1178)</f>
        <v>0</v>
      </c>
      <c r="F1145" s="28">
        <f t="shared" si="407"/>
        <v>0</v>
      </c>
      <c r="G1145" s="28">
        <f>SUM(G1146:G1178)</f>
        <v>0</v>
      </c>
      <c r="H1145" s="28">
        <f>SUM(H1146:H1178)</f>
        <v>0</v>
      </c>
      <c r="I1145" s="28">
        <f t="shared" si="407"/>
        <v>0</v>
      </c>
      <c r="J1145" s="363">
        <f t="shared" si="404"/>
        <v>0</v>
      </c>
      <c r="K1145" s="28">
        <f>SUM(K1146:K1178)</f>
        <v>0</v>
      </c>
      <c r="L1145" s="28">
        <f t="shared" ref="L1145:M1145" si="408">SUM(L1146:L1178)</f>
        <v>0</v>
      </c>
      <c r="M1145" s="28">
        <f t="shared" si="408"/>
        <v>0</v>
      </c>
      <c r="N1145" s="28">
        <f>SUM(N1146:N1178)</f>
        <v>0</v>
      </c>
      <c r="O1145" s="20">
        <f t="shared" ref="O1145" si="409">SUM(O1146:O1178)</f>
        <v>0</v>
      </c>
      <c r="P1145" s="20">
        <f t="shared" si="405"/>
        <v>0</v>
      </c>
      <c r="Q1145" s="76">
        <f t="shared" si="406"/>
        <v>0</v>
      </c>
      <c r="R1145" s="196">
        <v>-105000</v>
      </c>
    </row>
    <row r="1146" spans="1:18" ht="16.5" hidden="1" customHeight="1" outlineLevel="4">
      <c r="A1146" s="427"/>
      <c r="B1146" s="429"/>
      <c r="C1146" s="108" t="s">
        <v>167</v>
      </c>
      <c r="D1146" s="108"/>
      <c r="E1146" s="369">
        <v>0</v>
      </c>
      <c r="F1146" s="369">
        <v>0</v>
      </c>
      <c r="G1146" s="370"/>
      <c r="H1146" s="370"/>
      <c r="I1146" s="369">
        <v>0</v>
      </c>
      <c r="J1146" s="363">
        <f t="shared" si="404"/>
        <v>0</v>
      </c>
      <c r="K1146" s="370"/>
      <c r="L1146" s="369">
        <v>0</v>
      </c>
      <c r="M1146" s="369">
        <v>0</v>
      </c>
      <c r="N1146" s="370"/>
      <c r="O1146" s="370"/>
      <c r="P1146" s="87">
        <f t="shared" si="405"/>
        <v>0</v>
      </c>
      <c r="Q1146" s="66">
        <f t="shared" si="406"/>
        <v>0</v>
      </c>
      <c r="R1146" s="196">
        <v>-105000</v>
      </c>
    </row>
    <row r="1147" spans="1:18" ht="16.5" hidden="1" customHeight="1" outlineLevel="4">
      <c r="A1147" s="427"/>
      <c r="B1147" s="429"/>
      <c r="C1147" s="108" t="s">
        <v>168</v>
      </c>
      <c r="D1147" s="108"/>
      <c r="E1147" s="369">
        <v>0</v>
      </c>
      <c r="F1147" s="369">
        <v>0</v>
      </c>
      <c r="G1147" s="369">
        <v>0</v>
      </c>
      <c r="H1147" s="369">
        <v>0</v>
      </c>
      <c r="I1147" s="369">
        <v>0</v>
      </c>
      <c r="J1147" s="363">
        <f t="shared" si="404"/>
        <v>0</v>
      </c>
      <c r="K1147" s="369">
        <v>0</v>
      </c>
      <c r="L1147" s="369">
        <v>0</v>
      </c>
      <c r="M1147" s="369">
        <v>0</v>
      </c>
      <c r="N1147" s="369">
        <v>0</v>
      </c>
      <c r="O1147" s="369">
        <v>0</v>
      </c>
      <c r="P1147" s="87">
        <f t="shared" si="405"/>
        <v>0</v>
      </c>
      <c r="Q1147" s="66">
        <f t="shared" si="406"/>
        <v>0</v>
      </c>
      <c r="R1147" s="196">
        <v>0</v>
      </c>
    </row>
    <row r="1148" spans="1:18" ht="16.5" hidden="1" customHeight="1" outlineLevel="4">
      <c r="A1148" s="427"/>
      <c r="B1148" s="429"/>
      <c r="C1148" s="108" t="s">
        <v>169</v>
      </c>
      <c r="D1148" s="108"/>
      <c r="E1148" s="369">
        <v>0</v>
      </c>
      <c r="F1148" s="369">
        <v>0</v>
      </c>
      <c r="G1148" s="369">
        <v>0</v>
      </c>
      <c r="H1148" s="369">
        <v>0</v>
      </c>
      <c r="I1148" s="369">
        <v>0</v>
      </c>
      <c r="J1148" s="363">
        <f t="shared" si="404"/>
        <v>0</v>
      </c>
      <c r="K1148" s="369">
        <v>0</v>
      </c>
      <c r="L1148" s="369">
        <v>0</v>
      </c>
      <c r="M1148" s="369">
        <v>0</v>
      </c>
      <c r="N1148" s="369">
        <v>0</v>
      </c>
      <c r="O1148" s="369">
        <v>0</v>
      </c>
      <c r="P1148" s="87">
        <f t="shared" si="405"/>
        <v>0</v>
      </c>
      <c r="Q1148" s="66">
        <f t="shared" si="406"/>
        <v>0</v>
      </c>
      <c r="R1148" s="196">
        <v>0</v>
      </c>
    </row>
    <row r="1149" spans="1:18" ht="16.5" hidden="1" customHeight="1" outlineLevel="4">
      <c r="A1149" s="427"/>
      <c r="B1149" s="429"/>
      <c r="C1149" s="108" t="s">
        <v>170</v>
      </c>
      <c r="D1149" s="108"/>
      <c r="E1149" s="369">
        <v>0</v>
      </c>
      <c r="F1149" s="369">
        <v>0</v>
      </c>
      <c r="G1149" s="369">
        <v>0</v>
      </c>
      <c r="H1149" s="369">
        <v>0</v>
      </c>
      <c r="I1149" s="369">
        <v>0</v>
      </c>
      <c r="J1149" s="363">
        <f t="shared" si="404"/>
        <v>0</v>
      </c>
      <c r="K1149" s="369">
        <v>0</v>
      </c>
      <c r="L1149" s="369">
        <v>0</v>
      </c>
      <c r="M1149" s="369">
        <v>0</v>
      </c>
      <c r="N1149" s="369">
        <v>0</v>
      </c>
      <c r="O1149" s="369">
        <v>0</v>
      </c>
      <c r="P1149" s="87">
        <f t="shared" si="405"/>
        <v>0</v>
      </c>
      <c r="Q1149" s="66">
        <f t="shared" si="406"/>
        <v>0</v>
      </c>
      <c r="R1149" s="196">
        <v>0</v>
      </c>
    </row>
    <row r="1150" spans="1:18" ht="16.5" hidden="1" customHeight="1" outlineLevel="4">
      <c r="A1150" s="427"/>
      <c r="B1150" s="429"/>
      <c r="C1150" s="108" t="s">
        <v>171</v>
      </c>
      <c r="D1150" s="108"/>
      <c r="E1150" s="369">
        <v>0</v>
      </c>
      <c r="F1150" s="369">
        <v>0</v>
      </c>
      <c r="G1150" s="369">
        <v>0</v>
      </c>
      <c r="H1150" s="369">
        <v>0</v>
      </c>
      <c r="I1150" s="369">
        <v>0</v>
      </c>
      <c r="J1150" s="363">
        <f t="shared" si="404"/>
        <v>0</v>
      </c>
      <c r="K1150" s="369">
        <v>0</v>
      </c>
      <c r="L1150" s="369">
        <v>0</v>
      </c>
      <c r="M1150" s="369">
        <v>0</v>
      </c>
      <c r="N1150" s="369">
        <v>0</v>
      </c>
      <c r="O1150" s="369">
        <v>0</v>
      </c>
      <c r="P1150" s="87">
        <f t="shared" si="405"/>
        <v>0</v>
      </c>
      <c r="Q1150" s="66">
        <f t="shared" si="406"/>
        <v>0</v>
      </c>
      <c r="R1150" s="196">
        <v>0</v>
      </c>
    </row>
    <row r="1151" spans="1:18" ht="16.5" hidden="1" customHeight="1" outlineLevel="4">
      <c r="A1151" s="427"/>
      <c r="B1151" s="429"/>
      <c r="C1151" s="108" t="s">
        <v>172</v>
      </c>
      <c r="D1151" s="108"/>
      <c r="E1151" s="369">
        <v>0</v>
      </c>
      <c r="F1151" s="369">
        <v>0</v>
      </c>
      <c r="G1151" s="369">
        <v>0</v>
      </c>
      <c r="H1151" s="369">
        <v>0</v>
      </c>
      <c r="I1151" s="369">
        <v>0</v>
      </c>
      <c r="J1151" s="363">
        <f t="shared" si="404"/>
        <v>0</v>
      </c>
      <c r="K1151" s="369">
        <v>0</v>
      </c>
      <c r="L1151" s="369">
        <v>0</v>
      </c>
      <c r="M1151" s="369">
        <v>0</v>
      </c>
      <c r="N1151" s="369">
        <v>0</v>
      </c>
      <c r="O1151" s="369">
        <v>0</v>
      </c>
      <c r="P1151" s="87">
        <f t="shared" si="405"/>
        <v>0</v>
      </c>
      <c r="Q1151" s="66">
        <f t="shared" si="406"/>
        <v>0</v>
      </c>
      <c r="R1151" s="196">
        <v>0</v>
      </c>
    </row>
    <row r="1152" spans="1:18" ht="16.5" hidden="1" customHeight="1" outlineLevel="4">
      <c r="A1152" s="427"/>
      <c r="B1152" s="429"/>
      <c r="C1152" s="108" t="s">
        <v>173</v>
      </c>
      <c r="D1152" s="108"/>
      <c r="E1152" s="369">
        <v>0</v>
      </c>
      <c r="F1152" s="369">
        <v>0</v>
      </c>
      <c r="G1152" s="369">
        <v>0</v>
      </c>
      <c r="H1152" s="369">
        <v>0</v>
      </c>
      <c r="I1152" s="369">
        <v>0</v>
      </c>
      <c r="J1152" s="363">
        <f t="shared" si="404"/>
        <v>0</v>
      </c>
      <c r="K1152" s="369">
        <v>0</v>
      </c>
      <c r="L1152" s="369">
        <v>0</v>
      </c>
      <c r="M1152" s="369">
        <v>0</v>
      </c>
      <c r="N1152" s="369">
        <v>0</v>
      </c>
      <c r="O1152" s="369">
        <v>0</v>
      </c>
      <c r="P1152" s="87">
        <f t="shared" si="405"/>
        <v>0</v>
      </c>
      <c r="Q1152" s="66">
        <f t="shared" si="406"/>
        <v>0</v>
      </c>
      <c r="R1152" s="196">
        <v>0</v>
      </c>
    </row>
    <row r="1153" spans="1:18" ht="16.5" hidden="1" customHeight="1" outlineLevel="4">
      <c r="A1153" s="427"/>
      <c r="B1153" s="429"/>
      <c r="C1153" s="108" t="s">
        <v>174</v>
      </c>
      <c r="D1153" s="108"/>
      <c r="E1153" s="369">
        <v>0</v>
      </c>
      <c r="F1153" s="369">
        <v>0</v>
      </c>
      <c r="G1153" s="369">
        <v>0</v>
      </c>
      <c r="H1153" s="369">
        <v>0</v>
      </c>
      <c r="I1153" s="369">
        <v>0</v>
      </c>
      <c r="J1153" s="363">
        <f t="shared" si="404"/>
        <v>0</v>
      </c>
      <c r="K1153" s="369">
        <v>0</v>
      </c>
      <c r="L1153" s="369">
        <v>0</v>
      </c>
      <c r="M1153" s="369">
        <v>0</v>
      </c>
      <c r="N1153" s="369">
        <v>0</v>
      </c>
      <c r="O1153" s="369">
        <v>0</v>
      </c>
      <c r="P1153" s="87">
        <f t="shared" si="405"/>
        <v>0</v>
      </c>
      <c r="Q1153" s="66">
        <f t="shared" si="406"/>
        <v>0</v>
      </c>
      <c r="R1153" s="196">
        <v>0</v>
      </c>
    </row>
    <row r="1154" spans="1:18" ht="16.5" hidden="1" customHeight="1" outlineLevel="4">
      <c r="A1154" s="427"/>
      <c r="B1154" s="429"/>
      <c r="C1154" s="108" t="s">
        <v>175</v>
      </c>
      <c r="D1154" s="108"/>
      <c r="E1154" s="369">
        <v>0</v>
      </c>
      <c r="F1154" s="369">
        <v>0</v>
      </c>
      <c r="G1154" s="369">
        <v>0</v>
      </c>
      <c r="H1154" s="369">
        <v>0</v>
      </c>
      <c r="I1154" s="369">
        <v>0</v>
      </c>
      <c r="J1154" s="363">
        <f t="shared" si="404"/>
        <v>0</v>
      </c>
      <c r="K1154" s="369">
        <v>0</v>
      </c>
      <c r="L1154" s="369">
        <v>0</v>
      </c>
      <c r="M1154" s="369">
        <v>0</v>
      </c>
      <c r="N1154" s="369">
        <v>0</v>
      </c>
      <c r="O1154" s="369">
        <v>0</v>
      </c>
      <c r="P1154" s="87">
        <f t="shared" si="405"/>
        <v>0</v>
      </c>
      <c r="Q1154" s="66">
        <f t="shared" si="406"/>
        <v>0</v>
      </c>
      <c r="R1154" s="196">
        <v>0</v>
      </c>
    </row>
    <row r="1155" spans="1:18" ht="16.5" hidden="1" customHeight="1" outlineLevel="4">
      <c r="A1155" s="427"/>
      <c r="B1155" s="429"/>
      <c r="C1155" s="108" t="s">
        <v>176</v>
      </c>
      <c r="D1155" s="108"/>
      <c r="E1155" s="369">
        <v>0</v>
      </c>
      <c r="F1155" s="369">
        <v>0</v>
      </c>
      <c r="G1155" s="369">
        <v>0</v>
      </c>
      <c r="H1155" s="369">
        <v>0</v>
      </c>
      <c r="I1155" s="369">
        <v>0</v>
      </c>
      <c r="J1155" s="363">
        <f t="shared" si="404"/>
        <v>0</v>
      </c>
      <c r="K1155" s="369">
        <v>0</v>
      </c>
      <c r="L1155" s="369">
        <v>0</v>
      </c>
      <c r="M1155" s="369">
        <v>0</v>
      </c>
      <c r="N1155" s="369">
        <v>0</v>
      </c>
      <c r="O1155" s="369">
        <v>0</v>
      </c>
      <c r="P1155" s="87">
        <f t="shared" si="405"/>
        <v>0</v>
      </c>
      <c r="Q1155" s="66">
        <f t="shared" si="406"/>
        <v>0</v>
      </c>
      <c r="R1155" s="196">
        <v>0</v>
      </c>
    </row>
    <row r="1156" spans="1:18" ht="16.5" hidden="1" customHeight="1" outlineLevel="4">
      <c r="A1156" s="427"/>
      <c r="B1156" s="429"/>
      <c r="C1156" s="108" t="s">
        <v>177</v>
      </c>
      <c r="D1156" s="108"/>
      <c r="E1156" s="369">
        <v>0</v>
      </c>
      <c r="F1156" s="369">
        <v>0</v>
      </c>
      <c r="G1156" s="369">
        <v>0</v>
      </c>
      <c r="H1156" s="369">
        <v>0</v>
      </c>
      <c r="I1156" s="369">
        <v>0</v>
      </c>
      <c r="J1156" s="363">
        <f t="shared" si="404"/>
        <v>0</v>
      </c>
      <c r="K1156" s="369">
        <v>0</v>
      </c>
      <c r="L1156" s="369">
        <v>0</v>
      </c>
      <c r="M1156" s="369">
        <v>0</v>
      </c>
      <c r="N1156" s="369">
        <v>0</v>
      </c>
      <c r="O1156" s="369">
        <v>0</v>
      </c>
      <c r="P1156" s="87">
        <f t="shared" si="405"/>
        <v>0</v>
      </c>
      <c r="Q1156" s="66">
        <f t="shared" si="406"/>
        <v>0</v>
      </c>
      <c r="R1156" s="196">
        <v>0</v>
      </c>
    </row>
    <row r="1157" spans="1:18" ht="16.5" hidden="1" customHeight="1" outlineLevel="4">
      <c r="A1157" s="427"/>
      <c r="B1157" s="429"/>
      <c r="C1157" s="108" t="s">
        <v>178</v>
      </c>
      <c r="D1157" s="108"/>
      <c r="E1157" s="369">
        <v>0</v>
      </c>
      <c r="F1157" s="369">
        <v>0</v>
      </c>
      <c r="G1157" s="369">
        <v>0</v>
      </c>
      <c r="H1157" s="369">
        <v>0</v>
      </c>
      <c r="I1157" s="369">
        <v>0</v>
      </c>
      <c r="J1157" s="363">
        <f t="shared" si="404"/>
        <v>0</v>
      </c>
      <c r="K1157" s="369">
        <v>0</v>
      </c>
      <c r="L1157" s="369">
        <v>0</v>
      </c>
      <c r="M1157" s="369">
        <v>0</v>
      </c>
      <c r="N1157" s="369">
        <v>0</v>
      </c>
      <c r="O1157" s="369">
        <v>0</v>
      </c>
      <c r="P1157" s="87">
        <f t="shared" si="405"/>
        <v>0</v>
      </c>
      <c r="Q1157" s="66">
        <f t="shared" si="406"/>
        <v>0</v>
      </c>
      <c r="R1157" s="196">
        <v>0</v>
      </c>
    </row>
    <row r="1158" spans="1:18" ht="16.5" hidden="1" customHeight="1" outlineLevel="4">
      <c r="A1158" s="427"/>
      <c r="B1158" s="429"/>
      <c r="C1158" s="108" t="s">
        <v>179</v>
      </c>
      <c r="D1158" s="108"/>
      <c r="E1158" s="369">
        <v>0</v>
      </c>
      <c r="F1158" s="369">
        <v>0</v>
      </c>
      <c r="G1158" s="369">
        <v>0</v>
      </c>
      <c r="H1158" s="369">
        <v>0</v>
      </c>
      <c r="I1158" s="369">
        <v>0</v>
      </c>
      <c r="J1158" s="363">
        <f t="shared" si="404"/>
        <v>0</v>
      </c>
      <c r="K1158" s="369">
        <v>0</v>
      </c>
      <c r="L1158" s="369">
        <v>0</v>
      </c>
      <c r="M1158" s="369">
        <v>0</v>
      </c>
      <c r="N1158" s="369">
        <v>0</v>
      </c>
      <c r="O1158" s="369">
        <v>0</v>
      </c>
      <c r="P1158" s="87">
        <f t="shared" si="405"/>
        <v>0</v>
      </c>
      <c r="Q1158" s="66">
        <f t="shared" si="406"/>
        <v>0</v>
      </c>
      <c r="R1158" s="196">
        <v>0</v>
      </c>
    </row>
    <row r="1159" spans="1:18" ht="16.5" hidden="1" customHeight="1" outlineLevel="4">
      <c r="A1159" s="427"/>
      <c r="B1159" s="429"/>
      <c r="C1159" s="108" t="s">
        <v>180</v>
      </c>
      <c r="D1159" s="108"/>
      <c r="E1159" s="369">
        <v>0</v>
      </c>
      <c r="F1159" s="369">
        <v>0</v>
      </c>
      <c r="G1159" s="369">
        <v>0</v>
      </c>
      <c r="H1159" s="369">
        <v>0</v>
      </c>
      <c r="I1159" s="369">
        <v>0</v>
      </c>
      <c r="J1159" s="363">
        <f t="shared" si="404"/>
        <v>0</v>
      </c>
      <c r="K1159" s="369">
        <v>0</v>
      </c>
      <c r="L1159" s="369">
        <v>0</v>
      </c>
      <c r="M1159" s="369">
        <v>0</v>
      </c>
      <c r="N1159" s="369">
        <v>0</v>
      </c>
      <c r="O1159" s="369">
        <v>0</v>
      </c>
      <c r="P1159" s="87">
        <f t="shared" si="405"/>
        <v>0</v>
      </c>
      <c r="Q1159" s="66">
        <f t="shared" si="406"/>
        <v>0</v>
      </c>
      <c r="R1159" s="196">
        <v>0</v>
      </c>
    </row>
    <row r="1160" spans="1:18" ht="16.5" hidden="1" customHeight="1" outlineLevel="4">
      <c r="A1160" s="427"/>
      <c r="B1160" s="429"/>
      <c r="C1160" s="108" t="s">
        <v>181</v>
      </c>
      <c r="D1160" s="108"/>
      <c r="E1160" s="369">
        <v>0</v>
      </c>
      <c r="F1160" s="369">
        <v>0</v>
      </c>
      <c r="G1160" s="369">
        <v>0</v>
      </c>
      <c r="H1160" s="369">
        <v>0</v>
      </c>
      <c r="I1160" s="369">
        <v>0</v>
      </c>
      <c r="J1160" s="363">
        <f t="shared" si="404"/>
        <v>0</v>
      </c>
      <c r="K1160" s="369">
        <v>0</v>
      </c>
      <c r="L1160" s="369">
        <v>0</v>
      </c>
      <c r="M1160" s="369">
        <v>0</v>
      </c>
      <c r="N1160" s="369">
        <v>0</v>
      </c>
      <c r="O1160" s="369">
        <v>0</v>
      </c>
      <c r="P1160" s="87">
        <f t="shared" si="405"/>
        <v>0</v>
      </c>
      <c r="Q1160" s="66">
        <f t="shared" si="406"/>
        <v>0</v>
      </c>
      <c r="R1160" s="196">
        <v>0</v>
      </c>
    </row>
    <row r="1161" spans="1:18" ht="16.5" hidden="1" customHeight="1" outlineLevel="4">
      <c r="A1161" s="427"/>
      <c r="B1161" s="429"/>
      <c r="C1161" s="108" t="s">
        <v>182</v>
      </c>
      <c r="D1161" s="108"/>
      <c r="E1161" s="369">
        <v>0</v>
      </c>
      <c r="F1161" s="369">
        <v>0</v>
      </c>
      <c r="G1161" s="369">
        <v>0</v>
      </c>
      <c r="H1161" s="369">
        <v>0</v>
      </c>
      <c r="I1161" s="369">
        <v>0</v>
      </c>
      <c r="J1161" s="363">
        <f t="shared" si="404"/>
        <v>0</v>
      </c>
      <c r="K1161" s="369">
        <v>0</v>
      </c>
      <c r="L1161" s="369">
        <v>0</v>
      </c>
      <c r="M1161" s="369">
        <v>0</v>
      </c>
      <c r="N1161" s="369">
        <v>0</v>
      </c>
      <c r="O1161" s="369">
        <v>0</v>
      </c>
      <c r="P1161" s="87">
        <f t="shared" si="405"/>
        <v>0</v>
      </c>
      <c r="Q1161" s="66">
        <f t="shared" si="406"/>
        <v>0</v>
      </c>
      <c r="R1161" s="196">
        <v>0</v>
      </c>
    </row>
    <row r="1162" spans="1:18" ht="16.5" hidden="1" customHeight="1" outlineLevel="4">
      <c r="A1162" s="427"/>
      <c r="B1162" s="429"/>
      <c r="C1162" s="108" t="s">
        <v>183</v>
      </c>
      <c r="D1162" s="108"/>
      <c r="E1162" s="369">
        <v>0</v>
      </c>
      <c r="F1162" s="369">
        <v>0</v>
      </c>
      <c r="G1162" s="369">
        <v>0</v>
      </c>
      <c r="H1162" s="369">
        <v>0</v>
      </c>
      <c r="I1162" s="369">
        <v>0</v>
      </c>
      <c r="J1162" s="363">
        <f t="shared" si="404"/>
        <v>0</v>
      </c>
      <c r="K1162" s="369">
        <v>0</v>
      </c>
      <c r="L1162" s="369">
        <v>0</v>
      </c>
      <c r="M1162" s="369">
        <v>0</v>
      </c>
      <c r="N1162" s="369">
        <v>0</v>
      </c>
      <c r="O1162" s="369">
        <v>0</v>
      </c>
      <c r="P1162" s="87">
        <f t="shared" si="405"/>
        <v>0</v>
      </c>
      <c r="Q1162" s="66">
        <f t="shared" si="406"/>
        <v>0</v>
      </c>
      <c r="R1162" s="196">
        <v>0</v>
      </c>
    </row>
    <row r="1163" spans="1:18" ht="16.5" hidden="1" customHeight="1" outlineLevel="4">
      <c r="A1163" s="427"/>
      <c r="B1163" s="429"/>
      <c r="C1163" s="108" t="s">
        <v>171</v>
      </c>
      <c r="D1163" s="108"/>
      <c r="E1163" s="369">
        <v>0</v>
      </c>
      <c r="F1163" s="369">
        <v>0</v>
      </c>
      <c r="G1163" s="369">
        <v>0</v>
      </c>
      <c r="H1163" s="369">
        <v>0</v>
      </c>
      <c r="I1163" s="369">
        <v>0</v>
      </c>
      <c r="J1163" s="363">
        <f t="shared" si="404"/>
        <v>0</v>
      </c>
      <c r="K1163" s="369">
        <v>0</v>
      </c>
      <c r="L1163" s="369">
        <v>0</v>
      </c>
      <c r="M1163" s="369">
        <v>0</v>
      </c>
      <c r="N1163" s="369">
        <v>0</v>
      </c>
      <c r="O1163" s="369">
        <v>0</v>
      </c>
      <c r="P1163" s="87">
        <f t="shared" si="405"/>
        <v>0</v>
      </c>
      <c r="Q1163" s="66">
        <f t="shared" si="406"/>
        <v>0</v>
      </c>
      <c r="R1163" s="196">
        <v>0</v>
      </c>
    </row>
    <row r="1164" spans="1:18" ht="16.5" hidden="1" customHeight="1" outlineLevel="4">
      <c r="A1164" s="427"/>
      <c r="B1164" s="429"/>
      <c r="C1164" s="108" t="s">
        <v>184</v>
      </c>
      <c r="D1164" s="108"/>
      <c r="E1164" s="369">
        <v>0</v>
      </c>
      <c r="F1164" s="369">
        <v>0</v>
      </c>
      <c r="G1164" s="369">
        <v>0</v>
      </c>
      <c r="H1164" s="369">
        <v>0</v>
      </c>
      <c r="I1164" s="369">
        <v>0</v>
      </c>
      <c r="J1164" s="363">
        <f t="shared" si="404"/>
        <v>0</v>
      </c>
      <c r="K1164" s="369">
        <v>0</v>
      </c>
      <c r="L1164" s="369">
        <v>0</v>
      </c>
      <c r="M1164" s="369">
        <v>0</v>
      </c>
      <c r="N1164" s="369">
        <v>0</v>
      </c>
      <c r="O1164" s="369">
        <v>0</v>
      </c>
      <c r="P1164" s="87">
        <f t="shared" si="405"/>
        <v>0</v>
      </c>
      <c r="Q1164" s="66">
        <f t="shared" si="406"/>
        <v>0</v>
      </c>
      <c r="R1164" s="196">
        <v>0</v>
      </c>
    </row>
    <row r="1165" spans="1:18" ht="16.5" hidden="1" customHeight="1" outlineLevel="4">
      <c r="A1165" s="427"/>
      <c r="B1165" s="429"/>
      <c r="C1165" s="108" t="s">
        <v>185</v>
      </c>
      <c r="D1165" s="108"/>
      <c r="E1165" s="369">
        <v>0</v>
      </c>
      <c r="F1165" s="369">
        <v>0</v>
      </c>
      <c r="G1165" s="369">
        <v>0</v>
      </c>
      <c r="H1165" s="369">
        <v>0</v>
      </c>
      <c r="I1165" s="369">
        <v>0</v>
      </c>
      <c r="J1165" s="363">
        <f t="shared" si="404"/>
        <v>0</v>
      </c>
      <c r="K1165" s="369">
        <v>0</v>
      </c>
      <c r="L1165" s="369">
        <v>0</v>
      </c>
      <c r="M1165" s="369">
        <v>0</v>
      </c>
      <c r="N1165" s="369">
        <v>0</v>
      </c>
      <c r="O1165" s="369">
        <v>0</v>
      </c>
      <c r="P1165" s="87">
        <f t="shared" si="405"/>
        <v>0</v>
      </c>
      <c r="Q1165" s="66">
        <f t="shared" si="406"/>
        <v>0</v>
      </c>
      <c r="R1165" s="196">
        <v>0</v>
      </c>
    </row>
    <row r="1166" spans="1:18" ht="16.5" hidden="1" customHeight="1" outlineLevel="4">
      <c r="A1166" s="427"/>
      <c r="B1166" s="429"/>
      <c r="C1166" s="108" t="s">
        <v>186</v>
      </c>
      <c r="D1166" s="108"/>
      <c r="E1166" s="369">
        <v>0</v>
      </c>
      <c r="F1166" s="369">
        <v>0</v>
      </c>
      <c r="G1166" s="369">
        <v>0</v>
      </c>
      <c r="H1166" s="369">
        <v>0</v>
      </c>
      <c r="I1166" s="369">
        <v>0</v>
      </c>
      <c r="J1166" s="363">
        <f t="shared" si="404"/>
        <v>0</v>
      </c>
      <c r="K1166" s="369">
        <v>0</v>
      </c>
      <c r="L1166" s="369">
        <v>0</v>
      </c>
      <c r="M1166" s="369">
        <v>0</v>
      </c>
      <c r="N1166" s="369">
        <v>0</v>
      </c>
      <c r="O1166" s="369">
        <v>0</v>
      </c>
      <c r="P1166" s="87">
        <f t="shared" si="405"/>
        <v>0</v>
      </c>
      <c r="Q1166" s="66">
        <f t="shared" si="406"/>
        <v>0</v>
      </c>
      <c r="R1166" s="196">
        <v>0</v>
      </c>
    </row>
    <row r="1167" spans="1:18" ht="16.5" hidden="1" customHeight="1" outlineLevel="4">
      <c r="A1167" s="427"/>
      <c r="B1167" s="429"/>
      <c r="C1167" s="108" t="s">
        <v>187</v>
      </c>
      <c r="D1167" s="108"/>
      <c r="E1167" s="369">
        <v>0</v>
      </c>
      <c r="F1167" s="369">
        <v>0</v>
      </c>
      <c r="G1167" s="369">
        <v>0</v>
      </c>
      <c r="H1167" s="369">
        <v>0</v>
      </c>
      <c r="I1167" s="369">
        <v>0</v>
      </c>
      <c r="J1167" s="363">
        <f t="shared" si="404"/>
        <v>0</v>
      </c>
      <c r="K1167" s="369">
        <v>0</v>
      </c>
      <c r="L1167" s="369">
        <v>0</v>
      </c>
      <c r="M1167" s="369">
        <v>0</v>
      </c>
      <c r="N1167" s="369">
        <v>0</v>
      </c>
      <c r="O1167" s="369">
        <v>0</v>
      </c>
      <c r="P1167" s="87">
        <f t="shared" si="405"/>
        <v>0</v>
      </c>
      <c r="Q1167" s="66">
        <f t="shared" si="406"/>
        <v>0</v>
      </c>
      <c r="R1167" s="196">
        <v>0</v>
      </c>
    </row>
    <row r="1168" spans="1:18" ht="16.5" hidden="1" customHeight="1" outlineLevel="4">
      <c r="A1168" s="427"/>
      <c r="B1168" s="429"/>
      <c r="C1168" s="108" t="s">
        <v>188</v>
      </c>
      <c r="D1168" s="108"/>
      <c r="E1168" s="369">
        <v>0</v>
      </c>
      <c r="F1168" s="369">
        <v>0</v>
      </c>
      <c r="G1168" s="369">
        <v>0</v>
      </c>
      <c r="H1168" s="369">
        <v>0</v>
      </c>
      <c r="I1168" s="369">
        <v>0</v>
      </c>
      <c r="J1168" s="363">
        <f t="shared" si="404"/>
        <v>0</v>
      </c>
      <c r="K1168" s="369">
        <v>0</v>
      </c>
      <c r="L1168" s="369">
        <v>0</v>
      </c>
      <c r="M1168" s="369">
        <v>0</v>
      </c>
      <c r="N1168" s="369">
        <v>0</v>
      </c>
      <c r="O1168" s="369">
        <v>0</v>
      </c>
      <c r="P1168" s="87">
        <f t="shared" si="405"/>
        <v>0</v>
      </c>
      <c r="Q1168" s="66">
        <f t="shared" si="406"/>
        <v>0</v>
      </c>
      <c r="R1168" s="196">
        <v>0</v>
      </c>
    </row>
    <row r="1169" spans="1:18" ht="16.5" hidden="1" customHeight="1" outlineLevel="4">
      <c r="A1169" s="427"/>
      <c r="B1169" s="429"/>
      <c r="C1169" s="108" t="s">
        <v>189</v>
      </c>
      <c r="D1169" s="108"/>
      <c r="E1169" s="369">
        <v>0</v>
      </c>
      <c r="F1169" s="369">
        <v>0</v>
      </c>
      <c r="G1169" s="369">
        <v>0</v>
      </c>
      <c r="H1169" s="369">
        <v>0</v>
      </c>
      <c r="I1169" s="369">
        <v>0</v>
      </c>
      <c r="J1169" s="363">
        <f t="shared" si="404"/>
        <v>0</v>
      </c>
      <c r="K1169" s="369">
        <v>0</v>
      </c>
      <c r="L1169" s="369">
        <v>0</v>
      </c>
      <c r="M1169" s="369">
        <v>0</v>
      </c>
      <c r="N1169" s="369">
        <v>0</v>
      </c>
      <c r="O1169" s="369">
        <v>0</v>
      </c>
      <c r="P1169" s="87">
        <f t="shared" si="405"/>
        <v>0</v>
      </c>
      <c r="Q1169" s="66">
        <f t="shared" si="406"/>
        <v>0</v>
      </c>
      <c r="R1169" s="196">
        <v>0</v>
      </c>
    </row>
    <row r="1170" spans="1:18" ht="16.5" hidden="1" customHeight="1" outlineLevel="4">
      <c r="A1170" s="427"/>
      <c r="B1170" s="429"/>
      <c r="C1170" s="108" t="s">
        <v>190</v>
      </c>
      <c r="D1170" s="108"/>
      <c r="E1170" s="369">
        <v>0</v>
      </c>
      <c r="F1170" s="369">
        <v>0</v>
      </c>
      <c r="G1170" s="369">
        <v>0</v>
      </c>
      <c r="H1170" s="369">
        <v>0</v>
      </c>
      <c r="I1170" s="369">
        <v>0</v>
      </c>
      <c r="J1170" s="363">
        <f t="shared" si="404"/>
        <v>0</v>
      </c>
      <c r="K1170" s="369">
        <v>0</v>
      </c>
      <c r="L1170" s="369">
        <v>0</v>
      </c>
      <c r="M1170" s="369">
        <v>0</v>
      </c>
      <c r="N1170" s="369">
        <v>0</v>
      </c>
      <c r="O1170" s="369">
        <v>0</v>
      </c>
      <c r="P1170" s="87">
        <f t="shared" si="405"/>
        <v>0</v>
      </c>
      <c r="Q1170" s="66">
        <f t="shared" si="406"/>
        <v>0</v>
      </c>
      <c r="R1170" s="196">
        <v>0</v>
      </c>
    </row>
    <row r="1171" spans="1:18" ht="16.5" hidden="1" customHeight="1" outlineLevel="4">
      <c r="A1171" s="427"/>
      <c r="B1171" s="429"/>
      <c r="C1171" s="108" t="s">
        <v>191</v>
      </c>
      <c r="D1171" s="108"/>
      <c r="E1171" s="369">
        <v>0</v>
      </c>
      <c r="F1171" s="369">
        <v>0</v>
      </c>
      <c r="G1171" s="369">
        <v>0</v>
      </c>
      <c r="H1171" s="369">
        <v>0</v>
      </c>
      <c r="I1171" s="369">
        <v>0</v>
      </c>
      <c r="J1171" s="363">
        <f t="shared" si="404"/>
        <v>0</v>
      </c>
      <c r="K1171" s="369">
        <v>0</v>
      </c>
      <c r="L1171" s="369">
        <v>0</v>
      </c>
      <c r="M1171" s="369">
        <v>0</v>
      </c>
      <c r="N1171" s="369">
        <v>0</v>
      </c>
      <c r="O1171" s="369">
        <v>0</v>
      </c>
      <c r="P1171" s="87">
        <f t="shared" si="405"/>
        <v>0</v>
      </c>
      <c r="Q1171" s="66">
        <f t="shared" si="406"/>
        <v>0</v>
      </c>
      <c r="R1171" s="196">
        <v>0</v>
      </c>
    </row>
    <row r="1172" spans="1:18" ht="16.5" hidden="1" customHeight="1" outlineLevel="4">
      <c r="A1172" s="427"/>
      <c r="B1172" s="429"/>
      <c r="C1172" s="86" t="s">
        <v>192</v>
      </c>
      <c r="D1172" s="86"/>
      <c r="E1172" s="369">
        <v>0</v>
      </c>
      <c r="F1172" s="369">
        <v>0</v>
      </c>
      <c r="G1172" s="369">
        <v>0</v>
      </c>
      <c r="H1172" s="369">
        <v>0</v>
      </c>
      <c r="I1172" s="369">
        <v>0</v>
      </c>
      <c r="J1172" s="363">
        <f t="shared" si="404"/>
        <v>0</v>
      </c>
      <c r="K1172" s="369">
        <v>0</v>
      </c>
      <c r="L1172" s="369">
        <v>0</v>
      </c>
      <c r="M1172" s="369">
        <v>0</v>
      </c>
      <c r="N1172" s="369">
        <v>0</v>
      </c>
      <c r="O1172" s="369">
        <v>0</v>
      </c>
      <c r="P1172" s="87">
        <f t="shared" si="405"/>
        <v>0</v>
      </c>
      <c r="Q1172" s="66">
        <f t="shared" si="406"/>
        <v>0</v>
      </c>
      <c r="R1172" s="196">
        <v>0</v>
      </c>
    </row>
    <row r="1173" spans="1:18" ht="16.5" hidden="1" customHeight="1" outlineLevel="4">
      <c r="A1173" s="427"/>
      <c r="B1173" s="429"/>
      <c r="C1173" s="97" t="s">
        <v>193</v>
      </c>
      <c r="D1173" s="97"/>
      <c r="E1173" s="369">
        <v>0</v>
      </c>
      <c r="F1173" s="369">
        <v>0</v>
      </c>
      <c r="G1173" s="369">
        <v>0</v>
      </c>
      <c r="H1173" s="369">
        <v>0</v>
      </c>
      <c r="I1173" s="369">
        <v>0</v>
      </c>
      <c r="J1173" s="363">
        <f t="shared" si="404"/>
        <v>0</v>
      </c>
      <c r="K1173" s="369">
        <v>0</v>
      </c>
      <c r="L1173" s="369">
        <v>0</v>
      </c>
      <c r="M1173" s="369">
        <v>0</v>
      </c>
      <c r="N1173" s="369">
        <v>0</v>
      </c>
      <c r="O1173" s="369">
        <v>0</v>
      </c>
      <c r="P1173" s="87">
        <f t="shared" si="405"/>
        <v>0</v>
      </c>
      <c r="Q1173" s="66">
        <f t="shared" si="406"/>
        <v>0</v>
      </c>
      <c r="R1173" s="196">
        <v>0</v>
      </c>
    </row>
    <row r="1174" spans="1:18" ht="16.5" hidden="1" customHeight="1" outlineLevel="4">
      <c r="A1174" s="427"/>
      <c r="B1174" s="429"/>
      <c r="C1174" s="97" t="s">
        <v>194</v>
      </c>
      <c r="D1174" s="97"/>
      <c r="E1174" s="369">
        <v>0</v>
      </c>
      <c r="F1174" s="369">
        <v>0</v>
      </c>
      <c r="G1174" s="369">
        <v>0</v>
      </c>
      <c r="H1174" s="369">
        <v>0</v>
      </c>
      <c r="I1174" s="369">
        <v>0</v>
      </c>
      <c r="J1174" s="363">
        <f t="shared" si="404"/>
        <v>0</v>
      </c>
      <c r="K1174" s="369">
        <v>0</v>
      </c>
      <c r="L1174" s="369">
        <v>0</v>
      </c>
      <c r="M1174" s="369">
        <v>0</v>
      </c>
      <c r="N1174" s="369">
        <v>0</v>
      </c>
      <c r="O1174" s="369">
        <v>0</v>
      </c>
      <c r="P1174" s="87">
        <f t="shared" si="405"/>
        <v>0</v>
      </c>
      <c r="Q1174" s="66">
        <f t="shared" si="406"/>
        <v>0</v>
      </c>
      <c r="R1174" s="196">
        <v>0</v>
      </c>
    </row>
    <row r="1175" spans="1:18" ht="16.5" hidden="1" customHeight="1" outlineLevel="4">
      <c r="A1175" s="427"/>
      <c r="B1175" s="429"/>
      <c r="C1175" s="97" t="s">
        <v>195</v>
      </c>
      <c r="D1175" s="97"/>
      <c r="E1175" s="369">
        <v>0</v>
      </c>
      <c r="F1175" s="369">
        <v>0</v>
      </c>
      <c r="G1175" s="369">
        <v>0</v>
      </c>
      <c r="H1175" s="369">
        <v>0</v>
      </c>
      <c r="I1175" s="369">
        <v>0</v>
      </c>
      <c r="J1175" s="363">
        <f t="shared" si="404"/>
        <v>0</v>
      </c>
      <c r="K1175" s="369">
        <v>0</v>
      </c>
      <c r="L1175" s="369">
        <v>0</v>
      </c>
      <c r="M1175" s="369">
        <v>0</v>
      </c>
      <c r="N1175" s="369">
        <v>0</v>
      </c>
      <c r="O1175" s="369">
        <v>0</v>
      </c>
      <c r="P1175" s="87">
        <f t="shared" si="405"/>
        <v>0</v>
      </c>
      <c r="Q1175" s="66">
        <f t="shared" si="406"/>
        <v>0</v>
      </c>
      <c r="R1175" s="196">
        <v>0</v>
      </c>
    </row>
    <row r="1176" spans="1:18" ht="16.5" hidden="1" customHeight="1" outlineLevel="4">
      <c r="A1176" s="427"/>
      <c r="B1176" s="429"/>
      <c r="C1176" s="97" t="s">
        <v>196</v>
      </c>
      <c r="D1176" s="97"/>
      <c r="E1176" s="369">
        <v>0</v>
      </c>
      <c r="F1176" s="369">
        <v>0</v>
      </c>
      <c r="G1176" s="369">
        <v>0</v>
      </c>
      <c r="H1176" s="369">
        <v>0</v>
      </c>
      <c r="I1176" s="369">
        <v>0</v>
      </c>
      <c r="J1176" s="363">
        <f t="shared" si="404"/>
        <v>0</v>
      </c>
      <c r="K1176" s="369">
        <v>0</v>
      </c>
      <c r="L1176" s="369">
        <v>0</v>
      </c>
      <c r="M1176" s="369">
        <v>0</v>
      </c>
      <c r="N1176" s="369">
        <v>0</v>
      </c>
      <c r="O1176" s="369">
        <v>0</v>
      </c>
      <c r="P1176" s="87">
        <f t="shared" si="405"/>
        <v>0</v>
      </c>
      <c r="Q1176" s="66">
        <f t="shared" si="406"/>
        <v>0</v>
      </c>
      <c r="R1176" s="196">
        <v>0</v>
      </c>
    </row>
    <row r="1177" spans="1:18" ht="16.5" hidden="1" customHeight="1" outlineLevel="4">
      <c r="A1177" s="427"/>
      <c r="B1177" s="429"/>
      <c r="C1177" s="97" t="s">
        <v>197</v>
      </c>
      <c r="D1177" s="97"/>
      <c r="E1177" s="369">
        <v>0</v>
      </c>
      <c r="F1177" s="369">
        <v>0</v>
      </c>
      <c r="G1177" s="369">
        <v>0</v>
      </c>
      <c r="H1177" s="369">
        <v>0</v>
      </c>
      <c r="I1177" s="369">
        <v>0</v>
      </c>
      <c r="J1177" s="363">
        <f t="shared" si="404"/>
        <v>0</v>
      </c>
      <c r="K1177" s="369">
        <v>0</v>
      </c>
      <c r="L1177" s="369">
        <v>0</v>
      </c>
      <c r="M1177" s="369">
        <v>0</v>
      </c>
      <c r="N1177" s="369">
        <v>0</v>
      </c>
      <c r="O1177" s="369">
        <v>0</v>
      </c>
      <c r="P1177" s="87">
        <f t="shared" si="405"/>
        <v>0</v>
      </c>
      <c r="Q1177" s="66">
        <f t="shared" si="406"/>
        <v>0</v>
      </c>
      <c r="R1177" s="196">
        <v>0</v>
      </c>
    </row>
    <row r="1178" spans="1:18" ht="16.5" hidden="1" customHeight="1" outlineLevel="4">
      <c r="A1178" s="427"/>
      <c r="B1178" s="429"/>
      <c r="C1178" s="97" t="s">
        <v>198</v>
      </c>
      <c r="D1178" s="97"/>
      <c r="E1178" s="369">
        <v>0</v>
      </c>
      <c r="F1178" s="369">
        <v>0</v>
      </c>
      <c r="G1178" s="369">
        <v>0</v>
      </c>
      <c r="H1178" s="369">
        <v>0</v>
      </c>
      <c r="I1178" s="369">
        <v>0</v>
      </c>
      <c r="J1178" s="363">
        <f t="shared" si="404"/>
        <v>0</v>
      </c>
      <c r="K1178" s="369">
        <v>0</v>
      </c>
      <c r="L1178" s="369">
        <v>0</v>
      </c>
      <c r="M1178" s="369">
        <v>0</v>
      </c>
      <c r="N1178" s="369">
        <v>0</v>
      </c>
      <c r="O1178" s="369">
        <v>0</v>
      </c>
      <c r="P1178" s="87">
        <f t="shared" si="405"/>
        <v>0</v>
      </c>
      <c r="Q1178" s="66">
        <f t="shared" si="406"/>
        <v>0</v>
      </c>
      <c r="R1178" s="196">
        <v>0</v>
      </c>
    </row>
    <row r="1179" spans="1:18" ht="28.5" hidden="1" customHeight="1" outlineLevel="3">
      <c r="A1179" s="427"/>
      <c r="B1179" s="429"/>
      <c r="C1179" s="75" t="s">
        <v>277</v>
      </c>
      <c r="D1179" s="27">
        <v>0</v>
      </c>
      <c r="E1179" s="20">
        <f>SUM(E1180:E1212)</f>
        <v>951000</v>
      </c>
      <c r="F1179" s="20">
        <f>SUM(F1180:F1212)</f>
        <v>0</v>
      </c>
      <c r="G1179" s="20">
        <f t="shared" ref="G1179:I1179" si="410">SUM(G1180:G1212)</f>
        <v>0</v>
      </c>
      <c r="H1179" s="20">
        <f t="shared" si="410"/>
        <v>0</v>
      </c>
      <c r="I1179" s="20">
        <f t="shared" si="410"/>
        <v>0</v>
      </c>
      <c r="J1179" s="363">
        <f t="shared" si="404"/>
        <v>951000</v>
      </c>
      <c r="K1179" s="20">
        <f t="shared" ref="K1179:N1179" si="411">SUM(K1180:K1212)</f>
        <v>0</v>
      </c>
      <c r="L1179" s="20">
        <f t="shared" si="411"/>
        <v>0</v>
      </c>
      <c r="M1179" s="20">
        <f t="shared" si="411"/>
        <v>0</v>
      </c>
      <c r="N1179" s="20">
        <f t="shared" si="411"/>
        <v>0</v>
      </c>
      <c r="O1179" s="20">
        <f>SUM(O1180:O1212)</f>
        <v>0</v>
      </c>
      <c r="P1179" s="20">
        <f t="shared" si="405"/>
        <v>0</v>
      </c>
      <c r="Q1179" s="76">
        <f t="shared" si="406"/>
        <v>951000</v>
      </c>
      <c r="R1179" s="196">
        <v>-81000</v>
      </c>
    </row>
    <row r="1180" spans="1:18" ht="16.5" hidden="1" customHeight="1" outlineLevel="4">
      <c r="A1180" s="427"/>
      <c r="B1180" s="429"/>
      <c r="C1180" s="108" t="s">
        <v>167</v>
      </c>
      <c r="D1180" s="108"/>
      <c r="E1180" s="369">
        <f>157283</f>
        <v>157283</v>
      </c>
      <c r="F1180" s="369">
        <v>0</v>
      </c>
      <c r="G1180" s="369">
        <v>0</v>
      </c>
      <c r="H1180" s="369">
        <v>0</v>
      </c>
      <c r="I1180" s="369">
        <v>0</v>
      </c>
      <c r="J1180" s="363">
        <f t="shared" si="404"/>
        <v>157283</v>
      </c>
      <c r="K1180" s="368"/>
      <c r="L1180" s="369">
        <v>0</v>
      </c>
      <c r="M1180" s="369">
        <v>0</v>
      </c>
      <c r="N1180" s="369">
        <v>0</v>
      </c>
      <c r="O1180" s="369">
        <v>0</v>
      </c>
      <c r="P1180" s="87">
        <f t="shared" si="405"/>
        <v>0</v>
      </c>
      <c r="Q1180" s="66">
        <f t="shared" si="406"/>
        <v>157283</v>
      </c>
      <c r="R1180" s="196">
        <v>0</v>
      </c>
    </row>
    <row r="1181" spans="1:18" ht="16.5" hidden="1" customHeight="1" outlineLevel="4">
      <c r="A1181" s="427"/>
      <c r="B1181" s="429"/>
      <c r="C1181" s="108" t="s">
        <v>168</v>
      </c>
      <c r="D1181" s="108"/>
      <c r="E1181" s="369">
        <v>400711</v>
      </c>
      <c r="F1181" s="369">
        <v>0</v>
      </c>
      <c r="G1181" s="369">
        <v>0</v>
      </c>
      <c r="H1181" s="369">
        <v>0</v>
      </c>
      <c r="I1181" s="369">
        <v>0</v>
      </c>
      <c r="J1181" s="363">
        <f t="shared" si="404"/>
        <v>400711</v>
      </c>
      <c r="K1181" s="369"/>
      <c r="L1181" s="369">
        <v>0</v>
      </c>
      <c r="M1181" s="369">
        <v>0</v>
      </c>
      <c r="N1181" s="368"/>
      <c r="O1181" s="369">
        <v>0</v>
      </c>
      <c r="P1181" s="87">
        <f t="shared" si="405"/>
        <v>0</v>
      </c>
      <c r="Q1181" s="66">
        <f t="shared" si="406"/>
        <v>400711</v>
      </c>
      <c r="R1181" s="196">
        <v>0</v>
      </c>
    </row>
    <row r="1182" spans="1:18" ht="16.5" hidden="1" customHeight="1" outlineLevel="4">
      <c r="A1182" s="427"/>
      <c r="B1182" s="429"/>
      <c r="C1182" s="108" t="s">
        <v>169</v>
      </c>
      <c r="D1182" s="108"/>
      <c r="E1182" s="369">
        <v>0</v>
      </c>
      <c r="F1182" s="369">
        <v>0</v>
      </c>
      <c r="G1182" s="368"/>
      <c r="H1182" s="368"/>
      <c r="I1182" s="369">
        <v>0</v>
      </c>
      <c r="J1182" s="363">
        <f t="shared" si="404"/>
        <v>0</v>
      </c>
      <c r="K1182" s="369"/>
      <c r="L1182" s="369">
        <v>0</v>
      </c>
      <c r="M1182" s="369">
        <v>0</v>
      </c>
      <c r="N1182" s="368"/>
      <c r="O1182" s="369">
        <v>0</v>
      </c>
      <c r="P1182" s="87">
        <f t="shared" si="405"/>
        <v>0</v>
      </c>
      <c r="Q1182" s="66">
        <f t="shared" si="406"/>
        <v>0</v>
      </c>
      <c r="R1182" s="196">
        <v>-446572</v>
      </c>
    </row>
    <row r="1183" spans="1:18" ht="16.5" hidden="1" customHeight="1" outlineLevel="4">
      <c r="A1183" s="427"/>
      <c r="B1183" s="429"/>
      <c r="C1183" s="108" t="s">
        <v>170</v>
      </c>
      <c r="D1183" s="108"/>
      <c r="E1183" s="369">
        <v>0</v>
      </c>
      <c r="F1183" s="369">
        <v>0</v>
      </c>
      <c r="G1183" s="369"/>
      <c r="H1183" s="369"/>
      <c r="I1183" s="369">
        <v>0</v>
      </c>
      <c r="J1183" s="363">
        <f t="shared" si="404"/>
        <v>0</v>
      </c>
      <c r="K1183" s="369"/>
      <c r="L1183" s="369">
        <v>0</v>
      </c>
      <c r="M1183" s="369">
        <v>0</v>
      </c>
      <c r="N1183" s="369"/>
      <c r="O1183" s="369">
        <v>0</v>
      </c>
      <c r="P1183" s="87">
        <f t="shared" si="405"/>
        <v>0</v>
      </c>
      <c r="Q1183" s="66">
        <f t="shared" si="406"/>
        <v>0</v>
      </c>
      <c r="R1183" s="196">
        <v>160920</v>
      </c>
    </row>
    <row r="1184" spans="1:18" ht="16.5" hidden="1" customHeight="1" outlineLevel="4">
      <c r="A1184" s="427"/>
      <c r="B1184" s="429"/>
      <c r="C1184" s="108" t="s">
        <v>171</v>
      </c>
      <c r="D1184" s="108"/>
      <c r="E1184" s="369">
        <v>0</v>
      </c>
      <c r="F1184" s="368"/>
      <c r="G1184" s="369"/>
      <c r="H1184" s="369"/>
      <c r="I1184" s="369">
        <v>0</v>
      </c>
      <c r="J1184" s="363">
        <f t="shared" si="404"/>
        <v>0</v>
      </c>
      <c r="K1184" s="369"/>
      <c r="L1184" s="369">
        <v>0</v>
      </c>
      <c r="M1184" s="369">
        <v>0</v>
      </c>
      <c r="N1184" s="368"/>
      <c r="O1184" s="369">
        <v>0</v>
      </c>
      <c r="P1184" s="87">
        <f t="shared" si="405"/>
        <v>0</v>
      </c>
      <c r="Q1184" s="66">
        <f t="shared" si="406"/>
        <v>0</v>
      </c>
      <c r="R1184" s="196">
        <v>0</v>
      </c>
    </row>
    <row r="1185" spans="1:18" ht="16.5" hidden="1" customHeight="1" outlineLevel="4">
      <c r="A1185" s="427"/>
      <c r="B1185" s="429"/>
      <c r="C1185" s="108" t="s">
        <v>172</v>
      </c>
      <c r="D1185" s="108"/>
      <c r="E1185" s="369">
        <v>0</v>
      </c>
      <c r="F1185" s="368"/>
      <c r="G1185" s="369"/>
      <c r="H1185" s="369"/>
      <c r="I1185" s="369">
        <v>0</v>
      </c>
      <c r="J1185" s="363">
        <f t="shared" si="404"/>
        <v>0</v>
      </c>
      <c r="K1185" s="369"/>
      <c r="L1185" s="369">
        <v>0</v>
      </c>
      <c r="M1185" s="369">
        <v>0</v>
      </c>
      <c r="N1185" s="368"/>
      <c r="O1185" s="369">
        <v>0</v>
      </c>
      <c r="P1185" s="87">
        <f t="shared" si="405"/>
        <v>0</v>
      </c>
      <c r="Q1185" s="66">
        <f t="shared" si="406"/>
        <v>0</v>
      </c>
      <c r="R1185" s="196">
        <v>0</v>
      </c>
    </row>
    <row r="1186" spans="1:18" ht="16.5" hidden="1" customHeight="1" outlineLevel="4">
      <c r="A1186" s="427"/>
      <c r="B1186" s="429"/>
      <c r="C1186" s="108" t="s">
        <v>173</v>
      </c>
      <c r="D1186" s="108"/>
      <c r="E1186" s="369">
        <v>134962</v>
      </c>
      <c r="F1186" s="369"/>
      <c r="G1186" s="369"/>
      <c r="H1186" s="369"/>
      <c r="I1186" s="369">
        <v>0</v>
      </c>
      <c r="J1186" s="363">
        <f t="shared" si="404"/>
        <v>134962</v>
      </c>
      <c r="K1186" s="368"/>
      <c r="L1186" s="369">
        <v>0</v>
      </c>
      <c r="M1186" s="369">
        <v>0</v>
      </c>
      <c r="N1186" s="369">
        <v>0</v>
      </c>
      <c r="O1186" s="369">
        <v>0</v>
      </c>
      <c r="P1186" s="87">
        <f t="shared" si="405"/>
        <v>0</v>
      </c>
      <c r="Q1186" s="66">
        <f t="shared" si="406"/>
        <v>134962</v>
      </c>
      <c r="R1186" s="196">
        <v>0</v>
      </c>
    </row>
    <row r="1187" spans="1:18" ht="16.5" hidden="1" customHeight="1" outlineLevel="4">
      <c r="A1187" s="427"/>
      <c r="B1187" s="429"/>
      <c r="C1187" s="108" t="s">
        <v>174</v>
      </c>
      <c r="D1187" s="108"/>
      <c r="E1187" s="369">
        <v>0</v>
      </c>
      <c r="F1187" s="368"/>
      <c r="G1187" s="369"/>
      <c r="H1187" s="369"/>
      <c r="I1187" s="369">
        <v>0</v>
      </c>
      <c r="J1187" s="363">
        <f t="shared" si="404"/>
        <v>0</v>
      </c>
      <c r="K1187" s="369"/>
      <c r="L1187" s="369">
        <v>0</v>
      </c>
      <c r="M1187" s="369">
        <v>0</v>
      </c>
      <c r="N1187" s="369">
        <v>0</v>
      </c>
      <c r="O1187" s="369">
        <v>0</v>
      </c>
      <c r="P1187" s="87">
        <f t="shared" si="405"/>
        <v>0</v>
      </c>
      <c r="Q1187" s="66">
        <f t="shared" si="406"/>
        <v>0</v>
      </c>
      <c r="R1187" s="196">
        <v>0</v>
      </c>
    </row>
    <row r="1188" spans="1:18" ht="16.5" hidden="1" customHeight="1" outlineLevel="4">
      <c r="A1188" s="427"/>
      <c r="B1188" s="429"/>
      <c r="C1188" s="108" t="s">
        <v>175</v>
      </c>
      <c r="D1188" s="108"/>
      <c r="E1188" s="369">
        <v>0</v>
      </c>
      <c r="F1188" s="368"/>
      <c r="G1188" s="369"/>
      <c r="H1188" s="369"/>
      <c r="I1188" s="369">
        <v>0</v>
      </c>
      <c r="J1188" s="363">
        <f t="shared" si="404"/>
        <v>0</v>
      </c>
      <c r="K1188" s="369"/>
      <c r="L1188" s="369">
        <v>0</v>
      </c>
      <c r="M1188" s="369">
        <v>0</v>
      </c>
      <c r="N1188" s="369">
        <v>0</v>
      </c>
      <c r="O1188" s="369">
        <v>0</v>
      </c>
      <c r="P1188" s="87">
        <f t="shared" si="405"/>
        <v>0</v>
      </c>
      <c r="Q1188" s="66">
        <f t="shared" si="406"/>
        <v>0</v>
      </c>
      <c r="R1188" s="196">
        <v>0</v>
      </c>
    </row>
    <row r="1189" spans="1:18" ht="16.5" hidden="1" customHeight="1" outlineLevel="4">
      <c r="A1189" s="427"/>
      <c r="B1189" s="429"/>
      <c r="C1189" s="108" t="s">
        <v>176</v>
      </c>
      <c r="D1189" s="108"/>
      <c r="E1189" s="369">
        <v>0</v>
      </c>
      <c r="F1189" s="369"/>
      <c r="G1189" s="368"/>
      <c r="H1189" s="368"/>
      <c r="I1189" s="369">
        <v>0</v>
      </c>
      <c r="J1189" s="363">
        <f t="shared" si="404"/>
        <v>0</v>
      </c>
      <c r="K1189" s="369"/>
      <c r="L1189" s="369">
        <v>0</v>
      </c>
      <c r="M1189" s="369">
        <v>0</v>
      </c>
      <c r="N1189" s="369">
        <v>0</v>
      </c>
      <c r="O1189" s="369">
        <v>0</v>
      </c>
      <c r="P1189" s="87">
        <f t="shared" si="405"/>
        <v>0</v>
      </c>
      <c r="Q1189" s="66">
        <f t="shared" si="406"/>
        <v>0</v>
      </c>
      <c r="R1189" s="196">
        <v>-69944</v>
      </c>
    </row>
    <row r="1190" spans="1:18" ht="16.5" hidden="1" customHeight="1" outlineLevel="4">
      <c r="A1190" s="427"/>
      <c r="B1190" s="429"/>
      <c r="C1190" s="108" t="s">
        <v>177</v>
      </c>
      <c r="D1190" s="108"/>
      <c r="E1190" s="369">
        <v>0</v>
      </c>
      <c r="F1190" s="369"/>
      <c r="G1190" s="369"/>
      <c r="H1190" s="369"/>
      <c r="I1190" s="369">
        <v>0</v>
      </c>
      <c r="J1190" s="363">
        <f t="shared" si="404"/>
        <v>0</v>
      </c>
      <c r="K1190" s="369"/>
      <c r="L1190" s="369">
        <v>0</v>
      </c>
      <c r="M1190" s="369">
        <v>0</v>
      </c>
      <c r="N1190" s="369">
        <v>0</v>
      </c>
      <c r="O1190" s="369">
        <v>0</v>
      </c>
      <c r="P1190" s="87">
        <f t="shared" si="405"/>
        <v>0</v>
      </c>
      <c r="Q1190" s="66">
        <f t="shared" si="406"/>
        <v>0</v>
      </c>
      <c r="R1190" s="196">
        <v>149556</v>
      </c>
    </row>
    <row r="1191" spans="1:18" ht="16.5" hidden="1" customHeight="1" outlineLevel="4">
      <c r="A1191" s="427"/>
      <c r="B1191" s="429"/>
      <c r="C1191" s="108" t="s">
        <v>178</v>
      </c>
      <c r="D1191" s="108"/>
      <c r="E1191" s="369">
        <v>0</v>
      </c>
      <c r="F1191" s="369"/>
      <c r="G1191" s="369"/>
      <c r="H1191" s="369"/>
      <c r="I1191" s="369">
        <v>0</v>
      </c>
      <c r="J1191" s="363">
        <f t="shared" si="404"/>
        <v>0</v>
      </c>
      <c r="K1191" s="369"/>
      <c r="L1191" s="369">
        <v>0</v>
      </c>
      <c r="M1191" s="369">
        <v>0</v>
      </c>
      <c r="N1191" s="369">
        <v>0</v>
      </c>
      <c r="O1191" s="368"/>
      <c r="P1191" s="87">
        <f t="shared" si="405"/>
        <v>0</v>
      </c>
      <c r="Q1191" s="66">
        <f t="shared" si="406"/>
        <v>0</v>
      </c>
      <c r="R1191" s="196">
        <v>183102</v>
      </c>
    </row>
    <row r="1192" spans="1:18" ht="16.5" hidden="1" customHeight="1" outlineLevel="4">
      <c r="A1192" s="427"/>
      <c r="B1192" s="429"/>
      <c r="C1192" s="108" t="s">
        <v>179</v>
      </c>
      <c r="D1192" s="108"/>
      <c r="E1192" s="369">
        <v>0</v>
      </c>
      <c r="F1192" s="369"/>
      <c r="G1192" s="369"/>
      <c r="H1192" s="369"/>
      <c r="I1192" s="369">
        <v>0</v>
      </c>
      <c r="J1192" s="363">
        <f t="shared" si="404"/>
        <v>0</v>
      </c>
      <c r="K1192" s="369"/>
      <c r="L1192" s="369">
        <v>0</v>
      </c>
      <c r="M1192" s="369">
        <v>0</v>
      </c>
      <c r="N1192" s="369">
        <v>0</v>
      </c>
      <c r="O1192" s="369"/>
      <c r="P1192" s="87">
        <f t="shared" si="405"/>
        <v>0</v>
      </c>
      <c r="Q1192" s="66">
        <f t="shared" si="406"/>
        <v>0</v>
      </c>
      <c r="R1192" s="196">
        <v>220888</v>
      </c>
    </row>
    <row r="1193" spans="1:18" ht="16.5" hidden="1" customHeight="1" outlineLevel="4">
      <c r="A1193" s="427"/>
      <c r="B1193" s="429"/>
      <c r="C1193" s="108" t="s">
        <v>180</v>
      </c>
      <c r="D1193" s="108"/>
      <c r="E1193" s="369">
        <v>0</v>
      </c>
      <c r="F1193" s="369"/>
      <c r="G1193" s="368"/>
      <c r="H1193" s="368"/>
      <c r="I1193" s="369">
        <v>0</v>
      </c>
      <c r="J1193" s="363">
        <f t="shared" si="404"/>
        <v>0</v>
      </c>
      <c r="K1193" s="369"/>
      <c r="L1193" s="369">
        <v>0</v>
      </c>
      <c r="M1193" s="369">
        <v>0</v>
      </c>
      <c r="N1193" s="369">
        <v>0</v>
      </c>
      <c r="O1193" s="369"/>
      <c r="P1193" s="87">
        <f t="shared" si="405"/>
        <v>0</v>
      </c>
      <c r="Q1193" s="66">
        <f t="shared" si="406"/>
        <v>0</v>
      </c>
      <c r="R1193" s="196">
        <v>-149465</v>
      </c>
    </row>
    <row r="1194" spans="1:18" ht="16.5" hidden="1" customHeight="1" outlineLevel="4">
      <c r="A1194" s="427"/>
      <c r="B1194" s="429"/>
      <c r="C1194" s="108" t="s">
        <v>181</v>
      </c>
      <c r="D1194" s="108"/>
      <c r="E1194" s="369">
        <v>0</v>
      </c>
      <c r="F1194" s="368"/>
      <c r="G1194" s="369"/>
      <c r="H1194" s="369"/>
      <c r="I1194" s="369">
        <v>0</v>
      </c>
      <c r="J1194" s="363">
        <f t="shared" ref="J1194:J1257" si="412">I1194+H1194+G1194+F1194+E1194+D1194</f>
        <v>0</v>
      </c>
      <c r="K1194" s="368"/>
      <c r="L1194" s="369">
        <v>0</v>
      </c>
      <c r="M1194" s="369">
        <v>0</v>
      </c>
      <c r="N1194" s="369">
        <v>0</v>
      </c>
      <c r="O1194" s="369"/>
      <c r="P1194" s="87">
        <f t="shared" si="405"/>
        <v>0</v>
      </c>
      <c r="Q1194" s="66">
        <f t="shared" si="406"/>
        <v>0</v>
      </c>
      <c r="R1194" s="196">
        <v>0</v>
      </c>
    </row>
    <row r="1195" spans="1:18" ht="16.5" hidden="1" customHeight="1" outlineLevel="4">
      <c r="A1195" s="427"/>
      <c r="B1195" s="429"/>
      <c r="C1195" s="108" t="s">
        <v>182</v>
      </c>
      <c r="D1195" s="108"/>
      <c r="E1195" s="369">
        <v>0</v>
      </c>
      <c r="F1195" s="369"/>
      <c r="G1195" s="369"/>
      <c r="H1195" s="369"/>
      <c r="I1195" s="368"/>
      <c r="J1195" s="363">
        <f t="shared" si="412"/>
        <v>0</v>
      </c>
      <c r="K1195" s="369"/>
      <c r="L1195" s="369">
        <v>0</v>
      </c>
      <c r="M1195" s="369">
        <v>0</v>
      </c>
      <c r="N1195" s="369">
        <v>0</v>
      </c>
      <c r="O1195" s="369"/>
      <c r="P1195" s="87">
        <f t="shared" si="405"/>
        <v>0</v>
      </c>
      <c r="Q1195" s="66">
        <f t="shared" si="406"/>
        <v>0</v>
      </c>
      <c r="R1195" s="196">
        <v>0</v>
      </c>
    </row>
    <row r="1196" spans="1:18" ht="16.5" hidden="1" customHeight="1" outlineLevel="4">
      <c r="A1196" s="427"/>
      <c r="B1196" s="429"/>
      <c r="C1196" s="108" t="s">
        <v>183</v>
      </c>
      <c r="D1196" s="108"/>
      <c r="E1196" s="369">
        <v>0</v>
      </c>
      <c r="F1196" s="369"/>
      <c r="G1196" s="368"/>
      <c r="H1196" s="368"/>
      <c r="I1196" s="369">
        <v>0</v>
      </c>
      <c r="J1196" s="363">
        <f t="shared" si="412"/>
        <v>0</v>
      </c>
      <c r="K1196" s="369"/>
      <c r="L1196" s="369">
        <v>0</v>
      </c>
      <c r="M1196" s="369">
        <v>0</v>
      </c>
      <c r="N1196" s="369">
        <v>0</v>
      </c>
      <c r="O1196" s="368"/>
      <c r="P1196" s="87">
        <f t="shared" si="405"/>
        <v>0</v>
      </c>
      <c r="Q1196" s="66">
        <f t="shared" si="406"/>
        <v>0</v>
      </c>
      <c r="R1196" s="196">
        <v>-358019</v>
      </c>
    </row>
    <row r="1197" spans="1:18" ht="16.5" hidden="1" customHeight="1" outlineLevel="4">
      <c r="A1197" s="427"/>
      <c r="B1197" s="429"/>
      <c r="C1197" s="108" t="s">
        <v>171</v>
      </c>
      <c r="D1197" s="108"/>
      <c r="E1197" s="369">
        <v>0</v>
      </c>
      <c r="F1197" s="369"/>
      <c r="G1197" s="369"/>
      <c r="H1197" s="369">
        <v>0</v>
      </c>
      <c r="I1197" s="369">
        <v>0</v>
      </c>
      <c r="J1197" s="363">
        <f t="shared" si="412"/>
        <v>0</v>
      </c>
      <c r="K1197" s="369"/>
      <c r="L1197" s="369">
        <v>0</v>
      </c>
      <c r="M1197" s="369">
        <v>0</v>
      </c>
      <c r="N1197" s="369">
        <v>0</v>
      </c>
      <c r="O1197" s="369"/>
      <c r="P1197" s="87">
        <f t="shared" si="405"/>
        <v>0</v>
      </c>
      <c r="Q1197" s="66">
        <f t="shared" si="406"/>
        <v>0</v>
      </c>
      <c r="R1197" s="196">
        <v>115640</v>
      </c>
    </row>
    <row r="1198" spans="1:18" ht="16.5" hidden="1" customHeight="1" outlineLevel="4">
      <c r="A1198" s="427"/>
      <c r="B1198" s="429"/>
      <c r="C1198" s="108" t="s">
        <v>184</v>
      </c>
      <c r="D1198" s="108"/>
      <c r="E1198" s="369">
        <v>258044</v>
      </c>
      <c r="F1198" s="369"/>
      <c r="G1198" s="369"/>
      <c r="H1198" s="369">
        <v>0</v>
      </c>
      <c r="I1198" s="369">
        <v>0</v>
      </c>
      <c r="J1198" s="363">
        <f t="shared" si="412"/>
        <v>258044</v>
      </c>
      <c r="K1198" s="369"/>
      <c r="L1198" s="369">
        <v>0</v>
      </c>
      <c r="M1198" s="368"/>
      <c r="N1198" s="369">
        <v>0</v>
      </c>
      <c r="O1198" s="369"/>
      <c r="P1198" s="87">
        <f t="shared" si="405"/>
        <v>0</v>
      </c>
      <c r="Q1198" s="66">
        <f t="shared" si="406"/>
        <v>258044</v>
      </c>
      <c r="R1198" s="196">
        <v>0</v>
      </c>
    </row>
    <row r="1199" spans="1:18" ht="16.5" hidden="1" customHeight="1" outlineLevel="4">
      <c r="A1199" s="427"/>
      <c r="B1199" s="429"/>
      <c r="C1199" s="108" t="s">
        <v>185</v>
      </c>
      <c r="D1199" s="108"/>
      <c r="E1199" s="369">
        <v>0</v>
      </c>
      <c r="F1199" s="369"/>
      <c r="G1199" s="369"/>
      <c r="H1199" s="369">
        <v>0</v>
      </c>
      <c r="I1199" s="368"/>
      <c r="J1199" s="363">
        <f t="shared" si="412"/>
        <v>0</v>
      </c>
      <c r="K1199" s="369"/>
      <c r="L1199" s="369">
        <v>0</v>
      </c>
      <c r="M1199" s="369"/>
      <c r="N1199" s="369">
        <v>0</v>
      </c>
      <c r="O1199" s="369"/>
      <c r="P1199" s="87">
        <f t="shared" si="405"/>
        <v>0</v>
      </c>
      <c r="Q1199" s="66">
        <f t="shared" si="406"/>
        <v>0</v>
      </c>
      <c r="R1199" s="196">
        <v>0</v>
      </c>
    </row>
    <row r="1200" spans="1:18" ht="16.5" hidden="1" customHeight="1" outlineLevel="4">
      <c r="A1200" s="427"/>
      <c r="B1200" s="429"/>
      <c r="C1200" s="108" t="s">
        <v>186</v>
      </c>
      <c r="D1200" s="108"/>
      <c r="E1200" s="369">
        <v>0</v>
      </c>
      <c r="F1200" s="369"/>
      <c r="G1200" s="369"/>
      <c r="H1200" s="369">
        <v>0</v>
      </c>
      <c r="I1200" s="369">
        <v>0</v>
      </c>
      <c r="J1200" s="363">
        <f t="shared" si="412"/>
        <v>0</v>
      </c>
      <c r="K1200" s="369"/>
      <c r="L1200" s="369">
        <v>0</v>
      </c>
      <c r="M1200" s="369"/>
      <c r="N1200" s="369">
        <v>0</v>
      </c>
      <c r="O1200" s="369"/>
      <c r="P1200" s="87">
        <f t="shared" si="405"/>
        <v>0</v>
      </c>
      <c r="Q1200" s="66">
        <f t="shared" si="406"/>
        <v>0</v>
      </c>
      <c r="R1200" s="196">
        <v>112894</v>
      </c>
    </row>
    <row r="1201" spans="1:18" ht="16.5" hidden="1" customHeight="1" outlineLevel="4">
      <c r="A1201" s="427"/>
      <c r="B1201" s="429"/>
      <c r="C1201" s="108" t="s">
        <v>187</v>
      </c>
      <c r="D1201" s="108"/>
      <c r="E1201" s="369">
        <v>0</v>
      </c>
      <c r="F1201" s="369"/>
      <c r="G1201" s="369"/>
      <c r="H1201" s="369">
        <v>0</v>
      </c>
      <c r="I1201" s="369">
        <v>0</v>
      </c>
      <c r="J1201" s="363">
        <f t="shared" si="412"/>
        <v>0</v>
      </c>
      <c r="K1201" s="369"/>
      <c r="L1201" s="369">
        <v>0</v>
      </c>
      <c r="M1201" s="369"/>
      <c r="N1201" s="369">
        <v>0</v>
      </c>
      <c r="O1201" s="368"/>
      <c r="P1201" s="87">
        <f t="shared" ref="P1201:P1264" si="413">K1201+L1201+M1201+N1201+O1201</f>
        <v>0</v>
      </c>
      <c r="Q1201" s="66">
        <f t="shared" si="406"/>
        <v>0</v>
      </c>
      <c r="R1201" s="196">
        <v>0</v>
      </c>
    </row>
    <row r="1202" spans="1:18" ht="16.5" hidden="1" customHeight="1" outlineLevel="4">
      <c r="A1202" s="427"/>
      <c r="B1202" s="429"/>
      <c r="C1202" s="108" t="s">
        <v>188</v>
      </c>
      <c r="D1202" s="108"/>
      <c r="E1202" s="369">
        <v>0</v>
      </c>
      <c r="F1202" s="369"/>
      <c r="G1202" s="369"/>
      <c r="H1202" s="369">
        <v>0</v>
      </c>
      <c r="I1202" s="368"/>
      <c r="J1202" s="363">
        <f t="shared" si="412"/>
        <v>0</v>
      </c>
      <c r="K1202" s="369"/>
      <c r="L1202" s="369">
        <v>0</v>
      </c>
      <c r="M1202" s="369"/>
      <c r="N1202" s="369">
        <v>0</v>
      </c>
      <c r="O1202" s="369"/>
      <c r="P1202" s="87">
        <f t="shared" si="413"/>
        <v>0</v>
      </c>
      <c r="Q1202" s="66">
        <f t="shared" si="406"/>
        <v>0</v>
      </c>
      <c r="R1202" s="196">
        <v>0</v>
      </c>
    </row>
    <row r="1203" spans="1:18" ht="16.5" hidden="1" customHeight="1" outlineLevel="4">
      <c r="A1203" s="427"/>
      <c r="B1203" s="429"/>
      <c r="C1203" s="108" t="s">
        <v>189</v>
      </c>
      <c r="D1203" s="108"/>
      <c r="E1203" s="369">
        <v>0</v>
      </c>
      <c r="F1203" s="369"/>
      <c r="G1203" s="369"/>
      <c r="H1203" s="369">
        <v>0</v>
      </c>
      <c r="I1203" s="369">
        <v>0</v>
      </c>
      <c r="J1203" s="363">
        <f t="shared" si="412"/>
        <v>0</v>
      </c>
      <c r="K1203" s="369"/>
      <c r="L1203" s="369">
        <v>0</v>
      </c>
      <c r="M1203" s="368"/>
      <c r="N1203" s="369">
        <v>0</v>
      </c>
      <c r="O1203" s="369"/>
      <c r="P1203" s="87">
        <f t="shared" si="413"/>
        <v>0</v>
      </c>
      <c r="Q1203" s="66">
        <f t="shared" si="406"/>
        <v>0</v>
      </c>
      <c r="R1203" s="196">
        <v>0</v>
      </c>
    </row>
    <row r="1204" spans="1:18" ht="16.5" hidden="1" customHeight="1" outlineLevel="4">
      <c r="A1204" s="427"/>
      <c r="B1204" s="429"/>
      <c r="C1204" s="108" t="s">
        <v>190</v>
      </c>
      <c r="D1204" s="108"/>
      <c r="E1204" s="369">
        <v>0</v>
      </c>
      <c r="F1204" s="369"/>
      <c r="G1204" s="369"/>
      <c r="H1204" s="369">
        <v>0</v>
      </c>
      <c r="I1204" s="369">
        <v>0</v>
      </c>
      <c r="J1204" s="363">
        <f t="shared" si="412"/>
        <v>0</v>
      </c>
      <c r="K1204" s="368"/>
      <c r="L1204" s="369">
        <v>0</v>
      </c>
      <c r="M1204" s="369"/>
      <c r="N1204" s="369">
        <v>0</v>
      </c>
      <c r="O1204" s="369"/>
      <c r="P1204" s="87">
        <f t="shared" si="413"/>
        <v>0</v>
      </c>
      <c r="Q1204" s="66">
        <f t="shared" si="406"/>
        <v>0</v>
      </c>
      <c r="R1204" s="196">
        <v>0</v>
      </c>
    </row>
    <row r="1205" spans="1:18" ht="16.5" hidden="1" customHeight="1" outlineLevel="4">
      <c r="A1205" s="427"/>
      <c r="B1205" s="429"/>
      <c r="C1205" s="108" t="s">
        <v>191</v>
      </c>
      <c r="D1205" s="108"/>
      <c r="E1205" s="369">
        <v>0</v>
      </c>
      <c r="F1205" s="369"/>
      <c r="G1205" s="369"/>
      <c r="H1205" s="369">
        <v>0</v>
      </c>
      <c r="I1205" s="369">
        <v>0</v>
      </c>
      <c r="J1205" s="363">
        <f t="shared" si="412"/>
        <v>0</v>
      </c>
      <c r="K1205" s="369"/>
      <c r="L1205" s="369">
        <v>0</v>
      </c>
      <c r="M1205" s="369"/>
      <c r="N1205" s="369">
        <v>0</v>
      </c>
      <c r="O1205" s="368"/>
      <c r="P1205" s="87">
        <f t="shared" si="413"/>
        <v>0</v>
      </c>
      <c r="Q1205" s="66">
        <f t="shared" ref="Q1205:Q1212" si="414">J1205+P1205</f>
        <v>0</v>
      </c>
      <c r="R1205" s="196">
        <v>0</v>
      </c>
    </row>
    <row r="1206" spans="1:18" ht="16.5" hidden="1" customHeight="1" outlineLevel="4">
      <c r="A1206" s="427"/>
      <c r="B1206" s="429"/>
      <c r="C1206" s="86" t="s">
        <v>192</v>
      </c>
      <c r="D1206" s="86"/>
      <c r="E1206" s="369">
        <v>0</v>
      </c>
      <c r="F1206" s="369"/>
      <c r="G1206" s="369"/>
      <c r="H1206" s="369">
        <v>0</v>
      </c>
      <c r="I1206" s="369">
        <v>0</v>
      </c>
      <c r="J1206" s="363">
        <f t="shared" si="412"/>
        <v>0</v>
      </c>
      <c r="K1206" s="369"/>
      <c r="L1206" s="369">
        <v>0</v>
      </c>
      <c r="M1206" s="368"/>
      <c r="N1206" s="369">
        <v>0</v>
      </c>
      <c r="O1206" s="369">
        <v>0</v>
      </c>
      <c r="P1206" s="87">
        <f t="shared" si="413"/>
        <v>0</v>
      </c>
      <c r="Q1206" s="66">
        <f t="shared" si="414"/>
        <v>0</v>
      </c>
      <c r="R1206" s="196">
        <v>0</v>
      </c>
    </row>
    <row r="1207" spans="1:18" ht="16.5" hidden="1" customHeight="1" outlineLevel="4">
      <c r="A1207" s="427"/>
      <c r="B1207" s="429"/>
      <c r="C1207" s="97" t="s">
        <v>193</v>
      </c>
      <c r="D1207" s="97"/>
      <c r="E1207" s="369">
        <v>0</v>
      </c>
      <c r="F1207" s="369"/>
      <c r="G1207" s="369"/>
      <c r="H1207" s="369">
        <v>0</v>
      </c>
      <c r="I1207" s="369">
        <v>0</v>
      </c>
      <c r="J1207" s="363">
        <f t="shared" si="412"/>
        <v>0</v>
      </c>
      <c r="K1207" s="369"/>
      <c r="L1207" s="368"/>
      <c r="M1207" s="369"/>
      <c r="N1207" s="369">
        <v>0</v>
      </c>
      <c r="O1207" s="369">
        <v>0</v>
      </c>
      <c r="P1207" s="87">
        <f t="shared" si="413"/>
        <v>0</v>
      </c>
      <c r="Q1207" s="66">
        <f t="shared" si="414"/>
        <v>0</v>
      </c>
      <c r="R1207" s="196">
        <v>0</v>
      </c>
    </row>
    <row r="1208" spans="1:18" ht="16.5" hidden="1" customHeight="1" outlineLevel="4">
      <c r="A1208" s="427"/>
      <c r="B1208" s="429"/>
      <c r="C1208" s="97" t="s">
        <v>194</v>
      </c>
      <c r="D1208" s="97"/>
      <c r="E1208" s="369">
        <v>0</v>
      </c>
      <c r="F1208" s="369"/>
      <c r="G1208" s="369"/>
      <c r="H1208" s="369">
        <v>0</v>
      </c>
      <c r="I1208" s="369">
        <v>0</v>
      </c>
      <c r="J1208" s="363">
        <f t="shared" si="412"/>
        <v>0</v>
      </c>
      <c r="K1208" s="369"/>
      <c r="L1208" s="369"/>
      <c r="M1208" s="368"/>
      <c r="N1208" s="369">
        <v>0</v>
      </c>
      <c r="O1208" s="369">
        <v>0</v>
      </c>
      <c r="P1208" s="87">
        <f t="shared" si="413"/>
        <v>0</v>
      </c>
      <c r="Q1208" s="66">
        <f t="shared" si="414"/>
        <v>0</v>
      </c>
      <c r="R1208" s="196">
        <v>0</v>
      </c>
    </row>
    <row r="1209" spans="1:18" ht="16.5" hidden="1" customHeight="1" outlineLevel="4">
      <c r="A1209" s="427"/>
      <c r="B1209" s="429"/>
      <c r="C1209" s="97" t="s">
        <v>195</v>
      </c>
      <c r="D1209" s="97"/>
      <c r="E1209" s="369">
        <v>0</v>
      </c>
      <c r="F1209" s="369"/>
      <c r="G1209" s="369"/>
      <c r="H1209" s="369">
        <v>0</v>
      </c>
      <c r="I1209" s="369">
        <v>0</v>
      </c>
      <c r="J1209" s="363">
        <f t="shared" si="412"/>
        <v>0</v>
      </c>
      <c r="K1209" s="369"/>
      <c r="L1209" s="369"/>
      <c r="M1209" s="369">
        <v>0</v>
      </c>
      <c r="N1209" s="369">
        <v>0</v>
      </c>
      <c r="O1209" s="369">
        <v>0</v>
      </c>
      <c r="P1209" s="87">
        <f t="shared" si="413"/>
        <v>0</v>
      </c>
      <c r="Q1209" s="66">
        <f t="shared" si="414"/>
        <v>0</v>
      </c>
      <c r="R1209" s="196">
        <v>0</v>
      </c>
    </row>
    <row r="1210" spans="1:18" ht="16.5" hidden="1" customHeight="1" outlineLevel="4">
      <c r="A1210" s="427"/>
      <c r="B1210" s="429"/>
      <c r="C1210" s="97" t="s">
        <v>196</v>
      </c>
      <c r="D1210" s="97"/>
      <c r="E1210" s="369">
        <v>0</v>
      </c>
      <c r="F1210" s="369"/>
      <c r="G1210" s="369"/>
      <c r="H1210" s="369">
        <v>0</v>
      </c>
      <c r="I1210" s="369">
        <v>0</v>
      </c>
      <c r="J1210" s="363">
        <f t="shared" si="412"/>
        <v>0</v>
      </c>
      <c r="K1210" s="369"/>
      <c r="L1210" s="368"/>
      <c r="M1210" s="369">
        <v>0</v>
      </c>
      <c r="N1210" s="369">
        <v>0</v>
      </c>
      <c r="O1210" s="369">
        <v>0</v>
      </c>
      <c r="P1210" s="87">
        <f t="shared" si="413"/>
        <v>0</v>
      </c>
      <c r="Q1210" s="66">
        <f t="shared" si="414"/>
        <v>0</v>
      </c>
      <c r="R1210" s="196">
        <v>0</v>
      </c>
    </row>
    <row r="1211" spans="1:18" ht="16.5" hidden="1" customHeight="1" outlineLevel="4">
      <c r="A1211" s="427"/>
      <c r="B1211" s="429"/>
      <c r="C1211" s="97" t="s">
        <v>197</v>
      </c>
      <c r="D1211" s="97"/>
      <c r="E1211" s="369">
        <v>0</v>
      </c>
      <c r="F1211" s="369"/>
      <c r="G1211" s="369"/>
      <c r="H1211" s="369">
        <v>0</v>
      </c>
      <c r="I1211" s="369">
        <v>0</v>
      </c>
      <c r="J1211" s="363">
        <f t="shared" si="412"/>
        <v>0</v>
      </c>
      <c r="K1211" s="369"/>
      <c r="L1211" s="369"/>
      <c r="M1211" s="369">
        <v>0</v>
      </c>
      <c r="N1211" s="369">
        <v>0</v>
      </c>
      <c r="O1211" s="369">
        <v>0</v>
      </c>
      <c r="P1211" s="87">
        <f t="shared" si="413"/>
        <v>0</v>
      </c>
      <c r="Q1211" s="66">
        <f t="shared" si="414"/>
        <v>0</v>
      </c>
      <c r="R1211" s="196">
        <v>0</v>
      </c>
    </row>
    <row r="1212" spans="1:18" ht="16.5" hidden="1" customHeight="1" outlineLevel="4">
      <c r="A1212" s="427"/>
      <c r="B1212" s="429"/>
      <c r="C1212" s="97" t="s">
        <v>198</v>
      </c>
      <c r="D1212" s="97"/>
      <c r="E1212" s="369">
        <v>0</v>
      </c>
      <c r="F1212" s="369"/>
      <c r="G1212" s="369"/>
      <c r="H1212" s="369">
        <v>0</v>
      </c>
      <c r="I1212" s="368"/>
      <c r="J1212" s="363">
        <f t="shared" si="412"/>
        <v>0</v>
      </c>
      <c r="K1212" s="369"/>
      <c r="L1212" s="368"/>
      <c r="M1212" s="369">
        <v>0</v>
      </c>
      <c r="N1212" s="369">
        <v>0</v>
      </c>
      <c r="O1212" s="369">
        <v>0</v>
      </c>
      <c r="P1212" s="87">
        <f t="shared" si="413"/>
        <v>0</v>
      </c>
      <c r="Q1212" s="66">
        <f t="shared" si="414"/>
        <v>0</v>
      </c>
      <c r="R1212" s="196">
        <v>0</v>
      </c>
    </row>
    <row r="1213" spans="1:18" ht="28.5" hidden="1" customHeight="1" outlineLevel="3">
      <c r="A1213" s="427"/>
      <c r="B1213" s="429"/>
      <c r="C1213" s="75" t="s">
        <v>22</v>
      </c>
      <c r="D1213" s="27">
        <v>0</v>
      </c>
      <c r="E1213" s="20">
        <f>SUM(E1214:E1246)</f>
        <v>0</v>
      </c>
      <c r="F1213" s="20"/>
      <c r="G1213" s="20">
        <f t="shared" ref="G1213:H1213" si="415">SUM(G1214:G1246)</f>
        <v>0</v>
      </c>
      <c r="H1213" s="20">
        <f t="shared" si="415"/>
        <v>0</v>
      </c>
      <c r="I1213" s="20">
        <f>SUM(I1214:I1246)</f>
        <v>0</v>
      </c>
      <c r="J1213" s="363">
        <f t="shared" si="412"/>
        <v>0</v>
      </c>
      <c r="K1213" s="20">
        <f>SUM(K1214:K1246)</f>
        <v>0</v>
      </c>
      <c r="L1213" s="20">
        <f>SUM(L1214:L1246)</f>
        <v>0</v>
      </c>
      <c r="M1213" s="309">
        <f>SUM(M1214:M1246)</f>
        <v>0</v>
      </c>
      <c r="N1213" s="20">
        <f>SUM(N1214:N1246)</f>
        <v>0</v>
      </c>
      <c r="O1213" s="224">
        <f>SUM(O1214:O1246)</f>
        <v>0</v>
      </c>
      <c r="P1213" s="20">
        <f>K1213+L1213+M1213+N1213+O1213</f>
        <v>0</v>
      </c>
      <c r="Q1213" s="76">
        <f>J1213+P1213</f>
        <v>0</v>
      </c>
      <c r="R1213" s="196">
        <v>0</v>
      </c>
    </row>
    <row r="1214" spans="1:18" ht="15.75" hidden="1" customHeight="1" outlineLevel="3">
      <c r="A1214" s="427"/>
      <c r="B1214" s="429"/>
      <c r="C1214" s="111" t="s">
        <v>167</v>
      </c>
      <c r="D1214" s="111"/>
      <c r="E1214" s="12">
        <v>0</v>
      </c>
      <c r="F1214" s="12"/>
      <c r="G1214" s="12">
        <v>0</v>
      </c>
      <c r="H1214" s="12">
        <v>0</v>
      </c>
      <c r="I1214" s="113"/>
      <c r="J1214" s="363">
        <f t="shared" si="412"/>
        <v>0</v>
      </c>
      <c r="K1214" s="113"/>
      <c r="L1214" s="221"/>
      <c r="M1214" s="262"/>
      <c r="N1214" s="225"/>
      <c r="O1214" s="225"/>
      <c r="P1214" s="87">
        <f t="shared" si="413"/>
        <v>0</v>
      </c>
      <c r="Q1214" s="66">
        <f t="shared" ref="Q1214:Q1246" si="416">J1214+P1214</f>
        <v>0</v>
      </c>
      <c r="R1214" s="196">
        <v>0</v>
      </c>
    </row>
    <row r="1215" spans="1:18" ht="15.75" hidden="1" customHeight="1" outlineLevel="3">
      <c r="A1215" s="427"/>
      <c r="B1215" s="429"/>
      <c r="C1215" s="111" t="s">
        <v>168</v>
      </c>
      <c r="D1215" s="111"/>
      <c r="E1215" s="12">
        <v>0</v>
      </c>
      <c r="F1215" s="12"/>
      <c r="G1215" s="12">
        <v>0</v>
      </c>
      <c r="H1215" s="12">
        <v>0</v>
      </c>
      <c r="I1215" s="113"/>
      <c r="J1215" s="363">
        <f t="shared" si="412"/>
        <v>0</v>
      </c>
      <c r="K1215" s="113"/>
      <c r="L1215" s="225"/>
      <c r="M1215" s="12"/>
      <c r="N1215" s="12"/>
      <c r="O1215" s="12"/>
      <c r="P1215" s="87">
        <f t="shared" si="413"/>
        <v>0</v>
      </c>
      <c r="Q1215" s="66">
        <f t="shared" si="416"/>
        <v>0</v>
      </c>
      <c r="R1215" s="196">
        <v>0</v>
      </c>
    </row>
    <row r="1216" spans="1:18" ht="15.75" hidden="1" customHeight="1" outlineLevel="3">
      <c r="A1216" s="427"/>
      <c r="B1216" s="429"/>
      <c r="C1216" s="111" t="s">
        <v>169</v>
      </c>
      <c r="D1216" s="111"/>
      <c r="E1216" s="12">
        <v>0</v>
      </c>
      <c r="F1216" s="12"/>
      <c r="G1216" s="12">
        <v>0</v>
      </c>
      <c r="H1216" s="12">
        <v>0</v>
      </c>
      <c r="I1216" s="113"/>
      <c r="J1216" s="363">
        <f t="shared" si="412"/>
        <v>0</v>
      </c>
      <c r="K1216" s="113"/>
      <c r="L1216" s="225"/>
      <c r="M1216" s="12"/>
      <c r="N1216" s="12"/>
      <c r="O1216" s="12"/>
      <c r="P1216" s="87">
        <f t="shared" si="413"/>
        <v>0</v>
      </c>
      <c r="Q1216" s="66">
        <f t="shared" si="416"/>
        <v>0</v>
      </c>
      <c r="R1216" s="196">
        <v>0</v>
      </c>
    </row>
    <row r="1217" spans="1:18" ht="15.75" hidden="1" customHeight="1" outlineLevel="3">
      <c r="A1217" s="427"/>
      <c r="B1217" s="429"/>
      <c r="C1217" s="111" t="s">
        <v>170</v>
      </c>
      <c r="D1217" s="111"/>
      <c r="E1217" s="12">
        <v>0</v>
      </c>
      <c r="F1217" s="12"/>
      <c r="G1217" s="12">
        <v>0</v>
      </c>
      <c r="H1217" s="12">
        <v>0</v>
      </c>
      <c r="I1217" s="113"/>
      <c r="J1217" s="363">
        <f t="shared" si="412"/>
        <v>0</v>
      </c>
      <c r="K1217" s="113"/>
      <c r="L1217" s="12"/>
      <c r="M1217" s="12"/>
      <c r="N1217" s="12"/>
      <c r="O1217" s="12"/>
      <c r="P1217" s="87">
        <f t="shared" si="413"/>
        <v>0</v>
      </c>
      <c r="Q1217" s="66">
        <f t="shared" si="416"/>
        <v>0</v>
      </c>
      <c r="R1217" s="196">
        <v>0</v>
      </c>
    </row>
    <row r="1218" spans="1:18" ht="15.75" hidden="1" customHeight="1" outlineLevel="3">
      <c r="A1218" s="427"/>
      <c r="B1218" s="429"/>
      <c r="C1218" s="111" t="s">
        <v>171</v>
      </c>
      <c r="D1218" s="111"/>
      <c r="E1218" s="12">
        <v>0</v>
      </c>
      <c r="F1218" s="12"/>
      <c r="G1218" s="12">
        <v>0</v>
      </c>
      <c r="H1218" s="12">
        <v>0</v>
      </c>
      <c r="I1218" s="113"/>
      <c r="J1218" s="363">
        <f t="shared" si="412"/>
        <v>0</v>
      </c>
      <c r="K1218" s="113"/>
      <c r="L1218" s="12"/>
      <c r="M1218" s="12"/>
      <c r="N1218" s="12"/>
      <c r="O1218" s="12"/>
      <c r="P1218" s="87">
        <f t="shared" si="413"/>
        <v>0</v>
      </c>
      <c r="Q1218" s="66">
        <f t="shared" si="416"/>
        <v>0</v>
      </c>
      <c r="R1218" s="196">
        <v>0</v>
      </c>
    </row>
    <row r="1219" spans="1:18" ht="15.75" hidden="1" customHeight="1" outlineLevel="3">
      <c r="A1219" s="427"/>
      <c r="B1219" s="429"/>
      <c r="C1219" s="111" t="s">
        <v>172</v>
      </c>
      <c r="D1219" s="111"/>
      <c r="E1219" s="12">
        <v>0</v>
      </c>
      <c r="F1219" s="12"/>
      <c r="G1219" s="12">
        <v>0</v>
      </c>
      <c r="H1219" s="12">
        <v>0</v>
      </c>
      <c r="I1219" s="113"/>
      <c r="J1219" s="363">
        <f t="shared" si="412"/>
        <v>0</v>
      </c>
      <c r="K1219" s="113"/>
      <c r="L1219" s="12"/>
      <c r="M1219" s="12"/>
      <c r="N1219" s="12"/>
      <c r="O1219" s="12"/>
      <c r="P1219" s="87">
        <f t="shared" si="413"/>
        <v>0</v>
      </c>
      <c r="Q1219" s="66">
        <f t="shared" si="416"/>
        <v>0</v>
      </c>
      <c r="R1219" s="196">
        <v>0</v>
      </c>
    </row>
    <row r="1220" spans="1:18" ht="15.75" hidden="1" customHeight="1" outlineLevel="3">
      <c r="A1220" s="427"/>
      <c r="B1220" s="429"/>
      <c r="C1220" s="111" t="s">
        <v>173</v>
      </c>
      <c r="D1220" s="111"/>
      <c r="E1220" s="12">
        <v>0</v>
      </c>
      <c r="F1220" s="12"/>
      <c r="G1220" s="12">
        <v>0</v>
      </c>
      <c r="H1220" s="12">
        <v>0</v>
      </c>
      <c r="I1220" s="113"/>
      <c r="J1220" s="363">
        <f t="shared" si="412"/>
        <v>0</v>
      </c>
      <c r="K1220" s="113"/>
      <c r="L1220" s="12"/>
      <c r="M1220" s="12"/>
      <c r="N1220" s="12"/>
      <c r="O1220" s="12"/>
      <c r="P1220" s="87">
        <f t="shared" si="413"/>
        <v>0</v>
      </c>
      <c r="Q1220" s="66">
        <f t="shared" si="416"/>
        <v>0</v>
      </c>
      <c r="R1220" s="196">
        <v>0</v>
      </c>
    </row>
    <row r="1221" spans="1:18" ht="15.75" hidden="1" customHeight="1" outlineLevel="3">
      <c r="A1221" s="427"/>
      <c r="B1221" s="429"/>
      <c r="C1221" s="111" t="s">
        <v>174</v>
      </c>
      <c r="D1221" s="111"/>
      <c r="E1221" s="12">
        <v>0</v>
      </c>
      <c r="F1221" s="12"/>
      <c r="G1221" s="12">
        <v>0</v>
      </c>
      <c r="H1221" s="12">
        <v>0</v>
      </c>
      <c r="I1221" s="113"/>
      <c r="J1221" s="363">
        <f t="shared" si="412"/>
        <v>0</v>
      </c>
      <c r="K1221" s="113"/>
      <c r="L1221" s="12"/>
      <c r="M1221" s="12"/>
      <c r="N1221" s="12"/>
      <c r="O1221" s="12"/>
      <c r="P1221" s="87">
        <f t="shared" si="413"/>
        <v>0</v>
      </c>
      <c r="Q1221" s="66">
        <f t="shared" si="416"/>
        <v>0</v>
      </c>
      <c r="R1221" s="196">
        <v>0</v>
      </c>
    </row>
    <row r="1222" spans="1:18" ht="15.75" hidden="1" customHeight="1" outlineLevel="3">
      <c r="A1222" s="427"/>
      <c r="B1222" s="429"/>
      <c r="C1222" s="111" t="s">
        <v>175</v>
      </c>
      <c r="D1222" s="111"/>
      <c r="E1222" s="12">
        <v>0</v>
      </c>
      <c r="F1222" s="12"/>
      <c r="G1222" s="12">
        <v>0</v>
      </c>
      <c r="H1222" s="12">
        <v>0</v>
      </c>
      <c r="I1222" s="113"/>
      <c r="J1222" s="363">
        <f t="shared" si="412"/>
        <v>0</v>
      </c>
      <c r="K1222" s="113"/>
      <c r="L1222" s="12"/>
      <c r="M1222" s="12"/>
      <c r="N1222" s="12"/>
      <c r="O1222" s="12"/>
      <c r="P1222" s="87">
        <f t="shared" si="413"/>
        <v>0</v>
      </c>
      <c r="Q1222" s="66">
        <f t="shared" si="416"/>
        <v>0</v>
      </c>
      <c r="R1222" s="196">
        <v>0</v>
      </c>
    </row>
    <row r="1223" spans="1:18" ht="15.75" hidden="1" customHeight="1" outlineLevel="3">
      <c r="A1223" s="427"/>
      <c r="B1223" s="429"/>
      <c r="C1223" s="111" t="s">
        <v>176</v>
      </c>
      <c r="D1223" s="111"/>
      <c r="E1223" s="12">
        <v>0</v>
      </c>
      <c r="F1223" s="12"/>
      <c r="G1223" s="12">
        <v>0</v>
      </c>
      <c r="H1223" s="12">
        <v>0</v>
      </c>
      <c r="I1223" s="113"/>
      <c r="J1223" s="363">
        <f t="shared" si="412"/>
        <v>0</v>
      </c>
      <c r="K1223" s="113"/>
      <c r="L1223" s="12"/>
      <c r="M1223" s="12"/>
      <c r="N1223" s="12"/>
      <c r="O1223" s="12"/>
      <c r="P1223" s="87">
        <f t="shared" si="413"/>
        <v>0</v>
      </c>
      <c r="Q1223" s="66">
        <f t="shared" si="416"/>
        <v>0</v>
      </c>
      <c r="R1223" s="196">
        <v>0</v>
      </c>
    </row>
    <row r="1224" spans="1:18" ht="15.75" hidden="1" customHeight="1" outlineLevel="3">
      <c r="A1224" s="427"/>
      <c r="B1224" s="429"/>
      <c r="C1224" s="111" t="s">
        <v>177</v>
      </c>
      <c r="D1224" s="111"/>
      <c r="E1224" s="12">
        <v>0</v>
      </c>
      <c r="F1224" s="12"/>
      <c r="G1224" s="12">
        <v>0</v>
      </c>
      <c r="H1224" s="12">
        <v>0</v>
      </c>
      <c r="I1224" s="113"/>
      <c r="J1224" s="363">
        <f t="shared" si="412"/>
        <v>0</v>
      </c>
      <c r="K1224" s="113"/>
      <c r="L1224" s="12"/>
      <c r="M1224" s="12"/>
      <c r="N1224" s="12"/>
      <c r="O1224" s="12"/>
      <c r="P1224" s="87">
        <f t="shared" si="413"/>
        <v>0</v>
      </c>
      <c r="Q1224" s="66">
        <f t="shared" si="416"/>
        <v>0</v>
      </c>
      <c r="R1224" s="196">
        <v>0</v>
      </c>
    </row>
    <row r="1225" spans="1:18" ht="15.75" hidden="1" customHeight="1" outlineLevel="3">
      <c r="A1225" s="427"/>
      <c r="B1225" s="429"/>
      <c r="C1225" s="111" t="s">
        <v>178</v>
      </c>
      <c r="D1225" s="111"/>
      <c r="E1225" s="12">
        <v>0</v>
      </c>
      <c r="F1225" s="12"/>
      <c r="G1225" s="12">
        <v>0</v>
      </c>
      <c r="H1225" s="12">
        <v>0</v>
      </c>
      <c r="I1225" s="113"/>
      <c r="J1225" s="363">
        <f t="shared" si="412"/>
        <v>0</v>
      </c>
      <c r="K1225" s="113"/>
      <c r="L1225" s="12"/>
      <c r="M1225" s="12"/>
      <c r="N1225" s="12"/>
      <c r="O1225" s="12"/>
      <c r="P1225" s="87">
        <f t="shared" si="413"/>
        <v>0</v>
      </c>
      <c r="Q1225" s="66">
        <f t="shared" si="416"/>
        <v>0</v>
      </c>
      <c r="R1225" s="196">
        <v>0</v>
      </c>
    </row>
    <row r="1226" spans="1:18" ht="15.75" hidden="1" customHeight="1" outlineLevel="3">
      <c r="A1226" s="427"/>
      <c r="B1226" s="429"/>
      <c r="C1226" s="111" t="s">
        <v>179</v>
      </c>
      <c r="D1226" s="111"/>
      <c r="E1226" s="12">
        <v>0</v>
      </c>
      <c r="F1226" s="12"/>
      <c r="G1226" s="12">
        <v>0</v>
      </c>
      <c r="H1226" s="12">
        <v>0</v>
      </c>
      <c r="I1226" s="113"/>
      <c r="J1226" s="363">
        <f t="shared" si="412"/>
        <v>0</v>
      </c>
      <c r="K1226" s="113"/>
      <c r="L1226" s="12"/>
      <c r="M1226" s="12"/>
      <c r="N1226" s="12"/>
      <c r="O1226" s="12"/>
      <c r="P1226" s="87">
        <f t="shared" si="413"/>
        <v>0</v>
      </c>
      <c r="Q1226" s="66">
        <f t="shared" si="416"/>
        <v>0</v>
      </c>
      <c r="R1226" s="196">
        <v>0</v>
      </c>
    </row>
    <row r="1227" spans="1:18" ht="15.75" hidden="1" customHeight="1" outlineLevel="3">
      <c r="A1227" s="427"/>
      <c r="B1227" s="429"/>
      <c r="C1227" s="111" t="s">
        <v>180</v>
      </c>
      <c r="D1227" s="111"/>
      <c r="E1227" s="12">
        <v>0</v>
      </c>
      <c r="F1227" s="12"/>
      <c r="G1227" s="12">
        <v>0</v>
      </c>
      <c r="H1227" s="12">
        <v>0</v>
      </c>
      <c r="I1227" s="113"/>
      <c r="J1227" s="363">
        <f t="shared" si="412"/>
        <v>0</v>
      </c>
      <c r="K1227" s="113"/>
      <c r="L1227" s="12"/>
      <c r="M1227" s="12"/>
      <c r="N1227" s="12"/>
      <c r="O1227" s="12"/>
      <c r="P1227" s="87">
        <f t="shared" si="413"/>
        <v>0</v>
      </c>
      <c r="Q1227" s="66">
        <f t="shared" si="416"/>
        <v>0</v>
      </c>
      <c r="R1227" s="196">
        <v>0</v>
      </c>
    </row>
    <row r="1228" spans="1:18" ht="15.75" hidden="1" customHeight="1" outlineLevel="3">
      <c r="A1228" s="427"/>
      <c r="B1228" s="429"/>
      <c r="C1228" s="111" t="s">
        <v>181</v>
      </c>
      <c r="D1228" s="111"/>
      <c r="E1228" s="12">
        <v>0</v>
      </c>
      <c r="F1228" s="12"/>
      <c r="G1228" s="12">
        <v>0</v>
      </c>
      <c r="H1228" s="12">
        <v>0</v>
      </c>
      <c r="I1228" s="113"/>
      <c r="J1228" s="363">
        <f t="shared" si="412"/>
        <v>0</v>
      </c>
      <c r="K1228" s="113"/>
      <c r="L1228" s="12"/>
      <c r="M1228" s="12"/>
      <c r="N1228" s="12"/>
      <c r="O1228" s="12"/>
      <c r="P1228" s="87">
        <f t="shared" si="413"/>
        <v>0</v>
      </c>
      <c r="Q1228" s="66">
        <f t="shared" si="416"/>
        <v>0</v>
      </c>
      <c r="R1228" s="196">
        <v>0</v>
      </c>
    </row>
    <row r="1229" spans="1:18" ht="15.75" hidden="1" customHeight="1" outlineLevel="3">
      <c r="A1229" s="427"/>
      <c r="B1229" s="429"/>
      <c r="C1229" s="111" t="s">
        <v>182</v>
      </c>
      <c r="D1229" s="111"/>
      <c r="E1229" s="12">
        <v>0</v>
      </c>
      <c r="F1229" s="12"/>
      <c r="G1229" s="12">
        <v>0</v>
      </c>
      <c r="H1229" s="12">
        <v>0</v>
      </c>
      <c r="I1229" s="113"/>
      <c r="J1229" s="363">
        <f t="shared" si="412"/>
        <v>0</v>
      </c>
      <c r="K1229" s="113"/>
      <c r="L1229" s="12"/>
      <c r="M1229" s="12"/>
      <c r="N1229" s="12"/>
      <c r="O1229" s="12"/>
      <c r="P1229" s="87">
        <f t="shared" si="413"/>
        <v>0</v>
      </c>
      <c r="Q1229" s="66">
        <f t="shared" si="416"/>
        <v>0</v>
      </c>
      <c r="R1229" s="196">
        <v>0</v>
      </c>
    </row>
    <row r="1230" spans="1:18" ht="15.75" hidden="1" customHeight="1" outlineLevel="3">
      <c r="A1230" s="427"/>
      <c r="B1230" s="429"/>
      <c r="C1230" s="111" t="s">
        <v>183</v>
      </c>
      <c r="D1230" s="111"/>
      <c r="E1230" s="12">
        <v>0</v>
      </c>
      <c r="F1230" s="12"/>
      <c r="G1230" s="12">
        <v>0</v>
      </c>
      <c r="H1230" s="12">
        <v>0</v>
      </c>
      <c r="I1230" s="113"/>
      <c r="J1230" s="363">
        <f t="shared" si="412"/>
        <v>0</v>
      </c>
      <c r="K1230" s="113"/>
      <c r="L1230" s="12"/>
      <c r="M1230" s="12"/>
      <c r="N1230" s="12"/>
      <c r="O1230" s="12"/>
      <c r="P1230" s="87">
        <f t="shared" si="413"/>
        <v>0</v>
      </c>
      <c r="Q1230" s="66">
        <f t="shared" si="416"/>
        <v>0</v>
      </c>
      <c r="R1230" s="196">
        <v>0</v>
      </c>
    </row>
    <row r="1231" spans="1:18" ht="15.75" hidden="1" customHeight="1" outlineLevel="3">
      <c r="A1231" s="427"/>
      <c r="B1231" s="429"/>
      <c r="C1231" s="111" t="s">
        <v>171</v>
      </c>
      <c r="D1231" s="111"/>
      <c r="E1231" s="12">
        <v>0</v>
      </c>
      <c r="F1231" s="12"/>
      <c r="G1231" s="12">
        <v>0</v>
      </c>
      <c r="H1231" s="12">
        <v>0</v>
      </c>
      <c r="I1231" s="113"/>
      <c r="J1231" s="363">
        <f t="shared" si="412"/>
        <v>0</v>
      </c>
      <c r="K1231" s="113"/>
      <c r="L1231" s="12"/>
      <c r="M1231" s="12"/>
      <c r="N1231" s="12"/>
      <c r="O1231" s="12"/>
      <c r="P1231" s="87">
        <f t="shared" si="413"/>
        <v>0</v>
      </c>
      <c r="Q1231" s="66">
        <f t="shared" si="416"/>
        <v>0</v>
      </c>
      <c r="R1231" s="196">
        <v>0</v>
      </c>
    </row>
    <row r="1232" spans="1:18" ht="15.75" hidden="1" customHeight="1" outlineLevel="3">
      <c r="A1232" s="427"/>
      <c r="B1232" s="429"/>
      <c r="C1232" s="111" t="s">
        <v>184</v>
      </c>
      <c r="D1232" s="111"/>
      <c r="E1232" s="12">
        <v>0</v>
      </c>
      <c r="F1232" s="12"/>
      <c r="G1232" s="12">
        <v>0</v>
      </c>
      <c r="H1232" s="12">
        <v>0</v>
      </c>
      <c r="I1232" s="113"/>
      <c r="J1232" s="363">
        <f t="shared" si="412"/>
        <v>0</v>
      </c>
      <c r="K1232" s="113"/>
      <c r="L1232" s="12"/>
      <c r="M1232" s="12"/>
      <c r="N1232" s="12"/>
      <c r="O1232" s="12"/>
      <c r="P1232" s="87">
        <f t="shared" si="413"/>
        <v>0</v>
      </c>
      <c r="Q1232" s="66">
        <f t="shared" si="416"/>
        <v>0</v>
      </c>
      <c r="R1232" s="196">
        <v>0</v>
      </c>
    </row>
    <row r="1233" spans="1:18" ht="15.75" hidden="1" customHeight="1" outlineLevel="3">
      <c r="A1233" s="427"/>
      <c r="B1233" s="429"/>
      <c r="C1233" s="111" t="s">
        <v>185</v>
      </c>
      <c r="D1233" s="111"/>
      <c r="E1233" s="12">
        <v>0</v>
      </c>
      <c r="F1233" s="12"/>
      <c r="G1233" s="12">
        <v>0</v>
      </c>
      <c r="H1233" s="12">
        <v>0</v>
      </c>
      <c r="I1233" s="113"/>
      <c r="J1233" s="363">
        <f t="shared" si="412"/>
        <v>0</v>
      </c>
      <c r="K1233" s="113"/>
      <c r="L1233" s="12"/>
      <c r="M1233" s="12"/>
      <c r="N1233" s="12"/>
      <c r="O1233" s="12"/>
      <c r="P1233" s="87">
        <f t="shared" si="413"/>
        <v>0</v>
      </c>
      <c r="Q1233" s="66">
        <f t="shared" si="416"/>
        <v>0</v>
      </c>
      <c r="R1233" s="196">
        <v>0</v>
      </c>
    </row>
    <row r="1234" spans="1:18" ht="15.75" hidden="1" customHeight="1" outlineLevel="3">
      <c r="A1234" s="427"/>
      <c r="B1234" s="429"/>
      <c r="C1234" s="111" t="s">
        <v>186</v>
      </c>
      <c r="D1234" s="111"/>
      <c r="E1234" s="12">
        <v>0</v>
      </c>
      <c r="F1234" s="12"/>
      <c r="G1234" s="12">
        <v>0</v>
      </c>
      <c r="H1234" s="12">
        <v>0</v>
      </c>
      <c r="I1234" s="113"/>
      <c r="J1234" s="363">
        <f t="shared" si="412"/>
        <v>0</v>
      </c>
      <c r="K1234" s="113"/>
      <c r="L1234" s="12"/>
      <c r="M1234" s="12"/>
      <c r="N1234" s="12"/>
      <c r="O1234" s="12"/>
      <c r="P1234" s="87">
        <f t="shared" si="413"/>
        <v>0</v>
      </c>
      <c r="Q1234" s="66">
        <f t="shared" si="416"/>
        <v>0</v>
      </c>
      <c r="R1234" s="196">
        <v>0</v>
      </c>
    </row>
    <row r="1235" spans="1:18" ht="15.75" hidden="1" customHeight="1" outlineLevel="3">
      <c r="A1235" s="427"/>
      <c r="B1235" s="429"/>
      <c r="C1235" s="111" t="s">
        <v>187</v>
      </c>
      <c r="D1235" s="111"/>
      <c r="E1235" s="12">
        <v>0</v>
      </c>
      <c r="F1235" s="12"/>
      <c r="G1235" s="12">
        <v>0</v>
      </c>
      <c r="H1235" s="12">
        <v>0</v>
      </c>
      <c r="I1235" s="113"/>
      <c r="J1235" s="363">
        <f t="shared" si="412"/>
        <v>0</v>
      </c>
      <c r="K1235" s="113"/>
      <c r="L1235" s="12"/>
      <c r="M1235" s="12"/>
      <c r="N1235" s="12"/>
      <c r="O1235" s="12"/>
      <c r="P1235" s="87">
        <f t="shared" si="413"/>
        <v>0</v>
      </c>
      <c r="Q1235" s="66">
        <f t="shared" si="416"/>
        <v>0</v>
      </c>
      <c r="R1235" s="196">
        <v>0</v>
      </c>
    </row>
    <row r="1236" spans="1:18" ht="15.75" hidden="1" customHeight="1" outlineLevel="3">
      <c r="A1236" s="427"/>
      <c r="B1236" s="429"/>
      <c r="C1236" s="111" t="s">
        <v>188</v>
      </c>
      <c r="D1236" s="111"/>
      <c r="E1236" s="12">
        <v>0</v>
      </c>
      <c r="F1236" s="12"/>
      <c r="G1236" s="12">
        <v>0</v>
      </c>
      <c r="H1236" s="12">
        <v>0</v>
      </c>
      <c r="I1236" s="113"/>
      <c r="J1236" s="363">
        <f t="shared" si="412"/>
        <v>0</v>
      </c>
      <c r="K1236" s="113"/>
      <c r="L1236" s="12"/>
      <c r="M1236" s="12"/>
      <c r="N1236" s="12"/>
      <c r="O1236" s="12"/>
      <c r="P1236" s="87">
        <f t="shared" si="413"/>
        <v>0</v>
      </c>
      <c r="Q1236" s="66">
        <f t="shared" si="416"/>
        <v>0</v>
      </c>
      <c r="R1236" s="196">
        <v>0</v>
      </c>
    </row>
    <row r="1237" spans="1:18" ht="15.75" hidden="1" customHeight="1" outlineLevel="3">
      <c r="A1237" s="427"/>
      <c r="B1237" s="429"/>
      <c r="C1237" s="111" t="s">
        <v>189</v>
      </c>
      <c r="D1237" s="111"/>
      <c r="E1237" s="12">
        <v>0</v>
      </c>
      <c r="F1237" s="12"/>
      <c r="G1237" s="12">
        <v>0</v>
      </c>
      <c r="H1237" s="12">
        <v>0</v>
      </c>
      <c r="I1237" s="113"/>
      <c r="J1237" s="363">
        <f t="shared" si="412"/>
        <v>0</v>
      </c>
      <c r="K1237" s="113"/>
      <c r="L1237" s="12"/>
      <c r="M1237" s="12"/>
      <c r="N1237" s="12"/>
      <c r="O1237" s="12"/>
      <c r="P1237" s="87">
        <f t="shared" si="413"/>
        <v>0</v>
      </c>
      <c r="Q1237" s="66">
        <f t="shared" si="416"/>
        <v>0</v>
      </c>
      <c r="R1237" s="196">
        <v>0</v>
      </c>
    </row>
    <row r="1238" spans="1:18" ht="15.75" hidden="1" customHeight="1" outlineLevel="3">
      <c r="A1238" s="427"/>
      <c r="B1238" s="429"/>
      <c r="C1238" s="111" t="s">
        <v>190</v>
      </c>
      <c r="D1238" s="111"/>
      <c r="E1238" s="12">
        <v>0</v>
      </c>
      <c r="F1238" s="12"/>
      <c r="G1238" s="12">
        <v>0</v>
      </c>
      <c r="H1238" s="12">
        <v>0</v>
      </c>
      <c r="I1238" s="113"/>
      <c r="J1238" s="363">
        <f t="shared" si="412"/>
        <v>0</v>
      </c>
      <c r="K1238" s="113"/>
      <c r="L1238" s="12"/>
      <c r="M1238" s="12"/>
      <c r="N1238" s="12"/>
      <c r="O1238" s="12"/>
      <c r="P1238" s="87">
        <f t="shared" si="413"/>
        <v>0</v>
      </c>
      <c r="Q1238" s="66">
        <f t="shared" si="416"/>
        <v>0</v>
      </c>
      <c r="R1238" s="196">
        <v>0</v>
      </c>
    </row>
    <row r="1239" spans="1:18" ht="15.75" hidden="1" customHeight="1" outlineLevel="3">
      <c r="A1239" s="427"/>
      <c r="B1239" s="429"/>
      <c r="C1239" s="111" t="s">
        <v>191</v>
      </c>
      <c r="D1239" s="111"/>
      <c r="E1239" s="12">
        <v>0</v>
      </c>
      <c r="F1239" s="12"/>
      <c r="G1239" s="12">
        <v>0</v>
      </c>
      <c r="H1239" s="12">
        <v>0</v>
      </c>
      <c r="I1239" s="113"/>
      <c r="J1239" s="363">
        <f t="shared" si="412"/>
        <v>0</v>
      </c>
      <c r="K1239" s="113"/>
      <c r="L1239" s="12"/>
      <c r="M1239" s="12"/>
      <c r="N1239" s="12"/>
      <c r="O1239" s="12"/>
      <c r="P1239" s="87">
        <f t="shared" si="413"/>
        <v>0</v>
      </c>
      <c r="Q1239" s="66">
        <f t="shared" si="416"/>
        <v>0</v>
      </c>
      <c r="R1239" s="196">
        <v>0</v>
      </c>
    </row>
    <row r="1240" spans="1:18" ht="15.75" hidden="1" customHeight="1" outlineLevel="3">
      <c r="A1240" s="427"/>
      <c r="B1240" s="429"/>
      <c r="C1240" s="91" t="s">
        <v>192</v>
      </c>
      <c r="D1240" s="91"/>
      <c r="E1240" s="12">
        <v>0</v>
      </c>
      <c r="F1240" s="12"/>
      <c r="G1240" s="12">
        <v>0</v>
      </c>
      <c r="H1240" s="12">
        <v>0</v>
      </c>
      <c r="I1240" s="113"/>
      <c r="J1240" s="363">
        <f t="shared" si="412"/>
        <v>0</v>
      </c>
      <c r="K1240" s="113"/>
      <c r="L1240" s="12"/>
      <c r="M1240" s="12"/>
      <c r="N1240" s="12"/>
      <c r="O1240" s="12"/>
      <c r="P1240" s="87">
        <f t="shared" si="413"/>
        <v>0</v>
      </c>
      <c r="Q1240" s="66">
        <f t="shared" si="416"/>
        <v>0</v>
      </c>
      <c r="R1240" s="196">
        <v>0</v>
      </c>
    </row>
    <row r="1241" spans="1:18" ht="15.75" hidden="1" customHeight="1" outlineLevel="3">
      <c r="A1241" s="427"/>
      <c r="B1241" s="429"/>
      <c r="C1241" s="104" t="s">
        <v>193</v>
      </c>
      <c r="D1241" s="104"/>
      <c r="E1241" s="12">
        <v>0</v>
      </c>
      <c r="F1241" s="12"/>
      <c r="G1241" s="12">
        <v>0</v>
      </c>
      <c r="H1241" s="12">
        <v>0</v>
      </c>
      <c r="I1241" s="113"/>
      <c r="J1241" s="363">
        <f t="shared" si="412"/>
        <v>0</v>
      </c>
      <c r="K1241" s="113"/>
      <c r="L1241" s="12"/>
      <c r="M1241" s="12"/>
      <c r="N1241" s="12"/>
      <c r="O1241" s="12"/>
      <c r="P1241" s="87">
        <f t="shared" si="413"/>
        <v>0</v>
      </c>
      <c r="Q1241" s="66">
        <f t="shared" si="416"/>
        <v>0</v>
      </c>
      <c r="R1241" s="196">
        <v>0</v>
      </c>
    </row>
    <row r="1242" spans="1:18" ht="15.75" hidden="1" customHeight="1" outlineLevel="3">
      <c r="A1242" s="427"/>
      <c r="B1242" s="429"/>
      <c r="C1242" s="104" t="s">
        <v>194</v>
      </c>
      <c r="D1242" s="104"/>
      <c r="E1242" s="12">
        <v>0</v>
      </c>
      <c r="F1242" s="12"/>
      <c r="G1242" s="12">
        <v>0</v>
      </c>
      <c r="H1242" s="12">
        <v>0</v>
      </c>
      <c r="I1242" s="113"/>
      <c r="J1242" s="363">
        <f t="shared" si="412"/>
        <v>0</v>
      </c>
      <c r="K1242" s="113"/>
      <c r="L1242" s="12"/>
      <c r="M1242" s="12"/>
      <c r="N1242" s="12"/>
      <c r="O1242" s="12"/>
      <c r="P1242" s="87">
        <f t="shared" si="413"/>
        <v>0</v>
      </c>
      <c r="Q1242" s="66">
        <f t="shared" si="416"/>
        <v>0</v>
      </c>
      <c r="R1242" s="196">
        <v>0</v>
      </c>
    </row>
    <row r="1243" spans="1:18" ht="15.75" hidden="1" customHeight="1" outlineLevel="3">
      <c r="A1243" s="427"/>
      <c r="B1243" s="429"/>
      <c r="C1243" s="104" t="s">
        <v>195</v>
      </c>
      <c r="D1243" s="104"/>
      <c r="E1243" s="12">
        <v>0</v>
      </c>
      <c r="F1243" s="12"/>
      <c r="G1243" s="12">
        <v>0</v>
      </c>
      <c r="H1243" s="12">
        <v>0</v>
      </c>
      <c r="I1243" s="113"/>
      <c r="J1243" s="363">
        <f t="shared" si="412"/>
        <v>0</v>
      </c>
      <c r="K1243" s="113"/>
      <c r="L1243" s="12"/>
      <c r="M1243" s="12"/>
      <c r="N1243" s="12"/>
      <c r="O1243" s="12"/>
      <c r="P1243" s="87">
        <f t="shared" si="413"/>
        <v>0</v>
      </c>
      <c r="Q1243" s="66">
        <f t="shared" si="416"/>
        <v>0</v>
      </c>
      <c r="R1243" s="196">
        <v>0</v>
      </c>
    </row>
    <row r="1244" spans="1:18" ht="15.75" hidden="1" customHeight="1" outlineLevel="3">
      <c r="A1244" s="427"/>
      <c r="B1244" s="429"/>
      <c r="C1244" s="104" t="s">
        <v>196</v>
      </c>
      <c r="D1244" s="104"/>
      <c r="E1244" s="12">
        <v>0</v>
      </c>
      <c r="F1244" s="12"/>
      <c r="G1244" s="12">
        <v>0</v>
      </c>
      <c r="H1244" s="12">
        <v>0</v>
      </c>
      <c r="I1244" s="113"/>
      <c r="J1244" s="363">
        <f t="shared" si="412"/>
        <v>0</v>
      </c>
      <c r="K1244" s="113"/>
      <c r="L1244" s="12"/>
      <c r="M1244" s="12"/>
      <c r="N1244" s="12"/>
      <c r="O1244" s="12"/>
      <c r="P1244" s="87">
        <f t="shared" si="413"/>
        <v>0</v>
      </c>
      <c r="Q1244" s="66">
        <f t="shared" si="416"/>
        <v>0</v>
      </c>
      <c r="R1244" s="196">
        <v>0</v>
      </c>
    </row>
    <row r="1245" spans="1:18" ht="15.75" hidden="1" customHeight="1" outlineLevel="3">
      <c r="A1245" s="427"/>
      <c r="B1245" s="429"/>
      <c r="C1245" s="104" t="s">
        <v>197</v>
      </c>
      <c r="D1245" s="104"/>
      <c r="E1245" s="12">
        <v>0</v>
      </c>
      <c r="F1245" s="12"/>
      <c r="G1245" s="12">
        <v>0</v>
      </c>
      <c r="H1245" s="12">
        <v>0</v>
      </c>
      <c r="I1245" s="113"/>
      <c r="J1245" s="363">
        <f t="shared" si="412"/>
        <v>0</v>
      </c>
      <c r="K1245" s="113"/>
      <c r="L1245" s="12"/>
      <c r="M1245" s="12"/>
      <c r="N1245" s="12"/>
      <c r="O1245" s="12"/>
      <c r="P1245" s="87">
        <f t="shared" si="413"/>
        <v>0</v>
      </c>
      <c r="Q1245" s="66">
        <f t="shared" si="416"/>
        <v>0</v>
      </c>
      <c r="R1245" s="196">
        <v>0</v>
      </c>
    </row>
    <row r="1246" spans="1:18" ht="15.75" hidden="1" customHeight="1" outlineLevel="3">
      <c r="A1246" s="427"/>
      <c r="B1246" s="430"/>
      <c r="C1246" s="104" t="s">
        <v>198</v>
      </c>
      <c r="D1246" s="104"/>
      <c r="E1246" s="12">
        <v>0</v>
      </c>
      <c r="F1246" s="12"/>
      <c r="G1246" s="12">
        <v>0</v>
      </c>
      <c r="H1246" s="12">
        <v>0</v>
      </c>
      <c r="I1246" s="113"/>
      <c r="J1246" s="363">
        <f t="shared" si="412"/>
        <v>0</v>
      </c>
      <c r="K1246" s="113"/>
      <c r="L1246" s="12"/>
      <c r="M1246" s="12"/>
      <c r="N1246" s="12"/>
      <c r="O1246" s="12"/>
      <c r="P1246" s="87">
        <f t="shared" si="413"/>
        <v>0</v>
      </c>
      <c r="Q1246" s="66">
        <f t="shared" si="416"/>
        <v>0</v>
      </c>
      <c r="R1246" s="196">
        <v>0</v>
      </c>
    </row>
    <row r="1247" spans="1:18" ht="38.25" hidden="1" customHeight="1" outlineLevel="2">
      <c r="A1247" s="472" t="s">
        <v>200</v>
      </c>
      <c r="B1247" s="473"/>
      <c r="C1247" s="473"/>
      <c r="D1247" s="363">
        <f t="shared" ref="D1247:I1247" si="417">D1250+D1252+D1254+D1256</f>
        <v>0</v>
      </c>
      <c r="E1247" s="363">
        <f t="shared" si="417"/>
        <v>14000</v>
      </c>
      <c r="F1247" s="363">
        <f>F1250+F1252+F1254+F1256+F1248</f>
        <v>245000</v>
      </c>
      <c r="G1247" s="363">
        <f t="shared" si="417"/>
        <v>623000</v>
      </c>
      <c r="H1247" s="363">
        <f t="shared" si="417"/>
        <v>623000</v>
      </c>
      <c r="I1247" s="363">
        <f t="shared" si="417"/>
        <v>1764166</v>
      </c>
      <c r="J1247" s="363">
        <f t="shared" si="412"/>
        <v>3269166</v>
      </c>
      <c r="K1247" s="363">
        <f t="shared" ref="K1247:O1247" si="418">K1250+K1252+K1254+K1256+K1248</f>
        <v>2010623</v>
      </c>
      <c r="L1247" s="363">
        <f t="shared" si="418"/>
        <v>2082166.466666667</v>
      </c>
      <c r="M1247" s="363">
        <f t="shared" si="418"/>
        <v>1359165.9966666671</v>
      </c>
      <c r="N1247" s="363">
        <f t="shared" si="418"/>
        <v>1277166.4966666671</v>
      </c>
      <c r="O1247" s="363">
        <f t="shared" si="418"/>
        <v>3042166.6666666665</v>
      </c>
      <c r="P1247" s="363">
        <f t="shared" si="413"/>
        <v>9771288.6266666669</v>
      </c>
      <c r="Q1247" s="67">
        <f>J1247+P1247</f>
        <v>13040454.626666667</v>
      </c>
      <c r="R1247" s="196">
        <v>300000</v>
      </c>
    </row>
    <row r="1248" spans="1:18" ht="33" hidden="1" customHeight="1" outlineLevel="3">
      <c r="A1248" s="427">
        <v>21</v>
      </c>
      <c r="B1248" s="428" t="s">
        <v>14</v>
      </c>
      <c r="C1248" s="75" t="s">
        <v>11</v>
      </c>
      <c r="D1248" s="75"/>
      <c r="E1248" s="20">
        <f>SUM(E1249)</f>
        <v>0</v>
      </c>
      <c r="F1248" s="20">
        <f t="shared" ref="F1248:O1248" si="419">SUM(F1249)</f>
        <v>0</v>
      </c>
      <c r="G1248" s="20">
        <f t="shared" si="419"/>
        <v>0</v>
      </c>
      <c r="H1248" s="20">
        <f t="shared" si="419"/>
        <v>0</v>
      </c>
      <c r="I1248" s="20">
        <f t="shared" si="419"/>
        <v>0</v>
      </c>
      <c r="J1248" s="363">
        <f t="shared" si="412"/>
        <v>0</v>
      </c>
      <c r="K1248" s="20">
        <f t="shared" ref="K1248:L1248" si="420">SUM(K1249)</f>
        <v>648456</v>
      </c>
      <c r="L1248" s="20">
        <f t="shared" si="420"/>
        <v>0</v>
      </c>
      <c r="M1248" s="20">
        <f t="shared" si="419"/>
        <v>0</v>
      </c>
      <c r="N1248" s="20">
        <f t="shared" si="419"/>
        <v>0</v>
      </c>
      <c r="O1248" s="20">
        <f t="shared" si="419"/>
        <v>0</v>
      </c>
      <c r="P1248" s="20">
        <f t="shared" si="413"/>
        <v>648456</v>
      </c>
      <c r="Q1248" s="76">
        <f t="shared" ref="Q1248:Q1256" si="421">J1248+P1248</f>
        <v>648456</v>
      </c>
      <c r="R1248" s="196">
        <v>0</v>
      </c>
    </row>
    <row r="1249" spans="1:18" ht="33" hidden="1" customHeight="1" outlineLevel="4">
      <c r="A1249" s="427"/>
      <c r="B1249" s="429"/>
      <c r="C1249" s="128" t="s">
        <v>201</v>
      </c>
      <c r="D1249" s="128"/>
      <c r="E1249" s="135"/>
      <c r="F1249" s="369">
        <v>0</v>
      </c>
      <c r="G1249" s="369">
        <v>0</v>
      </c>
      <c r="H1249" s="369">
        <v>0</v>
      </c>
      <c r="I1249" s="369">
        <v>0</v>
      </c>
      <c r="J1249" s="363">
        <f t="shared" si="412"/>
        <v>0</v>
      </c>
      <c r="K1249" s="135">
        <v>648456</v>
      </c>
      <c r="L1249" s="369">
        <v>0</v>
      </c>
      <c r="M1249" s="369">
        <v>0</v>
      </c>
      <c r="N1249" s="369">
        <v>0</v>
      </c>
      <c r="O1249" s="369">
        <v>0</v>
      </c>
      <c r="P1249" s="87">
        <f t="shared" si="413"/>
        <v>648456</v>
      </c>
      <c r="Q1249" s="66">
        <f t="shared" si="421"/>
        <v>648456</v>
      </c>
      <c r="R1249" s="196">
        <v>0</v>
      </c>
    </row>
    <row r="1250" spans="1:18" ht="28.5" hidden="1" customHeight="1" outlineLevel="3">
      <c r="A1250" s="427"/>
      <c r="B1250" s="429"/>
      <c r="C1250" s="75" t="s">
        <v>12</v>
      </c>
      <c r="D1250" s="27">
        <v>0</v>
      </c>
      <c r="E1250" s="20">
        <f>SUM(E1251)</f>
        <v>14000</v>
      </c>
      <c r="F1250" s="20">
        <f t="shared" ref="F1250:I1250" si="422">SUM(F1251)</f>
        <v>3000</v>
      </c>
      <c r="G1250" s="20">
        <f t="shared" si="422"/>
        <v>3000</v>
      </c>
      <c r="H1250" s="20">
        <f t="shared" si="422"/>
        <v>3000</v>
      </c>
      <c r="I1250" s="20">
        <f t="shared" si="422"/>
        <v>3000</v>
      </c>
      <c r="J1250" s="363">
        <f t="shared" si="412"/>
        <v>26000</v>
      </c>
      <c r="K1250" s="20">
        <f t="shared" ref="K1250:M1250" si="423">SUM(K1251)</f>
        <v>3000</v>
      </c>
      <c r="L1250" s="20">
        <f t="shared" si="423"/>
        <v>3000</v>
      </c>
      <c r="M1250" s="20">
        <f t="shared" si="423"/>
        <v>3000</v>
      </c>
      <c r="N1250" s="20">
        <f>SUM(N1251)</f>
        <v>3000</v>
      </c>
      <c r="O1250" s="20">
        <f t="shared" ref="O1250" si="424">SUM(O1251)</f>
        <v>3000</v>
      </c>
      <c r="P1250" s="20">
        <f t="shared" si="413"/>
        <v>15000</v>
      </c>
      <c r="Q1250" s="76">
        <f t="shared" si="421"/>
        <v>41000</v>
      </c>
      <c r="R1250" s="196">
        <v>0</v>
      </c>
    </row>
    <row r="1251" spans="1:18" ht="33" hidden="1" customHeight="1" outlineLevel="4">
      <c r="A1251" s="427"/>
      <c r="B1251" s="429"/>
      <c r="C1251" s="128" t="s">
        <v>201</v>
      </c>
      <c r="D1251" s="128"/>
      <c r="E1251" s="135">
        <v>14000</v>
      </c>
      <c r="F1251" s="368">
        <v>3000</v>
      </c>
      <c r="G1251" s="368">
        <v>3000</v>
      </c>
      <c r="H1251" s="368">
        <v>3000</v>
      </c>
      <c r="I1251" s="368">
        <v>3000</v>
      </c>
      <c r="J1251" s="363">
        <f t="shared" si="412"/>
        <v>26000</v>
      </c>
      <c r="K1251" s="368">
        <v>3000</v>
      </c>
      <c r="L1251" s="368">
        <v>3000</v>
      </c>
      <c r="M1251" s="368">
        <v>3000</v>
      </c>
      <c r="N1251" s="368">
        <v>3000</v>
      </c>
      <c r="O1251" s="368">
        <v>3000</v>
      </c>
      <c r="P1251" s="87">
        <f t="shared" si="413"/>
        <v>15000</v>
      </c>
      <c r="Q1251" s="66">
        <f t="shared" si="421"/>
        <v>41000</v>
      </c>
      <c r="R1251" s="196">
        <v>0</v>
      </c>
    </row>
    <row r="1252" spans="1:18" ht="28.5" hidden="1" customHeight="1" outlineLevel="3">
      <c r="A1252" s="427"/>
      <c r="B1252" s="429"/>
      <c r="C1252" s="75" t="s">
        <v>13</v>
      </c>
      <c r="D1252" s="27">
        <v>0</v>
      </c>
      <c r="E1252" s="20">
        <f>SUM(E1253)</f>
        <v>0</v>
      </c>
      <c r="F1252" s="20">
        <f t="shared" ref="F1252:O1252" si="425">SUM(F1253)</f>
        <v>22000</v>
      </c>
      <c r="G1252" s="20">
        <f t="shared" si="425"/>
        <v>0</v>
      </c>
      <c r="H1252" s="20">
        <f t="shared" si="425"/>
        <v>0</v>
      </c>
      <c r="I1252" s="20">
        <f t="shared" si="425"/>
        <v>22000</v>
      </c>
      <c r="J1252" s="363">
        <f t="shared" si="412"/>
        <v>44000</v>
      </c>
      <c r="K1252" s="20">
        <f t="shared" si="425"/>
        <v>0</v>
      </c>
      <c r="L1252" s="20">
        <f t="shared" si="425"/>
        <v>0</v>
      </c>
      <c r="M1252" s="20">
        <f t="shared" si="425"/>
        <v>22000</v>
      </c>
      <c r="N1252" s="20">
        <f t="shared" si="425"/>
        <v>0</v>
      </c>
      <c r="O1252" s="20">
        <f t="shared" si="425"/>
        <v>0</v>
      </c>
      <c r="P1252" s="20">
        <f t="shared" si="413"/>
        <v>22000</v>
      </c>
      <c r="Q1252" s="76">
        <f t="shared" si="421"/>
        <v>66000</v>
      </c>
      <c r="R1252" s="196">
        <v>0</v>
      </c>
    </row>
    <row r="1253" spans="1:18" ht="33" hidden="1" customHeight="1" outlineLevel="4">
      <c r="A1253" s="427"/>
      <c r="B1253" s="429"/>
      <c r="C1253" s="128" t="s">
        <v>201</v>
      </c>
      <c r="D1253" s="128"/>
      <c r="E1253" s="369">
        <v>0</v>
      </c>
      <c r="F1253" s="368">
        <v>22000</v>
      </c>
      <c r="G1253" s="369">
        <v>0</v>
      </c>
      <c r="H1253" s="369">
        <v>0</v>
      </c>
      <c r="I1253" s="368">
        <v>22000</v>
      </c>
      <c r="J1253" s="363">
        <f t="shared" si="412"/>
        <v>44000</v>
      </c>
      <c r="K1253" s="369">
        <v>0</v>
      </c>
      <c r="L1253" s="369">
        <v>0</v>
      </c>
      <c r="M1253" s="368">
        <v>22000</v>
      </c>
      <c r="N1253" s="369">
        <v>0</v>
      </c>
      <c r="O1253" s="369">
        <v>0</v>
      </c>
      <c r="P1253" s="87">
        <f t="shared" si="413"/>
        <v>22000</v>
      </c>
      <c r="Q1253" s="66">
        <f t="shared" si="421"/>
        <v>66000</v>
      </c>
      <c r="R1253" s="196">
        <v>0</v>
      </c>
    </row>
    <row r="1254" spans="1:18" ht="28.5" hidden="1" customHeight="1" outlineLevel="3">
      <c r="A1254" s="427"/>
      <c r="B1254" s="429"/>
      <c r="C1254" s="75" t="s">
        <v>277</v>
      </c>
      <c r="D1254" s="27">
        <v>0</v>
      </c>
      <c r="E1254" s="20">
        <f>SUM(E1255)</f>
        <v>0</v>
      </c>
      <c r="F1254" s="20">
        <f t="shared" ref="F1254:I1254" si="426">SUM(F1255)</f>
        <v>220000</v>
      </c>
      <c r="G1254" s="20">
        <f t="shared" si="426"/>
        <v>620000</v>
      </c>
      <c r="H1254" s="20">
        <f t="shared" si="426"/>
        <v>620000</v>
      </c>
      <c r="I1254" s="20">
        <f t="shared" si="426"/>
        <v>1200000</v>
      </c>
      <c r="J1254" s="363">
        <f t="shared" si="412"/>
        <v>2660000</v>
      </c>
      <c r="K1254" s="20">
        <f t="shared" ref="K1254:M1254" si="427">SUM(K1255)</f>
        <v>820000</v>
      </c>
      <c r="L1254" s="20">
        <f t="shared" si="427"/>
        <v>1540000</v>
      </c>
      <c r="M1254" s="20">
        <f t="shared" si="427"/>
        <v>795000</v>
      </c>
      <c r="N1254" s="20">
        <f>SUM(N1255)</f>
        <v>735000</v>
      </c>
      <c r="O1254" s="20">
        <f t="shared" ref="O1254" si="428">SUM(O1255)</f>
        <v>2500000</v>
      </c>
      <c r="P1254" s="20">
        <f t="shared" si="413"/>
        <v>6390000</v>
      </c>
      <c r="Q1254" s="76">
        <f t="shared" si="421"/>
        <v>9050000</v>
      </c>
      <c r="R1254" s="196">
        <v>300000</v>
      </c>
    </row>
    <row r="1255" spans="1:18" ht="33" hidden="1" customHeight="1" outlineLevel="4">
      <c r="A1255" s="427"/>
      <c r="B1255" s="429"/>
      <c r="C1255" s="128" t="s">
        <v>201</v>
      </c>
      <c r="D1255" s="128"/>
      <c r="E1255" s="369">
        <v>0</v>
      </c>
      <c r="F1255" s="368">
        <v>220000</v>
      </c>
      <c r="G1255" s="368">
        <v>620000</v>
      </c>
      <c r="H1255" s="368">
        <v>620000</v>
      </c>
      <c r="I1255" s="368">
        <v>1200000</v>
      </c>
      <c r="J1255" s="363">
        <f t="shared" si="412"/>
        <v>2660000</v>
      </c>
      <c r="K1255" s="368">
        <v>820000</v>
      </c>
      <c r="L1255" s="368">
        <v>1540000</v>
      </c>
      <c r="M1255" s="368">
        <v>795000</v>
      </c>
      <c r="N1255" s="368">
        <v>735000</v>
      </c>
      <c r="O1255" s="368">
        <v>2500000</v>
      </c>
      <c r="P1255" s="87">
        <f t="shared" si="413"/>
        <v>6390000</v>
      </c>
      <c r="Q1255" s="66">
        <f t="shared" si="421"/>
        <v>9050000</v>
      </c>
      <c r="R1255" s="196">
        <v>300000</v>
      </c>
    </row>
    <row r="1256" spans="1:18" ht="28.5" hidden="1" customHeight="1" outlineLevel="3">
      <c r="A1256" s="427"/>
      <c r="B1256" s="429"/>
      <c r="C1256" s="75" t="s">
        <v>22</v>
      </c>
      <c r="D1256" s="27">
        <v>0</v>
      </c>
      <c r="E1256" s="20">
        <f>SUM(E1257)</f>
        <v>0</v>
      </c>
      <c r="F1256" s="20">
        <f t="shared" ref="F1256:I1256" si="429">SUM(F1257)</f>
        <v>0</v>
      </c>
      <c r="G1256" s="20">
        <f t="shared" si="429"/>
        <v>0</v>
      </c>
      <c r="H1256" s="20">
        <f t="shared" si="429"/>
        <v>0</v>
      </c>
      <c r="I1256" s="20">
        <f t="shared" si="429"/>
        <v>539166</v>
      </c>
      <c r="J1256" s="363">
        <f t="shared" si="412"/>
        <v>539166</v>
      </c>
      <c r="K1256" s="20">
        <f t="shared" ref="K1256:O1256" si="430">SUM(K1257)</f>
        <v>539167</v>
      </c>
      <c r="L1256" s="20">
        <f t="shared" si="430"/>
        <v>539166.46666666702</v>
      </c>
      <c r="M1256" s="20">
        <f t="shared" si="430"/>
        <v>539165.99666666694</v>
      </c>
      <c r="N1256" s="20">
        <f t="shared" si="430"/>
        <v>539166.49666666694</v>
      </c>
      <c r="O1256" s="20">
        <f t="shared" si="430"/>
        <v>539166.66666666663</v>
      </c>
      <c r="P1256" s="20">
        <f t="shared" si="413"/>
        <v>2695832.6266666674</v>
      </c>
      <c r="Q1256" s="76">
        <f t="shared" si="421"/>
        <v>3234998.6266666674</v>
      </c>
      <c r="R1256" s="196">
        <v>0</v>
      </c>
    </row>
    <row r="1257" spans="1:18" ht="31.5" hidden="1" customHeight="1" outlineLevel="3">
      <c r="A1257" s="427"/>
      <c r="B1257" s="430"/>
      <c r="C1257" s="129" t="s">
        <v>201</v>
      </c>
      <c r="D1257" s="129"/>
      <c r="E1257" s="12">
        <v>0</v>
      </c>
      <c r="F1257" s="12">
        <v>0</v>
      </c>
      <c r="G1257" s="12">
        <v>0</v>
      </c>
      <c r="H1257" s="12">
        <v>0</v>
      </c>
      <c r="I1257" s="180">
        <v>539166</v>
      </c>
      <c r="J1257" s="363">
        <f t="shared" si="412"/>
        <v>539166</v>
      </c>
      <c r="K1257" s="216">
        <v>539167</v>
      </c>
      <c r="L1257" s="218">
        <f>539166.666666667-0.2</f>
        <v>539166.46666666702</v>
      </c>
      <c r="M1257" s="224">
        <f>539166.666666667+0.1-0.77</f>
        <v>539165.99666666694</v>
      </c>
      <c r="N1257" s="224">
        <f>539166.666666667-0.17</f>
        <v>539166.49666666694</v>
      </c>
      <c r="O1257" s="264">
        <v>539166.66666666663</v>
      </c>
      <c r="P1257" s="363">
        <f t="shared" si="413"/>
        <v>2695832.6266666674</v>
      </c>
      <c r="Q1257" s="15"/>
      <c r="R1257" s="196">
        <v>0</v>
      </c>
    </row>
    <row r="1258" spans="1:18" ht="36.75" hidden="1" customHeight="1" outlineLevel="2">
      <c r="A1258" s="472" t="s">
        <v>202</v>
      </c>
      <c r="B1258" s="473"/>
      <c r="C1258" s="473"/>
      <c r="D1258" s="363">
        <f t="shared" ref="D1258:I1258" si="431">D1261+D1263+D1265+D1267</f>
        <v>0</v>
      </c>
      <c r="E1258" s="363">
        <f t="shared" si="431"/>
        <v>482000</v>
      </c>
      <c r="F1258" s="363">
        <f>F1261+F1263+F1265+F1267+F1259</f>
        <v>0</v>
      </c>
      <c r="G1258" s="363">
        <f t="shared" si="431"/>
        <v>0</v>
      </c>
      <c r="H1258" s="363">
        <f t="shared" si="431"/>
        <v>0</v>
      </c>
      <c r="I1258" s="363">
        <f t="shared" si="431"/>
        <v>1059166</v>
      </c>
      <c r="J1258" s="363">
        <f t="shared" ref="J1258:J1321" si="432">I1258+H1258+G1258+F1258+E1258+D1258</f>
        <v>1541166</v>
      </c>
      <c r="K1258" s="363">
        <f t="shared" ref="K1258:O1258" si="433">K1261+K1263+K1265+K1267+K1259</f>
        <v>258166.66666666669</v>
      </c>
      <c r="L1258" s="363">
        <f t="shared" si="433"/>
        <v>2009166.6666666667</v>
      </c>
      <c r="M1258" s="363">
        <f t="shared" si="433"/>
        <v>599165.9966666667</v>
      </c>
      <c r="N1258" s="363">
        <f t="shared" si="433"/>
        <v>34165.996666666702</v>
      </c>
      <c r="O1258" s="363">
        <f t="shared" si="433"/>
        <v>1062167</v>
      </c>
      <c r="P1258" s="363">
        <f>K1258+L1258+M1258+N1258+O1258</f>
        <v>3962832.3266666667</v>
      </c>
      <c r="Q1258" s="67">
        <f>J1258+P1258</f>
        <v>5503998.3266666662</v>
      </c>
      <c r="R1258" s="196">
        <v>523000</v>
      </c>
    </row>
    <row r="1259" spans="1:18" ht="33" hidden="1" customHeight="1" outlineLevel="3">
      <c r="A1259" s="427">
        <v>22</v>
      </c>
      <c r="B1259" s="428" t="s">
        <v>14</v>
      </c>
      <c r="C1259" s="75" t="s">
        <v>11</v>
      </c>
      <c r="D1259" s="75"/>
      <c r="E1259" s="20">
        <f>SUM(E1260)</f>
        <v>0</v>
      </c>
      <c r="F1259" s="20">
        <f>SUM(F1260)</f>
        <v>0</v>
      </c>
      <c r="G1259" s="20">
        <f>SUM(G1260)</f>
        <v>0</v>
      </c>
      <c r="H1259" s="20">
        <f>SUM(H1260)</f>
        <v>0</v>
      </c>
      <c r="I1259" s="20">
        <f>SUM(I1260)</f>
        <v>0</v>
      </c>
      <c r="J1259" s="363">
        <f t="shared" si="432"/>
        <v>0</v>
      </c>
      <c r="K1259" s="20">
        <f t="shared" ref="K1259" si="434">SUM(K1260)</f>
        <v>224000</v>
      </c>
      <c r="L1259" s="20">
        <f>SUM(L1260)</f>
        <v>0</v>
      </c>
      <c r="M1259" s="20">
        <f>SUM(M1260)</f>
        <v>0</v>
      </c>
      <c r="N1259" s="20">
        <f>SUM(N1260)</f>
        <v>0</v>
      </c>
      <c r="O1259" s="20">
        <f>SUM(O1260)</f>
        <v>0</v>
      </c>
      <c r="P1259" s="20">
        <f t="shared" si="413"/>
        <v>224000</v>
      </c>
      <c r="Q1259" s="76">
        <f t="shared" ref="Q1259:Q1267" si="435">J1259+P1259</f>
        <v>224000</v>
      </c>
      <c r="R1259" s="196">
        <v>0</v>
      </c>
    </row>
    <row r="1260" spans="1:18" ht="16.5" hidden="1" customHeight="1" outlineLevel="4">
      <c r="A1260" s="427"/>
      <c r="B1260" s="429"/>
      <c r="C1260" s="136" t="s">
        <v>153</v>
      </c>
      <c r="D1260" s="136"/>
      <c r="E1260" s="137"/>
      <c r="F1260" s="369">
        <v>0</v>
      </c>
      <c r="G1260" s="369">
        <v>0</v>
      </c>
      <c r="H1260" s="369">
        <v>0</v>
      </c>
      <c r="I1260" s="369">
        <v>0</v>
      </c>
      <c r="J1260" s="363">
        <f t="shared" si="432"/>
        <v>0</v>
      </c>
      <c r="K1260" s="137">
        <v>224000</v>
      </c>
      <c r="L1260" s="369">
        <v>0</v>
      </c>
      <c r="M1260" s="369">
        <v>0</v>
      </c>
      <c r="N1260" s="369">
        <v>0</v>
      </c>
      <c r="O1260" s="369">
        <v>0</v>
      </c>
      <c r="P1260" s="87">
        <f t="shared" si="413"/>
        <v>224000</v>
      </c>
      <c r="Q1260" s="66">
        <f t="shared" si="435"/>
        <v>224000</v>
      </c>
      <c r="R1260" s="196">
        <v>0</v>
      </c>
    </row>
    <row r="1261" spans="1:18" ht="28.5" hidden="1" customHeight="1" outlineLevel="3">
      <c r="A1261" s="427"/>
      <c r="B1261" s="429"/>
      <c r="C1261" s="75" t="s">
        <v>12</v>
      </c>
      <c r="D1261" s="27">
        <v>0</v>
      </c>
      <c r="E1261" s="20">
        <f>SUM(E1262)</f>
        <v>0</v>
      </c>
      <c r="F1261" s="20">
        <f t="shared" ref="F1261:I1261" si="436">SUM(F1262)</f>
        <v>0</v>
      </c>
      <c r="G1261" s="20">
        <f t="shared" si="436"/>
        <v>0</v>
      </c>
      <c r="H1261" s="20">
        <f t="shared" si="436"/>
        <v>0</v>
      </c>
      <c r="I1261" s="20">
        <f t="shared" si="436"/>
        <v>25000</v>
      </c>
      <c r="J1261" s="363">
        <f t="shared" si="432"/>
        <v>25000</v>
      </c>
      <c r="K1261" s="20">
        <f t="shared" ref="K1261:O1261" si="437">SUM(K1262)</f>
        <v>0</v>
      </c>
      <c r="L1261" s="20">
        <f t="shared" si="437"/>
        <v>0</v>
      </c>
      <c r="M1261" s="20">
        <f t="shared" si="437"/>
        <v>0</v>
      </c>
      <c r="N1261" s="20">
        <f t="shared" si="437"/>
        <v>0</v>
      </c>
      <c r="O1261" s="20">
        <f t="shared" si="437"/>
        <v>0</v>
      </c>
      <c r="P1261" s="27">
        <f>O1261+N1261+M1261+L1261+K1261</f>
        <v>0</v>
      </c>
      <c r="Q1261" s="76">
        <f t="shared" si="435"/>
        <v>25000</v>
      </c>
      <c r="R1261" s="196">
        <v>0</v>
      </c>
    </row>
    <row r="1262" spans="1:18" ht="16.5" hidden="1" customHeight="1" outlineLevel="4">
      <c r="A1262" s="427"/>
      <c r="B1262" s="429"/>
      <c r="C1262" s="136" t="s">
        <v>153</v>
      </c>
      <c r="D1262" s="136"/>
      <c r="E1262" s="369">
        <v>0</v>
      </c>
      <c r="F1262" s="369">
        <v>0</v>
      </c>
      <c r="G1262" s="369">
        <v>0</v>
      </c>
      <c r="H1262" s="369">
        <v>0</v>
      </c>
      <c r="I1262" s="95">
        <v>25000</v>
      </c>
      <c r="J1262" s="363">
        <f t="shared" si="432"/>
        <v>25000</v>
      </c>
      <c r="K1262" s="369">
        <v>0</v>
      </c>
      <c r="L1262" s="369">
        <v>0</v>
      </c>
      <c r="M1262" s="369">
        <v>0</v>
      </c>
      <c r="N1262" s="369">
        <v>0</v>
      </c>
      <c r="O1262" s="369">
        <v>0</v>
      </c>
      <c r="P1262" s="87">
        <f t="shared" si="413"/>
        <v>0</v>
      </c>
      <c r="Q1262" s="66">
        <f t="shared" si="435"/>
        <v>25000</v>
      </c>
      <c r="R1262" s="196">
        <v>0</v>
      </c>
    </row>
    <row r="1263" spans="1:18" ht="28.5" hidden="1" customHeight="1" outlineLevel="3">
      <c r="A1263" s="427"/>
      <c r="B1263" s="429"/>
      <c r="C1263" s="75" t="s">
        <v>13</v>
      </c>
      <c r="D1263" s="27">
        <v>0</v>
      </c>
      <c r="E1263" s="20">
        <f>SUM(E1264)</f>
        <v>23000</v>
      </c>
      <c r="F1263" s="20">
        <f t="shared" ref="F1263:I1263" si="438">SUM(F1264)</f>
        <v>0</v>
      </c>
      <c r="G1263" s="20">
        <f t="shared" si="438"/>
        <v>0</v>
      </c>
      <c r="H1263" s="20">
        <f t="shared" si="438"/>
        <v>0</v>
      </c>
      <c r="I1263" s="20">
        <f t="shared" si="438"/>
        <v>0</v>
      </c>
      <c r="J1263" s="363">
        <f t="shared" si="432"/>
        <v>23000</v>
      </c>
      <c r="K1263" s="20">
        <f t="shared" ref="K1263:O1265" si="439">SUM(K1264)</f>
        <v>0</v>
      </c>
      <c r="L1263" s="20">
        <f t="shared" si="439"/>
        <v>25000</v>
      </c>
      <c r="M1263" s="20">
        <f t="shared" si="439"/>
        <v>0</v>
      </c>
      <c r="N1263" s="20">
        <f t="shared" si="439"/>
        <v>0</v>
      </c>
      <c r="O1263" s="20">
        <f t="shared" si="439"/>
        <v>28000</v>
      </c>
      <c r="P1263" s="20">
        <f t="shared" si="413"/>
        <v>53000</v>
      </c>
      <c r="Q1263" s="76">
        <f t="shared" si="435"/>
        <v>76000</v>
      </c>
      <c r="R1263" s="196">
        <v>23000</v>
      </c>
    </row>
    <row r="1264" spans="1:18" ht="16.5" hidden="1" customHeight="1" outlineLevel="4">
      <c r="A1264" s="427"/>
      <c r="B1264" s="429"/>
      <c r="C1264" s="136" t="s">
        <v>153</v>
      </c>
      <c r="D1264" s="136"/>
      <c r="E1264" s="369">
        <v>23000</v>
      </c>
      <c r="F1264" s="369">
        <v>0</v>
      </c>
      <c r="G1264" s="369">
        <v>0</v>
      </c>
      <c r="H1264" s="369">
        <v>0</v>
      </c>
      <c r="I1264" s="369">
        <v>0</v>
      </c>
      <c r="J1264" s="363">
        <f t="shared" si="432"/>
        <v>23000</v>
      </c>
      <c r="K1264" s="369">
        <v>0</v>
      </c>
      <c r="L1264" s="370">
        <v>25000</v>
      </c>
      <c r="M1264" s="369">
        <v>0</v>
      </c>
      <c r="N1264" s="369">
        <v>0</v>
      </c>
      <c r="O1264" s="370">
        <v>28000</v>
      </c>
      <c r="P1264" s="87">
        <f t="shared" si="413"/>
        <v>53000</v>
      </c>
      <c r="Q1264" s="66">
        <f t="shared" si="435"/>
        <v>76000</v>
      </c>
      <c r="R1264" s="196">
        <v>23000</v>
      </c>
    </row>
    <row r="1265" spans="1:18" ht="28.5" hidden="1" customHeight="1" outlineLevel="3">
      <c r="A1265" s="427"/>
      <c r="B1265" s="429"/>
      <c r="C1265" s="75" t="s">
        <v>277</v>
      </c>
      <c r="D1265" s="27">
        <v>0</v>
      </c>
      <c r="E1265" s="20">
        <f>SUM(E1266)</f>
        <v>459000</v>
      </c>
      <c r="F1265" s="20">
        <f>SUM(F1266)</f>
        <v>0</v>
      </c>
      <c r="G1265" s="20">
        <f>SUM(G1266)</f>
        <v>0</v>
      </c>
      <c r="H1265" s="20">
        <f>SUM(H1266)</f>
        <v>0</v>
      </c>
      <c r="I1265" s="20">
        <f>SUM(I1266)</f>
        <v>1000000</v>
      </c>
      <c r="J1265" s="363">
        <f t="shared" si="432"/>
        <v>1459000</v>
      </c>
      <c r="K1265" s="20">
        <f t="shared" ref="K1265" si="440">SUM(K1266)</f>
        <v>0</v>
      </c>
      <c r="L1265" s="20">
        <f>SUM(L1266)</f>
        <v>1950000</v>
      </c>
      <c r="M1265" s="20">
        <f>SUM(M1266)</f>
        <v>565000</v>
      </c>
      <c r="N1265" s="20">
        <f t="shared" si="439"/>
        <v>0</v>
      </c>
      <c r="O1265" s="20">
        <f>SUM(O1266)</f>
        <v>1000000</v>
      </c>
      <c r="P1265" s="20">
        <f t="shared" ref="P1265:P1328" si="441">K1265+L1265+M1265+N1265+O1265</f>
        <v>3515000</v>
      </c>
      <c r="Q1265" s="76">
        <f t="shared" si="435"/>
        <v>4974000</v>
      </c>
      <c r="R1265" s="196">
        <v>500000</v>
      </c>
    </row>
    <row r="1266" spans="1:18" ht="16.5" hidden="1" customHeight="1" outlineLevel="4">
      <c r="A1266" s="427"/>
      <c r="B1266" s="429"/>
      <c r="C1266" s="136" t="s">
        <v>153</v>
      </c>
      <c r="D1266" s="136"/>
      <c r="E1266" s="137">
        <v>459000</v>
      </c>
      <c r="F1266" s="368">
        <f>SUM(F1267)</f>
        <v>0</v>
      </c>
      <c r="G1266" s="369">
        <v>0</v>
      </c>
      <c r="H1266" s="369">
        <v>0</v>
      </c>
      <c r="I1266" s="370">
        <v>1000000</v>
      </c>
      <c r="J1266" s="363">
        <f t="shared" si="432"/>
        <v>1459000</v>
      </c>
      <c r="K1266" s="369">
        <v>0</v>
      </c>
      <c r="L1266" s="370">
        <v>1950000</v>
      </c>
      <c r="M1266" s="370">
        <v>565000</v>
      </c>
      <c r="N1266" s="369">
        <v>0</v>
      </c>
      <c r="O1266" s="370">
        <v>1000000</v>
      </c>
      <c r="P1266" s="87">
        <f t="shared" si="441"/>
        <v>3515000</v>
      </c>
      <c r="Q1266" s="66">
        <f t="shared" si="435"/>
        <v>4974000</v>
      </c>
      <c r="R1266" s="196">
        <v>500000</v>
      </c>
    </row>
    <row r="1267" spans="1:18" ht="28.5" hidden="1" customHeight="1" outlineLevel="3">
      <c r="A1267" s="427"/>
      <c r="B1267" s="429"/>
      <c r="C1267" s="75" t="s">
        <v>22</v>
      </c>
      <c r="D1267" s="27">
        <v>0</v>
      </c>
      <c r="E1267" s="20">
        <f>SUM(E1268)</f>
        <v>0</v>
      </c>
      <c r="F1267" s="20">
        <f t="shared" ref="F1267:H1267" si="442">SUM(F1268)</f>
        <v>0</v>
      </c>
      <c r="G1267" s="20">
        <f t="shared" si="442"/>
        <v>0</v>
      </c>
      <c r="H1267" s="20">
        <f t="shared" si="442"/>
        <v>0</v>
      </c>
      <c r="I1267" s="20">
        <f>SUM(I1268)</f>
        <v>34166</v>
      </c>
      <c r="J1267" s="363">
        <f t="shared" si="432"/>
        <v>34166</v>
      </c>
      <c r="K1267" s="20">
        <f t="shared" ref="K1267:O1267" si="443">SUM(K1268)</f>
        <v>34166.666666666701</v>
      </c>
      <c r="L1267" s="20">
        <f t="shared" si="443"/>
        <v>34166.666666666701</v>
      </c>
      <c r="M1267" s="20">
        <f t="shared" si="443"/>
        <v>34165.996666666702</v>
      </c>
      <c r="N1267" s="20">
        <f t="shared" si="443"/>
        <v>34165.996666666702</v>
      </c>
      <c r="O1267" s="224">
        <f t="shared" si="443"/>
        <v>34167</v>
      </c>
      <c r="P1267" s="20">
        <f t="shared" si="441"/>
        <v>170832.32666666681</v>
      </c>
      <c r="Q1267" s="76">
        <f t="shared" si="435"/>
        <v>204998.32666666681</v>
      </c>
      <c r="R1267" s="196">
        <v>0</v>
      </c>
    </row>
    <row r="1268" spans="1:18" ht="15.75" hidden="1" customHeight="1" outlineLevel="3">
      <c r="A1268" s="427"/>
      <c r="B1268" s="430"/>
      <c r="C1268" s="106" t="s">
        <v>153</v>
      </c>
      <c r="D1268" s="106"/>
      <c r="E1268" s="12">
        <v>0</v>
      </c>
      <c r="F1268" s="12">
        <v>0</v>
      </c>
      <c r="G1268" s="12">
        <v>0</v>
      </c>
      <c r="H1268" s="12">
        <v>0</v>
      </c>
      <c r="I1268" s="133">
        <v>34166</v>
      </c>
      <c r="J1268" s="363">
        <f t="shared" si="432"/>
        <v>34166</v>
      </c>
      <c r="K1268" s="221">
        <f>34166.6666666667</f>
        <v>34166.666666666701</v>
      </c>
      <c r="L1268" s="221">
        <f>34166.6666666667</f>
        <v>34166.666666666701</v>
      </c>
      <c r="M1268" s="262">
        <f>34166.6666666667-0.2-0.47</f>
        <v>34165.996666666702</v>
      </c>
      <c r="N1268" s="313">
        <f>34166.6666666667-0.2-0.47</f>
        <v>34165.996666666702</v>
      </c>
      <c r="O1268" s="225">
        <v>34167</v>
      </c>
      <c r="P1268" s="363">
        <f t="shared" si="441"/>
        <v>170832.32666666681</v>
      </c>
      <c r="Q1268" s="15"/>
      <c r="R1268" s="196">
        <v>0</v>
      </c>
    </row>
    <row r="1269" spans="1:18" ht="39.75" hidden="1" customHeight="1" outlineLevel="2">
      <c r="A1269" s="472" t="s">
        <v>203</v>
      </c>
      <c r="B1269" s="473"/>
      <c r="C1269" s="473"/>
      <c r="D1269" s="363">
        <f t="shared" ref="D1269:I1269" si="444">D1276+D1282+D1288+D1294</f>
        <v>0</v>
      </c>
      <c r="E1269" s="363">
        <f t="shared" si="444"/>
        <v>82000</v>
      </c>
      <c r="F1269" s="363">
        <f>F1276+F1282+F1288+F1294+F1270</f>
        <v>140000</v>
      </c>
      <c r="G1269" s="363">
        <f t="shared" si="444"/>
        <v>1581000</v>
      </c>
      <c r="H1269" s="363">
        <f t="shared" si="444"/>
        <v>1581000</v>
      </c>
      <c r="I1269" s="363">
        <f t="shared" si="444"/>
        <v>68000</v>
      </c>
      <c r="J1269" s="363">
        <f t="shared" si="432"/>
        <v>3452000</v>
      </c>
      <c r="K1269" s="363">
        <f t="shared" ref="K1269:O1269" si="445">K1276+K1282+K1288+K1294+K1270</f>
        <v>0</v>
      </c>
      <c r="L1269" s="363">
        <f t="shared" si="445"/>
        <v>140000</v>
      </c>
      <c r="M1269" s="363">
        <f t="shared" si="445"/>
        <v>9000</v>
      </c>
      <c r="N1269" s="363">
        <f t="shared" si="445"/>
        <v>0</v>
      </c>
      <c r="O1269" s="363">
        <f t="shared" si="445"/>
        <v>85000</v>
      </c>
      <c r="P1269" s="363">
        <f t="shared" si="441"/>
        <v>234000</v>
      </c>
      <c r="Q1269" s="67">
        <f>J1269+P1269</f>
        <v>3686000</v>
      </c>
      <c r="R1269" s="196">
        <v>-158000</v>
      </c>
    </row>
    <row r="1270" spans="1:18" ht="33" hidden="1" customHeight="1" outlineLevel="3">
      <c r="A1270" s="427">
        <v>23</v>
      </c>
      <c r="B1270" s="428" t="s">
        <v>14</v>
      </c>
      <c r="C1270" s="75" t="s">
        <v>11</v>
      </c>
      <c r="D1270" s="75"/>
      <c r="E1270" s="20">
        <f>SUM(E1271:E1275)</f>
        <v>0</v>
      </c>
      <c r="F1270" s="20">
        <f t="shared" ref="F1270:O1270" si="446">SUM(F1271:F1275)</f>
        <v>0</v>
      </c>
      <c r="G1270" s="20">
        <f t="shared" si="446"/>
        <v>0</v>
      </c>
      <c r="H1270" s="20">
        <f t="shared" si="446"/>
        <v>0</v>
      </c>
      <c r="I1270" s="20">
        <f t="shared" si="446"/>
        <v>0</v>
      </c>
      <c r="J1270" s="363">
        <f t="shared" si="432"/>
        <v>0</v>
      </c>
      <c r="K1270" s="20">
        <f t="shared" si="446"/>
        <v>0</v>
      </c>
      <c r="L1270" s="20">
        <f t="shared" si="446"/>
        <v>0</v>
      </c>
      <c r="M1270" s="20">
        <f t="shared" si="446"/>
        <v>0</v>
      </c>
      <c r="N1270" s="20">
        <f t="shared" si="446"/>
        <v>0</v>
      </c>
      <c r="O1270" s="20">
        <f t="shared" si="446"/>
        <v>0</v>
      </c>
      <c r="P1270" s="27">
        <f>O1270+N1270+M1270+L1270+K1270</f>
        <v>0</v>
      </c>
      <c r="Q1270" s="103">
        <f t="shared" ref="Q1270:Q1294" si="447">J1270+P1270</f>
        <v>0</v>
      </c>
      <c r="R1270" s="196">
        <v>0</v>
      </c>
    </row>
    <row r="1271" spans="1:18" ht="16.5" hidden="1" customHeight="1" outlineLevel="4">
      <c r="A1271" s="427"/>
      <c r="B1271" s="429"/>
      <c r="C1271" s="130" t="s">
        <v>204</v>
      </c>
      <c r="D1271" s="130"/>
      <c r="E1271" s="369">
        <v>0</v>
      </c>
      <c r="F1271" s="369">
        <v>0</v>
      </c>
      <c r="G1271" s="369">
        <v>0</v>
      </c>
      <c r="H1271" s="369">
        <v>0</v>
      </c>
      <c r="I1271" s="369">
        <v>0</v>
      </c>
      <c r="J1271" s="363">
        <f t="shared" si="432"/>
        <v>0</v>
      </c>
      <c r="K1271" s="369">
        <v>0</v>
      </c>
      <c r="L1271" s="369">
        <v>0</v>
      </c>
      <c r="M1271" s="369">
        <v>0</v>
      </c>
      <c r="N1271" s="369">
        <v>0</v>
      </c>
      <c r="O1271" s="369">
        <v>0</v>
      </c>
      <c r="P1271" s="87">
        <f t="shared" si="441"/>
        <v>0</v>
      </c>
      <c r="Q1271" s="66">
        <f t="shared" si="447"/>
        <v>0</v>
      </c>
      <c r="R1271" s="196">
        <v>0</v>
      </c>
    </row>
    <row r="1272" spans="1:18" ht="16.5" hidden="1" customHeight="1" outlineLevel="4">
      <c r="A1272" s="427"/>
      <c r="B1272" s="429"/>
      <c r="C1272" s="130" t="s">
        <v>205</v>
      </c>
      <c r="D1272" s="130"/>
      <c r="E1272" s="369">
        <v>0</v>
      </c>
      <c r="F1272" s="369">
        <v>0</v>
      </c>
      <c r="G1272" s="369">
        <v>0</v>
      </c>
      <c r="H1272" s="369">
        <v>0</v>
      </c>
      <c r="I1272" s="369">
        <v>0</v>
      </c>
      <c r="J1272" s="363">
        <f t="shared" si="432"/>
        <v>0</v>
      </c>
      <c r="K1272" s="369">
        <v>0</v>
      </c>
      <c r="L1272" s="369">
        <v>0</v>
      </c>
      <c r="M1272" s="369">
        <v>0</v>
      </c>
      <c r="N1272" s="369">
        <v>0</v>
      </c>
      <c r="O1272" s="369">
        <v>0</v>
      </c>
      <c r="P1272" s="87">
        <f t="shared" si="441"/>
        <v>0</v>
      </c>
      <c r="Q1272" s="66">
        <f t="shared" si="447"/>
        <v>0</v>
      </c>
      <c r="R1272" s="196">
        <v>0</v>
      </c>
    </row>
    <row r="1273" spans="1:18" ht="16.5" hidden="1" customHeight="1" outlineLevel="4">
      <c r="A1273" s="427"/>
      <c r="B1273" s="429"/>
      <c r="C1273" s="130" t="s">
        <v>283</v>
      </c>
      <c r="D1273" s="130"/>
      <c r="E1273" s="369">
        <v>0</v>
      </c>
      <c r="F1273" s="369">
        <v>0</v>
      </c>
      <c r="G1273" s="369">
        <v>0</v>
      </c>
      <c r="H1273" s="369">
        <v>0</v>
      </c>
      <c r="I1273" s="369">
        <v>0</v>
      </c>
      <c r="J1273" s="363">
        <f t="shared" si="432"/>
        <v>0</v>
      </c>
      <c r="K1273" s="369">
        <v>0</v>
      </c>
      <c r="L1273" s="369">
        <v>0</v>
      </c>
      <c r="M1273" s="369">
        <v>0</v>
      </c>
      <c r="N1273" s="369">
        <v>0</v>
      </c>
      <c r="O1273" s="369">
        <v>0</v>
      </c>
      <c r="P1273" s="87">
        <f t="shared" si="441"/>
        <v>0</v>
      </c>
      <c r="Q1273" s="66">
        <f t="shared" si="447"/>
        <v>0</v>
      </c>
      <c r="R1273" s="196">
        <v>0</v>
      </c>
    </row>
    <row r="1274" spans="1:18" ht="16.5" hidden="1" customHeight="1" outlineLevel="4">
      <c r="A1274" s="427"/>
      <c r="B1274" s="429"/>
      <c r="C1274" s="130" t="s">
        <v>284</v>
      </c>
      <c r="D1274" s="130"/>
      <c r="E1274" s="369">
        <v>0</v>
      </c>
      <c r="F1274" s="369">
        <v>0</v>
      </c>
      <c r="G1274" s="369">
        <v>0</v>
      </c>
      <c r="H1274" s="369">
        <v>0</v>
      </c>
      <c r="I1274" s="369">
        <v>0</v>
      </c>
      <c r="J1274" s="363">
        <f t="shared" si="432"/>
        <v>0</v>
      </c>
      <c r="K1274" s="369">
        <v>0</v>
      </c>
      <c r="L1274" s="369">
        <v>0</v>
      </c>
      <c r="M1274" s="369">
        <v>0</v>
      </c>
      <c r="N1274" s="369">
        <v>0</v>
      </c>
      <c r="O1274" s="369">
        <v>0</v>
      </c>
      <c r="P1274" s="87">
        <f t="shared" si="441"/>
        <v>0</v>
      </c>
      <c r="Q1274" s="66">
        <f t="shared" si="447"/>
        <v>0</v>
      </c>
      <c r="R1274" s="196">
        <v>0</v>
      </c>
    </row>
    <row r="1275" spans="1:18" ht="16.5" hidden="1" customHeight="1" outlineLevel="4">
      <c r="A1275" s="427"/>
      <c r="B1275" s="429"/>
      <c r="C1275" s="130" t="s">
        <v>206</v>
      </c>
      <c r="D1275" s="130"/>
      <c r="E1275" s="369">
        <v>0</v>
      </c>
      <c r="F1275" s="369">
        <v>0</v>
      </c>
      <c r="G1275" s="369">
        <v>0</v>
      </c>
      <c r="H1275" s="369">
        <v>0</v>
      </c>
      <c r="I1275" s="369">
        <v>0</v>
      </c>
      <c r="J1275" s="363">
        <f t="shared" si="432"/>
        <v>0</v>
      </c>
      <c r="K1275" s="369">
        <v>0</v>
      </c>
      <c r="L1275" s="369">
        <v>0</v>
      </c>
      <c r="M1275" s="369">
        <v>0</v>
      </c>
      <c r="N1275" s="369">
        <v>0</v>
      </c>
      <c r="O1275" s="369">
        <v>0</v>
      </c>
      <c r="P1275" s="87">
        <f t="shared" si="441"/>
        <v>0</v>
      </c>
      <c r="Q1275" s="66">
        <f t="shared" si="447"/>
        <v>0</v>
      </c>
      <c r="R1275" s="196">
        <v>0</v>
      </c>
    </row>
    <row r="1276" spans="1:18" ht="30" hidden="1" customHeight="1" outlineLevel="3">
      <c r="A1276" s="427"/>
      <c r="B1276" s="429"/>
      <c r="C1276" s="75" t="s">
        <v>12</v>
      </c>
      <c r="D1276" s="27">
        <v>0</v>
      </c>
      <c r="E1276" s="20">
        <f t="shared" ref="E1276:O1276" si="448">SUM(E1277:E1281)</f>
        <v>37000</v>
      </c>
      <c r="F1276" s="20">
        <f t="shared" si="448"/>
        <v>0</v>
      </c>
      <c r="G1276" s="20">
        <f t="shared" ref="G1276:H1276" si="449">SUM(G1277:G1281)</f>
        <v>31000</v>
      </c>
      <c r="H1276" s="20">
        <f t="shared" si="449"/>
        <v>31000</v>
      </c>
      <c r="I1276" s="20">
        <f t="shared" si="448"/>
        <v>9000</v>
      </c>
      <c r="J1276" s="363">
        <f t="shared" si="432"/>
        <v>108000</v>
      </c>
      <c r="K1276" s="20">
        <f t="shared" si="448"/>
        <v>0</v>
      </c>
      <c r="L1276" s="20">
        <f t="shared" si="448"/>
        <v>10000</v>
      </c>
      <c r="M1276" s="20">
        <f t="shared" si="448"/>
        <v>9000</v>
      </c>
      <c r="N1276" s="20">
        <f t="shared" si="448"/>
        <v>0</v>
      </c>
      <c r="O1276" s="20">
        <f t="shared" si="448"/>
        <v>10000</v>
      </c>
      <c r="P1276" s="20">
        <f t="shared" si="441"/>
        <v>29000</v>
      </c>
      <c r="Q1276" s="76">
        <f t="shared" si="447"/>
        <v>137000</v>
      </c>
      <c r="R1276" s="196">
        <v>-11000</v>
      </c>
    </row>
    <row r="1277" spans="1:18" ht="16.5" hidden="1" customHeight="1" outlineLevel="4">
      <c r="A1277" s="427"/>
      <c r="B1277" s="429"/>
      <c r="C1277" s="130" t="s">
        <v>204</v>
      </c>
      <c r="D1277" s="130"/>
      <c r="E1277" s="368">
        <v>2800</v>
      </c>
      <c r="F1277" s="369">
        <v>0</v>
      </c>
      <c r="G1277" s="368">
        <v>1600</v>
      </c>
      <c r="H1277" s="368">
        <v>1600</v>
      </c>
      <c r="I1277" s="368">
        <v>1000</v>
      </c>
      <c r="J1277" s="363">
        <f t="shared" si="432"/>
        <v>7000</v>
      </c>
      <c r="K1277" s="369">
        <v>0</v>
      </c>
      <c r="L1277" s="369">
        <v>0</v>
      </c>
      <c r="M1277" s="368">
        <v>1000</v>
      </c>
      <c r="N1277" s="369">
        <v>0</v>
      </c>
      <c r="O1277" s="369">
        <v>0</v>
      </c>
      <c r="P1277" s="87">
        <f t="shared" si="441"/>
        <v>1000</v>
      </c>
      <c r="Q1277" s="66">
        <f t="shared" si="447"/>
        <v>8000</v>
      </c>
      <c r="R1277" s="196">
        <v>-400</v>
      </c>
    </row>
    <row r="1278" spans="1:18" ht="16.5" hidden="1" customHeight="1" outlineLevel="4">
      <c r="A1278" s="427"/>
      <c r="B1278" s="429"/>
      <c r="C1278" s="130" t="s">
        <v>205</v>
      </c>
      <c r="D1278" s="130"/>
      <c r="E1278" s="368">
        <v>2400</v>
      </c>
      <c r="F1278" s="369">
        <v>0</v>
      </c>
      <c r="G1278" s="368">
        <v>1800</v>
      </c>
      <c r="H1278" s="368">
        <v>1800</v>
      </c>
      <c r="I1278" s="368">
        <v>1000</v>
      </c>
      <c r="J1278" s="363">
        <f t="shared" si="432"/>
        <v>7000</v>
      </c>
      <c r="K1278" s="369">
        <v>0</v>
      </c>
      <c r="L1278" s="369">
        <v>0</v>
      </c>
      <c r="M1278" s="368">
        <v>1000</v>
      </c>
      <c r="N1278" s="369">
        <v>0</v>
      </c>
      <c r="O1278" s="369">
        <v>0</v>
      </c>
      <c r="P1278" s="87">
        <f t="shared" si="441"/>
        <v>1000</v>
      </c>
      <c r="Q1278" s="66">
        <f t="shared" si="447"/>
        <v>8000</v>
      </c>
      <c r="R1278" s="196">
        <v>-600</v>
      </c>
    </row>
    <row r="1279" spans="1:18" ht="16.5" hidden="1" customHeight="1" outlineLevel="4">
      <c r="A1279" s="427"/>
      <c r="B1279" s="429"/>
      <c r="C1279" s="130" t="s">
        <v>283</v>
      </c>
      <c r="D1279" s="130"/>
      <c r="E1279" s="368">
        <v>2400</v>
      </c>
      <c r="F1279" s="369">
        <v>0</v>
      </c>
      <c r="G1279" s="368">
        <v>1800</v>
      </c>
      <c r="H1279" s="368">
        <v>1800</v>
      </c>
      <c r="I1279" s="368">
        <v>1000</v>
      </c>
      <c r="J1279" s="363">
        <f t="shared" si="432"/>
        <v>7000</v>
      </c>
      <c r="K1279" s="369">
        <v>0</v>
      </c>
      <c r="L1279" s="369">
        <v>0</v>
      </c>
      <c r="M1279" s="368">
        <v>1000</v>
      </c>
      <c r="N1279" s="369">
        <v>0</v>
      </c>
      <c r="O1279" s="369">
        <v>0</v>
      </c>
      <c r="P1279" s="87">
        <f t="shared" si="441"/>
        <v>1000</v>
      </c>
      <c r="Q1279" s="66">
        <f t="shared" si="447"/>
        <v>8000</v>
      </c>
      <c r="R1279" s="196">
        <v>-600</v>
      </c>
    </row>
    <row r="1280" spans="1:18" ht="16.5" hidden="1" customHeight="1" outlineLevel="4">
      <c r="A1280" s="427"/>
      <c r="B1280" s="429"/>
      <c r="C1280" s="130" t="s">
        <v>284</v>
      </c>
      <c r="D1280" s="130"/>
      <c r="E1280" s="368">
        <v>27000</v>
      </c>
      <c r="F1280" s="369">
        <v>0</v>
      </c>
      <c r="G1280" s="368">
        <v>24000</v>
      </c>
      <c r="H1280" s="368">
        <v>24000</v>
      </c>
      <c r="I1280" s="368">
        <v>5000</v>
      </c>
      <c r="J1280" s="363">
        <f t="shared" si="432"/>
        <v>80000</v>
      </c>
      <c r="K1280" s="369">
        <v>0</v>
      </c>
      <c r="L1280" s="368">
        <v>10000</v>
      </c>
      <c r="M1280" s="368">
        <v>5000</v>
      </c>
      <c r="N1280" s="369">
        <v>0</v>
      </c>
      <c r="O1280" s="368">
        <v>10000</v>
      </c>
      <c r="P1280" s="87">
        <f t="shared" si="441"/>
        <v>25000</v>
      </c>
      <c r="Q1280" s="66">
        <f t="shared" si="447"/>
        <v>105000</v>
      </c>
      <c r="R1280" s="196">
        <v>-9000</v>
      </c>
    </row>
    <row r="1281" spans="1:18" ht="16.5" hidden="1" customHeight="1" outlineLevel="4">
      <c r="A1281" s="427"/>
      <c r="B1281" s="429"/>
      <c r="C1281" s="130" t="s">
        <v>206</v>
      </c>
      <c r="D1281" s="130"/>
      <c r="E1281" s="368">
        <v>2400</v>
      </c>
      <c r="F1281" s="369">
        <v>0</v>
      </c>
      <c r="G1281" s="368">
        <v>1800</v>
      </c>
      <c r="H1281" s="368">
        <v>1800</v>
      </c>
      <c r="I1281" s="368">
        <v>1000</v>
      </c>
      <c r="J1281" s="363">
        <f t="shared" si="432"/>
        <v>7000</v>
      </c>
      <c r="K1281" s="369">
        <v>0</v>
      </c>
      <c r="L1281" s="369">
        <v>0</v>
      </c>
      <c r="M1281" s="368">
        <v>1000</v>
      </c>
      <c r="N1281" s="369">
        <v>0</v>
      </c>
      <c r="O1281" s="369">
        <v>0</v>
      </c>
      <c r="P1281" s="87">
        <f t="shared" si="441"/>
        <v>1000</v>
      </c>
      <c r="Q1281" s="66">
        <f t="shared" si="447"/>
        <v>8000</v>
      </c>
      <c r="R1281" s="196">
        <v>-400</v>
      </c>
    </row>
    <row r="1282" spans="1:18" ht="28.5" hidden="1" customHeight="1" outlineLevel="3">
      <c r="A1282" s="427"/>
      <c r="B1282" s="429"/>
      <c r="C1282" s="75" t="s">
        <v>13</v>
      </c>
      <c r="D1282" s="27">
        <v>0</v>
      </c>
      <c r="E1282" s="20">
        <f>SUM(E1283:E1287)</f>
        <v>45000</v>
      </c>
      <c r="F1282" s="20">
        <f>SUM(F1283:F1287)</f>
        <v>0</v>
      </c>
      <c r="G1282" s="20">
        <f t="shared" ref="G1282:K1282" si="450">SUM(G1283:G1287)</f>
        <v>0</v>
      </c>
      <c r="H1282" s="20">
        <f t="shared" si="450"/>
        <v>0</v>
      </c>
      <c r="I1282" s="20">
        <f t="shared" si="450"/>
        <v>0</v>
      </c>
      <c r="J1282" s="363">
        <f t="shared" si="432"/>
        <v>45000</v>
      </c>
      <c r="K1282" s="20">
        <f t="shared" si="450"/>
        <v>0</v>
      </c>
      <c r="L1282" s="20">
        <f>SUM(L1283:L1287)</f>
        <v>60000</v>
      </c>
      <c r="M1282" s="20">
        <f t="shared" ref="M1282:N1282" si="451">SUM(M1283:M1287)</f>
        <v>0</v>
      </c>
      <c r="N1282" s="20">
        <f t="shared" si="451"/>
        <v>0</v>
      </c>
      <c r="O1282" s="20">
        <f>SUM(O1283:O1287)</f>
        <v>75000</v>
      </c>
      <c r="P1282" s="20">
        <f t="shared" si="441"/>
        <v>135000</v>
      </c>
      <c r="Q1282" s="76">
        <f t="shared" si="447"/>
        <v>180000</v>
      </c>
      <c r="R1282" s="196">
        <v>55000</v>
      </c>
    </row>
    <row r="1283" spans="1:18" ht="16.5" hidden="1" customHeight="1" outlineLevel="4">
      <c r="A1283" s="427"/>
      <c r="B1283" s="429"/>
      <c r="C1283" s="130" t="s">
        <v>204</v>
      </c>
      <c r="D1283" s="130"/>
      <c r="E1283" s="369">
        <v>0</v>
      </c>
      <c r="F1283" s="369">
        <v>0</v>
      </c>
      <c r="G1283" s="369">
        <v>0</v>
      </c>
      <c r="H1283" s="369">
        <v>0</v>
      </c>
      <c r="I1283" s="369">
        <v>0</v>
      </c>
      <c r="J1283" s="363">
        <f t="shared" si="432"/>
        <v>0</v>
      </c>
      <c r="K1283" s="369">
        <v>0</v>
      </c>
      <c r="L1283" s="369">
        <v>0</v>
      </c>
      <c r="M1283" s="369">
        <v>0</v>
      </c>
      <c r="N1283" s="369">
        <v>0</v>
      </c>
      <c r="O1283" s="369">
        <v>0</v>
      </c>
      <c r="P1283" s="87">
        <f t="shared" si="441"/>
        <v>0</v>
      </c>
      <c r="Q1283" s="66">
        <f t="shared" si="447"/>
        <v>0</v>
      </c>
      <c r="R1283" s="196">
        <v>0</v>
      </c>
    </row>
    <row r="1284" spans="1:18" ht="16.5" hidden="1" customHeight="1" outlineLevel="4">
      <c r="A1284" s="427"/>
      <c r="B1284" s="429"/>
      <c r="C1284" s="130" t="s">
        <v>205</v>
      </c>
      <c r="D1284" s="130"/>
      <c r="E1284" s="369">
        <v>0</v>
      </c>
      <c r="F1284" s="369">
        <v>0</v>
      </c>
      <c r="G1284" s="369">
        <v>0</v>
      </c>
      <c r="H1284" s="369">
        <v>0</v>
      </c>
      <c r="I1284" s="369">
        <v>0</v>
      </c>
      <c r="J1284" s="363">
        <f t="shared" si="432"/>
        <v>0</v>
      </c>
      <c r="K1284" s="369">
        <v>0</v>
      </c>
      <c r="L1284" s="369">
        <v>0</v>
      </c>
      <c r="M1284" s="369">
        <v>0</v>
      </c>
      <c r="N1284" s="369">
        <v>0</v>
      </c>
      <c r="O1284" s="369">
        <v>0</v>
      </c>
      <c r="P1284" s="87">
        <f t="shared" si="441"/>
        <v>0</v>
      </c>
      <c r="Q1284" s="66">
        <f t="shared" si="447"/>
        <v>0</v>
      </c>
      <c r="R1284" s="196">
        <v>0</v>
      </c>
    </row>
    <row r="1285" spans="1:18" ht="16.5" hidden="1" customHeight="1" outlineLevel="4">
      <c r="A1285" s="427"/>
      <c r="B1285" s="429"/>
      <c r="C1285" s="130" t="s">
        <v>283</v>
      </c>
      <c r="D1285" s="130"/>
      <c r="E1285" s="369">
        <v>0</v>
      </c>
      <c r="F1285" s="369">
        <v>0</v>
      </c>
      <c r="G1285" s="369">
        <v>0</v>
      </c>
      <c r="H1285" s="369">
        <v>0</v>
      </c>
      <c r="I1285" s="369">
        <v>0</v>
      </c>
      <c r="J1285" s="363">
        <f t="shared" si="432"/>
        <v>0</v>
      </c>
      <c r="K1285" s="369">
        <v>0</v>
      </c>
      <c r="L1285" s="369">
        <v>0</v>
      </c>
      <c r="M1285" s="369">
        <v>0</v>
      </c>
      <c r="N1285" s="369">
        <v>0</v>
      </c>
      <c r="O1285" s="369">
        <v>0</v>
      </c>
      <c r="P1285" s="87">
        <f t="shared" si="441"/>
        <v>0</v>
      </c>
      <c r="Q1285" s="66">
        <f t="shared" si="447"/>
        <v>0</v>
      </c>
      <c r="R1285" s="196">
        <v>0</v>
      </c>
    </row>
    <row r="1286" spans="1:18" ht="16.5" hidden="1" customHeight="1" outlineLevel="4">
      <c r="A1286" s="427"/>
      <c r="B1286" s="429"/>
      <c r="C1286" s="130" t="s">
        <v>284</v>
      </c>
      <c r="D1286" s="130"/>
      <c r="E1286" s="368">
        <v>45000</v>
      </c>
      <c r="F1286" s="369">
        <v>0</v>
      </c>
      <c r="G1286" s="369">
        <v>0</v>
      </c>
      <c r="H1286" s="369">
        <v>0</v>
      </c>
      <c r="I1286" s="369">
        <v>0</v>
      </c>
      <c r="J1286" s="363">
        <f t="shared" si="432"/>
        <v>45000</v>
      </c>
      <c r="K1286" s="369">
        <v>0</v>
      </c>
      <c r="L1286" s="368">
        <v>60000</v>
      </c>
      <c r="M1286" s="369">
        <v>0</v>
      </c>
      <c r="N1286" s="369">
        <v>0</v>
      </c>
      <c r="O1286" s="368">
        <v>75000</v>
      </c>
      <c r="P1286" s="87">
        <f t="shared" si="441"/>
        <v>135000</v>
      </c>
      <c r="Q1286" s="66">
        <f t="shared" si="447"/>
        <v>180000</v>
      </c>
      <c r="R1286" s="196">
        <v>55000</v>
      </c>
    </row>
    <row r="1287" spans="1:18" ht="16.5" hidden="1" customHeight="1" outlineLevel="4">
      <c r="A1287" s="427"/>
      <c r="B1287" s="429"/>
      <c r="C1287" s="130" t="s">
        <v>206</v>
      </c>
      <c r="D1287" s="130"/>
      <c r="E1287" s="369">
        <v>0</v>
      </c>
      <c r="F1287" s="369">
        <v>0</v>
      </c>
      <c r="G1287" s="369">
        <v>0</v>
      </c>
      <c r="H1287" s="369">
        <v>0</v>
      </c>
      <c r="I1287" s="369">
        <v>0</v>
      </c>
      <c r="J1287" s="363">
        <f t="shared" si="432"/>
        <v>0</v>
      </c>
      <c r="K1287" s="369">
        <v>0</v>
      </c>
      <c r="L1287" s="369">
        <v>0</v>
      </c>
      <c r="M1287" s="369">
        <v>0</v>
      </c>
      <c r="N1287" s="369">
        <v>0</v>
      </c>
      <c r="O1287" s="369">
        <v>0</v>
      </c>
      <c r="P1287" s="87">
        <f t="shared" si="441"/>
        <v>0</v>
      </c>
      <c r="Q1287" s="66">
        <f t="shared" si="447"/>
        <v>0</v>
      </c>
      <c r="R1287" s="196">
        <v>0</v>
      </c>
    </row>
    <row r="1288" spans="1:18" ht="28.5" hidden="1" customHeight="1" outlineLevel="3">
      <c r="A1288" s="427"/>
      <c r="B1288" s="429"/>
      <c r="C1288" s="75" t="s">
        <v>277</v>
      </c>
      <c r="D1288" s="27">
        <v>0</v>
      </c>
      <c r="E1288" s="20">
        <f t="shared" ref="E1288:O1288" si="452">SUM(E1289:E1293)</f>
        <v>0</v>
      </c>
      <c r="F1288" s="20">
        <f t="shared" si="452"/>
        <v>140000</v>
      </c>
      <c r="G1288" s="20">
        <f t="shared" si="452"/>
        <v>1550000</v>
      </c>
      <c r="H1288" s="20">
        <f t="shared" si="452"/>
        <v>1550000</v>
      </c>
      <c r="I1288" s="20">
        <f t="shared" si="452"/>
        <v>0</v>
      </c>
      <c r="J1288" s="363">
        <f t="shared" si="432"/>
        <v>3240000</v>
      </c>
      <c r="K1288" s="20">
        <f t="shared" si="452"/>
        <v>0</v>
      </c>
      <c r="L1288" s="20">
        <f t="shared" si="452"/>
        <v>0</v>
      </c>
      <c r="M1288" s="20">
        <f t="shared" si="452"/>
        <v>0</v>
      </c>
      <c r="N1288" s="20">
        <f t="shared" si="452"/>
        <v>0</v>
      </c>
      <c r="O1288" s="20">
        <f t="shared" si="452"/>
        <v>0</v>
      </c>
      <c r="P1288" s="27">
        <f>O1288+N1288+M1288+L1288+K1288</f>
        <v>0</v>
      </c>
      <c r="Q1288" s="76">
        <f t="shared" si="447"/>
        <v>3240000</v>
      </c>
      <c r="R1288" s="196">
        <v>-202000</v>
      </c>
    </row>
    <row r="1289" spans="1:18" ht="16.5" hidden="1" customHeight="1" outlineLevel="4">
      <c r="A1289" s="427"/>
      <c r="B1289" s="429"/>
      <c r="C1289" s="130" t="s">
        <v>204</v>
      </c>
      <c r="D1289" s="130"/>
      <c r="E1289" s="369">
        <v>0</v>
      </c>
      <c r="F1289" s="107">
        <v>60000</v>
      </c>
      <c r="G1289" s="369">
        <v>0</v>
      </c>
      <c r="H1289" s="369">
        <v>0</v>
      </c>
      <c r="I1289" s="369">
        <v>0</v>
      </c>
      <c r="J1289" s="363">
        <f t="shared" si="432"/>
        <v>60000</v>
      </c>
      <c r="K1289" s="369">
        <v>0</v>
      </c>
      <c r="L1289" s="369">
        <v>0</v>
      </c>
      <c r="M1289" s="369">
        <v>0</v>
      </c>
      <c r="N1289" s="369">
        <v>0</v>
      </c>
      <c r="O1289" s="369">
        <v>0</v>
      </c>
      <c r="P1289" s="87">
        <f t="shared" si="441"/>
        <v>0</v>
      </c>
      <c r="Q1289" s="66">
        <f t="shared" si="447"/>
        <v>60000</v>
      </c>
      <c r="R1289" s="196">
        <v>0</v>
      </c>
    </row>
    <row r="1290" spans="1:18" ht="16.5" hidden="1" customHeight="1" outlineLevel="4">
      <c r="A1290" s="427"/>
      <c r="B1290" s="429"/>
      <c r="C1290" s="130" t="s">
        <v>205</v>
      </c>
      <c r="D1290" s="130"/>
      <c r="E1290" s="369">
        <v>0</v>
      </c>
      <c r="F1290" s="107">
        <v>20000</v>
      </c>
      <c r="G1290" s="369">
        <v>0</v>
      </c>
      <c r="H1290" s="369">
        <v>0</v>
      </c>
      <c r="I1290" s="369">
        <v>0</v>
      </c>
      <c r="J1290" s="363">
        <f t="shared" si="432"/>
        <v>20000</v>
      </c>
      <c r="K1290" s="369">
        <v>0</v>
      </c>
      <c r="L1290" s="369">
        <v>0</v>
      </c>
      <c r="M1290" s="369">
        <v>0</v>
      </c>
      <c r="N1290" s="369">
        <v>0</v>
      </c>
      <c r="O1290" s="369">
        <v>0</v>
      </c>
      <c r="P1290" s="87">
        <f t="shared" si="441"/>
        <v>0</v>
      </c>
      <c r="Q1290" s="66">
        <f t="shared" si="447"/>
        <v>20000</v>
      </c>
      <c r="R1290" s="196">
        <v>0</v>
      </c>
    </row>
    <row r="1291" spans="1:18" ht="16.5" hidden="1" customHeight="1" outlineLevel="4">
      <c r="A1291" s="427"/>
      <c r="B1291" s="429"/>
      <c r="C1291" s="130" t="s">
        <v>283</v>
      </c>
      <c r="D1291" s="130"/>
      <c r="E1291" s="369">
        <v>0</v>
      </c>
      <c r="F1291" s="369">
        <v>0</v>
      </c>
      <c r="G1291" s="369">
        <v>0</v>
      </c>
      <c r="H1291" s="369">
        <v>0</v>
      </c>
      <c r="I1291" s="369">
        <v>0</v>
      </c>
      <c r="J1291" s="363">
        <f t="shared" si="432"/>
        <v>0</v>
      </c>
      <c r="K1291" s="369">
        <v>0</v>
      </c>
      <c r="L1291" s="369">
        <v>0</v>
      </c>
      <c r="M1291" s="369">
        <v>0</v>
      </c>
      <c r="N1291" s="369">
        <v>0</v>
      </c>
      <c r="O1291" s="369">
        <v>0</v>
      </c>
      <c r="P1291" s="87">
        <f t="shared" si="441"/>
        <v>0</v>
      </c>
      <c r="Q1291" s="66">
        <f t="shared" si="447"/>
        <v>0</v>
      </c>
      <c r="R1291" s="196">
        <v>0</v>
      </c>
    </row>
    <row r="1292" spans="1:18" ht="16.5" hidden="1" customHeight="1" outlineLevel="4">
      <c r="A1292" s="427"/>
      <c r="B1292" s="429"/>
      <c r="C1292" s="130" t="s">
        <v>284</v>
      </c>
      <c r="D1292" s="130"/>
      <c r="E1292" s="369">
        <v>0</v>
      </c>
      <c r="F1292" s="368">
        <v>40000</v>
      </c>
      <c r="G1292" s="368">
        <v>1550000</v>
      </c>
      <c r="H1292" s="368">
        <v>1550000</v>
      </c>
      <c r="I1292" s="369">
        <v>0</v>
      </c>
      <c r="J1292" s="363">
        <f t="shared" si="432"/>
        <v>3140000</v>
      </c>
      <c r="K1292" s="369">
        <v>0</v>
      </c>
      <c r="L1292" s="369">
        <v>0</v>
      </c>
      <c r="M1292" s="369">
        <v>0</v>
      </c>
      <c r="N1292" s="369">
        <v>0</v>
      </c>
      <c r="O1292" s="369">
        <v>0</v>
      </c>
      <c r="P1292" s="87">
        <f t="shared" si="441"/>
        <v>0</v>
      </c>
      <c r="Q1292" s="66">
        <f t="shared" si="447"/>
        <v>3140000</v>
      </c>
      <c r="R1292" s="196">
        <v>-202000</v>
      </c>
    </row>
    <row r="1293" spans="1:18" ht="16.5" hidden="1" customHeight="1" outlineLevel="4">
      <c r="A1293" s="427"/>
      <c r="B1293" s="429"/>
      <c r="C1293" s="130" t="s">
        <v>206</v>
      </c>
      <c r="D1293" s="130"/>
      <c r="E1293" s="369">
        <v>0</v>
      </c>
      <c r="F1293" s="107">
        <v>20000</v>
      </c>
      <c r="G1293" s="369">
        <v>0</v>
      </c>
      <c r="H1293" s="369">
        <v>0</v>
      </c>
      <c r="I1293" s="369">
        <v>0</v>
      </c>
      <c r="J1293" s="363">
        <f t="shared" si="432"/>
        <v>20000</v>
      </c>
      <c r="K1293" s="369">
        <v>0</v>
      </c>
      <c r="L1293" s="369">
        <v>0</v>
      </c>
      <c r="M1293" s="369">
        <v>0</v>
      </c>
      <c r="N1293" s="369">
        <v>0</v>
      </c>
      <c r="O1293" s="369">
        <v>0</v>
      </c>
      <c r="P1293" s="87">
        <f t="shared" si="441"/>
        <v>0</v>
      </c>
      <c r="Q1293" s="66">
        <f t="shared" si="447"/>
        <v>20000</v>
      </c>
      <c r="R1293" s="196">
        <v>0</v>
      </c>
    </row>
    <row r="1294" spans="1:18" ht="28.5" hidden="1" customHeight="1" outlineLevel="3">
      <c r="A1294" s="427"/>
      <c r="B1294" s="429"/>
      <c r="C1294" s="75" t="s">
        <v>22</v>
      </c>
      <c r="D1294" s="27">
        <v>0</v>
      </c>
      <c r="E1294" s="20">
        <f>SUM(E1295:E1299)</f>
        <v>0</v>
      </c>
      <c r="F1294" s="20">
        <f t="shared" ref="F1294:H1294" si="453">SUM(F1295:F1299)</f>
        <v>0</v>
      </c>
      <c r="G1294" s="20">
        <f t="shared" si="453"/>
        <v>0</v>
      </c>
      <c r="H1294" s="20">
        <f t="shared" si="453"/>
        <v>0</v>
      </c>
      <c r="I1294" s="20">
        <f>SUM(I1295:I1299)</f>
        <v>59000</v>
      </c>
      <c r="J1294" s="363">
        <f t="shared" si="432"/>
        <v>59000</v>
      </c>
      <c r="K1294" s="20">
        <f t="shared" ref="K1294:O1294" si="454">SUM(K1295:K1299)</f>
        <v>0</v>
      </c>
      <c r="L1294" s="20">
        <f>SUM(L1295:L1299)</f>
        <v>70000</v>
      </c>
      <c r="M1294" s="20">
        <f t="shared" si="454"/>
        <v>0</v>
      </c>
      <c r="N1294" s="20">
        <f t="shared" si="454"/>
        <v>0</v>
      </c>
      <c r="O1294" s="20">
        <f t="shared" si="454"/>
        <v>0</v>
      </c>
      <c r="P1294" s="20">
        <f t="shared" si="441"/>
        <v>70000</v>
      </c>
      <c r="Q1294" s="76">
        <f t="shared" si="447"/>
        <v>129000</v>
      </c>
      <c r="R1294" s="196">
        <v>0</v>
      </c>
    </row>
    <row r="1295" spans="1:18" ht="15.75" hidden="1" customHeight="1" outlineLevel="3">
      <c r="A1295" s="427"/>
      <c r="B1295" s="429"/>
      <c r="C1295" s="131" t="s">
        <v>204</v>
      </c>
      <c r="D1295" s="131"/>
      <c r="E1295" s="12">
        <v>0</v>
      </c>
      <c r="F1295" s="12">
        <v>0</v>
      </c>
      <c r="G1295" s="12">
        <v>0</v>
      </c>
      <c r="H1295" s="12">
        <v>0</v>
      </c>
      <c r="I1295" s="12">
        <v>31000</v>
      </c>
      <c r="J1295" s="363">
        <f t="shared" si="432"/>
        <v>31000</v>
      </c>
      <c r="K1295" s="12">
        <v>0</v>
      </c>
      <c r="L1295" s="12">
        <v>25000</v>
      </c>
      <c r="M1295" s="12">
        <v>0</v>
      </c>
      <c r="N1295" s="12">
        <v>0</v>
      </c>
      <c r="O1295" s="12">
        <v>0</v>
      </c>
      <c r="P1295" s="363">
        <f t="shared" si="441"/>
        <v>25000</v>
      </c>
      <c r="Q1295" s="15"/>
      <c r="R1295" s="196">
        <v>0</v>
      </c>
    </row>
    <row r="1296" spans="1:18" ht="15.75" hidden="1" customHeight="1" outlineLevel="3">
      <c r="A1296" s="427"/>
      <c r="B1296" s="429"/>
      <c r="C1296" s="131" t="s">
        <v>205</v>
      </c>
      <c r="D1296" s="131"/>
      <c r="E1296" s="12">
        <v>0</v>
      </c>
      <c r="F1296" s="12">
        <v>0</v>
      </c>
      <c r="G1296" s="12">
        <v>0</v>
      </c>
      <c r="H1296" s="12">
        <v>0</v>
      </c>
      <c r="I1296" s="12">
        <v>7000</v>
      </c>
      <c r="J1296" s="363">
        <f t="shared" si="432"/>
        <v>7000</v>
      </c>
      <c r="K1296" s="12">
        <v>0</v>
      </c>
      <c r="L1296" s="12">
        <v>35000</v>
      </c>
      <c r="M1296" s="12">
        <v>0</v>
      </c>
      <c r="N1296" s="12">
        <v>0</v>
      </c>
      <c r="O1296" s="12">
        <v>0</v>
      </c>
      <c r="P1296" s="363">
        <f t="shared" si="441"/>
        <v>35000</v>
      </c>
      <c r="Q1296" s="15"/>
      <c r="R1296" s="196">
        <v>0</v>
      </c>
    </row>
    <row r="1297" spans="1:18" ht="15.75" hidden="1" customHeight="1" outlineLevel="3">
      <c r="A1297" s="427"/>
      <c r="B1297" s="429"/>
      <c r="C1297" s="131" t="s">
        <v>283</v>
      </c>
      <c r="D1297" s="131"/>
      <c r="E1297" s="12">
        <v>0</v>
      </c>
      <c r="F1297" s="12">
        <v>0</v>
      </c>
      <c r="G1297" s="12">
        <v>0</v>
      </c>
      <c r="H1297" s="12">
        <v>0</v>
      </c>
      <c r="I1297" s="12">
        <v>7000</v>
      </c>
      <c r="J1297" s="363">
        <f t="shared" si="432"/>
        <v>7000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363">
        <f t="shared" si="441"/>
        <v>0</v>
      </c>
      <c r="Q1297" s="15"/>
      <c r="R1297" s="196">
        <v>0</v>
      </c>
    </row>
    <row r="1298" spans="1:18" ht="15.75" hidden="1" customHeight="1" outlineLevel="3">
      <c r="A1298" s="427"/>
      <c r="B1298" s="429"/>
      <c r="C1298" s="131" t="s">
        <v>284</v>
      </c>
      <c r="D1298" s="131"/>
      <c r="E1298" s="12">
        <v>0</v>
      </c>
      <c r="F1298" s="12">
        <v>0</v>
      </c>
      <c r="G1298" s="12">
        <v>0</v>
      </c>
      <c r="H1298" s="12">
        <v>0</v>
      </c>
      <c r="I1298" s="12">
        <v>7000</v>
      </c>
      <c r="J1298" s="363">
        <f t="shared" si="432"/>
        <v>7000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363">
        <f t="shared" si="441"/>
        <v>0</v>
      </c>
      <c r="Q1298" s="15"/>
      <c r="R1298" s="196">
        <v>0</v>
      </c>
    </row>
    <row r="1299" spans="1:18" ht="15.75" hidden="1" customHeight="1" outlineLevel="3">
      <c r="A1299" s="427"/>
      <c r="B1299" s="430"/>
      <c r="C1299" s="131" t="s">
        <v>206</v>
      </c>
      <c r="D1299" s="131"/>
      <c r="E1299" s="12">
        <v>0</v>
      </c>
      <c r="F1299" s="12">
        <v>0</v>
      </c>
      <c r="G1299" s="12">
        <v>0</v>
      </c>
      <c r="H1299" s="12">
        <v>0</v>
      </c>
      <c r="I1299" s="12">
        <v>7000</v>
      </c>
      <c r="J1299" s="363">
        <f t="shared" si="432"/>
        <v>7000</v>
      </c>
      <c r="K1299" s="12">
        <v>0</v>
      </c>
      <c r="L1299" s="12">
        <v>10000</v>
      </c>
      <c r="M1299" s="12">
        <v>0</v>
      </c>
      <c r="N1299" s="12">
        <v>0</v>
      </c>
      <c r="O1299" s="12">
        <v>0</v>
      </c>
      <c r="P1299" s="363">
        <f t="shared" si="441"/>
        <v>10000</v>
      </c>
      <c r="Q1299" s="15"/>
      <c r="R1299" s="196">
        <v>0</v>
      </c>
    </row>
    <row r="1300" spans="1:18" ht="35.25" hidden="1" customHeight="1" outlineLevel="2">
      <c r="A1300" s="472" t="s">
        <v>207</v>
      </c>
      <c r="B1300" s="473"/>
      <c r="C1300" s="473"/>
      <c r="D1300" s="363">
        <f>D1383+D1465+D1547+D1629</f>
        <v>0</v>
      </c>
      <c r="E1300" s="372">
        <f>E1383+E1465+E1547+E1629</f>
        <v>137000</v>
      </c>
      <c r="F1300" s="363">
        <f t="shared" ref="F1300:H1300" si="455">F1301+F1383+F1465+F1547+F1629</f>
        <v>0</v>
      </c>
      <c r="G1300" s="363">
        <f t="shared" si="455"/>
        <v>0</v>
      </c>
      <c r="H1300" s="363">
        <f t="shared" si="455"/>
        <v>0</v>
      </c>
      <c r="I1300" s="372">
        <f>I1383+I1465+I1547+I1629</f>
        <v>494550</v>
      </c>
      <c r="J1300" s="363">
        <f t="shared" si="432"/>
        <v>631550</v>
      </c>
      <c r="K1300" s="363">
        <f t="shared" ref="K1300:O1300" si="456">K1301+K1383+K1465+K1547+K1629</f>
        <v>3757685.8</v>
      </c>
      <c r="L1300" s="363">
        <f t="shared" si="456"/>
        <v>0</v>
      </c>
      <c r="M1300" s="363">
        <f t="shared" si="456"/>
        <v>0</v>
      </c>
      <c r="N1300" s="363">
        <f t="shared" si="456"/>
        <v>134550</v>
      </c>
      <c r="O1300" s="363">
        <f t="shared" si="456"/>
        <v>0</v>
      </c>
      <c r="P1300" s="363">
        <f t="shared" si="441"/>
        <v>3892235.8</v>
      </c>
      <c r="Q1300" s="67">
        <f>J1300+P1300</f>
        <v>4523785.8</v>
      </c>
      <c r="R1300" s="196">
        <v>0</v>
      </c>
    </row>
    <row r="1301" spans="1:18" ht="33" hidden="1" customHeight="1" outlineLevel="3">
      <c r="A1301" s="427">
        <v>24</v>
      </c>
      <c r="B1301" s="428" t="s">
        <v>14</v>
      </c>
      <c r="C1301" s="75" t="s">
        <v>11</v>
      </c>
      <c r="D1301" s="75"/>
      <c r="E1301" s="20">
        <f>E1302+E1359+E1363+E1367+E1370+E1372+E1375+E1378+E1381</f>
        <v>0</v>
      </c>
      <c r="F1301" s="20">
        <f>F1302+F1359+F1363+F1367+F1370+F1372+F1375+F1378+F1381</f>
        <v>0</v>
      </c>
      <c r="G1301" s="20">
        <f t="shared" ref="G1301:I1301" si="457">G1302+G1359+G1363+G1367+G1370+G1372+G1375+G1378+G1381</f>
        <v>0</v>
      </c>
      <c r="H1301" s="20">
        <f t="shared" si="457"/>
        <v>0</v>
      </c>
      <c r="I1301" s="20">
        <f t="shared" si="457"/>
        <v>0</v>
      </c>
      <c r="J1301" s="363">
        <f t="shared" si="432"/>
        <v>0</v>
      </c>
      <c r="K1301" s="20">
        <f>K1302+K1359+K1363+K1367+K1370+K1372+K1375+K1378+K1381</f>
        <v>3757685.8</v>
      </c>
      <c r="L1301" s="20">
        <f t="shared" ref="L1301:O1301" si="458">L1302+L1359+L1363+L1367+L1370+L1372+L1375+L1378+L1381</f>
        <v>0</v>
      </c>
      <c r="M1301" s="20">
        <f t="shared" si="458"/>
        <v>0</v>
      </c>
      <c r="N1301" s="20">
        <f t="shared" si="458"/>
        <v>0</v>
      </c>
      <c r="O1301" s="20">
        <f t="shared" si="458"/>
        <v>0</v>
      </c>
      <c r="P1301" s="20">
        <f t="shared" si="441"/>
        <v>3757685.8</v>
      </c>
      <c r="Q1301" s="76">
        <f t="shared" ref="Q1301:Q1364" si="459">J1301+P1301</f>
        <v>3757685.8</v>
      </c>
      <c r="R1301" s="196">
        <v>0</v>
      </c>
    </row>
    <row r="1302" spans="1:18" ht="16.5" hidden="1" customHeight="1" outlineLevel="4">
      <c r="A1302" s="427"/>
      <c r="B1302" s="429"/>
      <c r="C1302" s="138" t="s">
        <v>208</v>
      </c>
      <c r="D1302" s="138"/>
      <c r="E1302" s="368"/>
      <c r="F1302" s="368">
        <f>SUM(F1303:F1358)</f>
        <v>0</v>
      </c>
      <c r="G1302" s="368">
        <f t="shared" ref="G1302:I1302" si="460">SUM(G1303:G1358)</f>
        <v>0</v>
      </c>
      <c r="H1302" s="368">
        <f t="shared" si="460"/>
        <v>0</v>
      </c>
      <c r="I1302" s="368">
        <f t="shared" si="460"/>
        <v>0</v>
      </c>
      <c r="J1302" s="363">
        <f t="shared" si="432"/>
        <v>0</v>
      </c>
      <c r="K1302" s="368">
        <f>SUM(K1303:K1358)</f>
        <v>2945104.8</v>
      </c>
      <c r="L1302" s="368">
        <f t="shared" ref="L1302:O1302" si="461">SUM(L1303:L1358)</f>
        <v>0</v>
      </c>
      <c r="M1302" s="368">
        <f t="shared" si="461"/>
        <v>0</v>
      </c>
      <c r="N1302" s="368">
        <f t="shared" si="461"/>
        <v>0</v>
      </c>
      <c r="O1302" s="368">
        <f t="shared" si="461"/>
        <v>0</v>
      </c>
      <c r="P1302" s="87">
        <f t="shared" si="441"/>
        <v>2945104.8</v>
      </c>
      <c r="Q1302" s="66">
        <f t="shared" si="459"/>
        <v>2945104.8</v>
      </c>
      <c r="R1302" s="196">
        <v>0</v>
      </c>
    </row>
    <row r="1303" spans="1:18" ht="16.5" hidden="1" customHeight="1" outlineLevel="4">
      <c r="A1303" s="427"/>
      <c r="B1303" s="429"/>
      <c r="C1303" s="139" t="s">
        <v>16</v>
      </c>
      <c r="D1303" s="139"/>
      <c r="E1303" s="113"/>
      <c r="F1303" s="369">
        <v>0</v>
      </c>
      <c r="G1303" s="369">
        <v>0</v>
      </c>
      <c r="H1303" s="369">
        <v>0</v>
      </c>
      <c r="I1303" s="369">
        <v>0</v>
      </c>
      <c r="J1303" s="363">
        <f t="shared" si="432"/>
        <v>0</v>
      </c>
      <c r="K1303" s="369">
        <v>2796</v>
      </c>
      <c r="L1303" s="369">
        <v>0</v>
      </c>
      <c r="M1303" s="369">
        <v>0</v>
      </c>
      <c r="N1303" s="369">
        <v>0</v>
      </c>
      <c r="O1303" s="369">
        <v>0</v>
      </c>
      <c r="P1303" s="87">
        <f t="shared" si="441"/>
        <v>2796</v>
      </c>
      <c r="Q1303" s="66">
        <f t="shared" si="459"/>
        <v>2796</v>
      </c>
      <c r="R1303" s="196">
        <v>0</v>
      </c>
    </row>
    <row r="1304" spans="1:18" ht="16.5" hidden="1" customHeight="1" outlineLevel="4">
      <c r="A1304" s="427"/>
      <c r="B1304" s="429"/>
      <c r="C1304" s="139" t="s">
        <v>17</v>
      </c>
      <c r="D1304" s="139"/>
      <c r="E1304" s="113"/>
      <c r="F1304" s="369">
        <v>0</v>
      </c>
      <c r="G1304" s="369">
        <v>0</v>
      </c>
      <c r="H1304" s="369">
        <v>0</v>
      </c>
      <c r="I1304" s="369">
        <v>0</v>
      </c>
      <c r="J1304" s="363">
        <f t="shared" si="432"/>
        <v>0</v>
      </c>
      <c r="K1304" s="369">
        <v>3156</v>
      </c>
      <c r="L1304" s="369">
        <v>0</v>
      </c>
      <c r="M1304" s="369">
        <v>0</v>
      </c>
      <c r="N1304" s="369">
        <v>0</v>
      </c>
      <c r="O1304" s="369">
        <v>0</v>
      </c>
      <c r="P1304" s="87">
        <f t="shared" si="441"/>
        <v>3156</v>
      </c>
      <c r="Q1304" s="66">
        <f t="shared" si="459"/>
        <v>3156</v>
      </c>
      <c r="R1304" s="196">
        <v>0</v>
      </c>
    </row>
    <row r="1305" spans="1:18" ht="16.5" hidden="1" customHeight="1" outlineLevel="4">
      <c r="A1305" s="427"/>
      <c r="B1305" s="429"/>
      <c r="C1305" s="139" t="s">
        <v>209</v>
      </c>
      <c r="D1305" s="139"/>
      <c r="E1305" s="369"/>
      <c r="F1305" s="369">
        <v>0</v>
      </c>
      <c r="G1305" s="369">
        <v>0</v>
      </c>
      <c r="H1305" s="369">
        <v>0</v>
      </c>
      <c r="I1305" s="369">
        <v>0</v>
      </c>
      <c r="J1305" s="363">
        <f t="shared" si="432"/>
        <v>0</v>
      </c>
      <c r="K1305" s="369">
        <v>2808</v>
      </c>
      <c r="L1305" s="369">
        <v>0</v>
      </c>
      <c r="M1305" s="369">
        <v>0</v>
      </c>
      <c r="N1305" s="369">
        <v>0</v>
      </c>
      <c r="O1305" s="369">
        <v>0</v>
      </c>
      <c r="P1305" s="87">
        <f t="shared" si="441"/>
        <v>2808</v>
      </c>
      <c r="Q1305" s="66">
        <f t="shared" si="459"/>
        <v>2808</v>
      </c>
      <c r="R1305" s="196">
        <v>0</v>
      </c>
    </row>
    <row r="1306" spans="1:18" ht="16.5" hidden="1" customHeight="1" outlineLevel="4">
      <c r="A1306" s="427"/>
      <c r="B1306" s="429"/>
      <c r="C1306" s="139" t="s">
        <v>210</v>
      </c>
      <c r="D1306" s="139"/>
      <c r="E1306" s="369"/>
      <c r="F1306" s="369">
        <v>0</v>
      </c>
      <c r="G1306" s="369">
        <v>0</v>
      </c>
      <c r="H1306" s="369">
        <v>0</v>
      </c>
      <c r="I1306" s="369">
        <v>0</v>
      </c>
      <c r="J1306" s="363">
        <f t="shared" si="432"/>
        <v>0</v>
      </c>
      <c r="K1306" s="369">
        <v>2808</v>
      </c>
      <c r="L1306" s="369">
        <v>0</v>
      </c>
      <c r="M1306" s="369">
        <v>0</v>
      </c>
      <c r="N1306" s="369">
        <v>0</v>
      </c>
      <c r="O1306" s="369">
        <v>0</v>
      </c>
      <c r="P1306" s="87">
        <f t="shared" si="441"/>
        <v>2808</v>
      </c>
      <c r="Q1306" s="66">
        <f t="shared" si="459"/>
        <v>2808</v>
      </c>
      <c r="R1306" s="196">
        <v>0</v>
      </c>
    </row>
    <row r="1307" spans="1:18" ht="16.5" hidden="1" customHeight="1" outlineLevel="4">
      <c r="A1307" s="427"/>
      <c r="B1307" s="429"/>
      <c r="C1307" s="139" t="s">
        <v>211</v>
      </c>
      <c r="D1307" s="139"/>
      <c r="E1307" s="369"/>
      <c r="F1307" s="369">
        <v>0</v>
      </c>
      <c r="G1307" s="369">
        <v>0</v>
      </c>
      <c r="H1307" s="369">
        <v>0</v>
      </c>
      <c r="I1307" s="369">
        <v>0</v>
      </c>
      <c r="J1307" s="363">
        <f t="shared" si="432"/>
        <v>0</v>
      </c>
      <c r="K1307" s="369">
        <v>2808</v>
      </c>
      <c r="L1307" s="369">
        <v>0</v>
      </c>
      <c r="M1307" s="369">
        <v>0</v>
      </c>
      <c r="N1307" s="369">
        <v>0</v>
      </c>
      <c r="O1307" s="369">
        <v>0</v>
      </c>
      <c r="P1307" s="87">
        <f t="shared" si="441"/>
        <v>2808</v>
      </c>
      <c r="Q1307" s="66">
        <f t="shared" si="459"/>
        <v>2808</v>
      </c>
      <c r="R1307" s="196">
        <v>0</v>
      </c>
    </row>
    <row r="1308" spans="1:18" ht="16.5" hidden="1" customHeight="1" outlineLevel="4">
      <c r="A1308" s="427"/>
      <c r="B1308" s="429"/>
      <c r="C1308" s="139" t="s">
        <v>212</v>
      </c>
      <c r="D1308" s="139"/>
      <c r="E1308" s="369"/>
      <c r="F1308" s="369">
        <v>0</v>
      </c>
      <c r="G1308" s="369">
        <v>0</v>
      </c>
      <c r="H1308" s="369">
        <v>0</v>
      </c>
      <c r="I1308" s="369">
        <v>0</v>
      </c>
      <c r="J1308" s="363">
        <f t="shared" si="432"/>
        <v>0</v>
      </c>
      <c r="K1308" s="369">
        <v>2952</v>
      </c>
      <c r="L1308" s="369">
        <v>0</v>
      </c>
      <c r="M1308" s="369">
        <v>0</v>
      </c>
      <c r="N1308" s="369">
        <v>0</v>
      </c>
      <c r="O1308" s="369">
        <v>0</v>
      </c>
      <c r="P1308" s="87">
        <f t="shared" si="441"/>
        <v>2952</v>
      </c>
      <c r="Q1308" s="66">
        <f t="shared" si="459"/>
        <v>2952</v>
      </c>
      <c r="R1308" s="196">
        <v>0</v>
      </c>
    </row>
    <row r="1309" spans="1:18" ht="16.5" hidden="1" customHeight="1" outlineLevel="4">
      <c r="A1309" s="427"/>
      <c r="B1309" s="429"/>
      <c r="C1309" s="139" t="s">
        <v>213</v>
      </c>
      <c r="D1309" s="139"/>
      <c r="E1309" s="113"/>
      <c r="F1309" s="369">
        <v>0</v>
      </c>
      <c r="G1309" s="369">
        <v>0</v>
      </c>
      <c r="H1309" s="369">
        <v>0</v>
      </c>
      <c r="I1309" s="369">
        <v>0</v>
      </c>
      <c r="J1309" s="363">
        <f t="shared" si="432"/>
        <v>0</v>
      </c>
      <c r="K1309" s="369">
        <v>208680</v>
      </c>
      <c r="L1309" s="369">
        <v>0</v>
      </c>
      <c r="M1309" s="369">
        <v>0</v>
      </c>
      <c r="N1309" s="369">
        <v>0</v>
      </c>
      <c r="O1309" s="369">
        <v>0</v>
      </c>
      <c r="P1309" s="87">
        <f t="shared" si="441"/>
        <v>208680</v>
      </c>
      <c r="Q1309" s="66">
        <f t="shared" si="459"/>
        <v>208680</v>
      </c>
      <c r="R1309" s="196">
        <v>0</v>
      </c>
    </row>
    <row r="1310" spans="1:18" ht="16.5" hidden="1" customHeight="1" outlineLevel="4">
      <c r="A1310" s="427"/>
      <c r="B1310" s="429"/>
      <c r="C1310" s="139" t="s">
        <v>214</v>
      </c>
      <c r="D1310" s="139"/>
      <c r="E1310" s="113"/>
      <c r="F1310" s="369">
        <v>0</v>
      </c>
      <c r="G1310" s="369">
        <v>0</v>
      </c>
      <c r="H1310" s="369">
        <v>0</v>
      </c>
      <c r="I1310" s="369">
        <v>0</v>
      </c>
      <c r="J1310" s="363">
        <f t="shared" si="432"/>
        <v>0</v>
      </c>
      <c r="K1310" s="369">
        <v>41292</v>
      </c>
      <c r="L1310" s="369">
        <v>0</v>
      </c>
      <c r="M1310" s="369">
        <v>0</v>
      </c>
      <c r="N1310" s="369">
        <v>0</v>
      </c>
      <c r="O1310" s="369">
        <v>0</v>
      </c>
      <c r="P1310" s="87">
        <f t="shared" si="441"/>
        <v>41292</v>
      </c>
      <c r="Q1310" s="66">
        <f t="shared" si="459"/>
        <v>41292</v>
      </c>
      <c r="R1310" s="196">
        <v>0</v>
      </c>
    </row>
    <row r="1311" spans="1:18" ht="16.5" hidden="1" customHeight="1" outlineLevel="4">
      <c r="A1311" s="427"/>
      <c r="B1311" s="429"/>
      <c r="C1311" s="139" t="s">
        <v>215</v>
      </c>
      <c r="D1311" s="139"/>
      <c r="E1311" s="113"/>
      <c r="F1311" s="369">
        <v>0</v>
      </c>
      <c r="G1311" s="369">
        <v>0</v>
      </c>
      <c r="H1311" s="369">
        <v>0</v>
      </c>
      <c r="I1311" s="369">
        <v>0</v>
      </c>
      <c r="J1311" s="363">
        <f t="shared" si="432"/>
        <v>0</v>
      </c>
      <c r="K1311" s="369">
        <v>43944</v>
      </c>
      <c r="L1311" s="369">
        <v>0</v>
      </c>
      <c r="M1311" s="369">
        <v>0</v>
      </c>
      <c r="N1311" s="369">
        <v>0</v>
      </c>
      <c r="O1311" s="369">
        <v>0</v>
      </c>
      <c r="P1311" s="87">
        <f t="shared" si="441"/>
        <v>43944</v>
      </c>
      <c r="Q1311" s="66">
        <f t="shared" si="459"/>
        <v>43944</v>
      </c>
      <c r="R1311" s="196">
        <v>0</v>
      </c>
    </row>
    <row r="1312" spans="1:18" ht="16.5" hidden="1" customHeight="1" outlineLevel="4">
      <c r="A1312" s="427"/>
      <c r="B1312" s="429"/>
      <c r="C1312" s="139" t="s">
        <v>216</v>
      </c>
      <c r="D1312" s="139"/>
      <c r="E1312" s="113"/>
      <c r="F1312" s="369">
        <v>0</v>
      </c>
      <c r="G1312" s="369">
        <v>0</v>
      </c>
      <c r="H1312" s="369">
        <v>0</v>
      </c>
      <c r="I1312" s="369">
        <v>0</v>
      </c>
      <c r="J1312" s="363">
        <f t="shared" si="432"/>
        <v>0</v>
      </c>
      <c r="K1312" s="369">
        <v>35928</v>
      </c>
      <c r="L1312" s="369">
        <v>0</v>
      </c>
      <c r="M1312" s="369">
        <v>0</v>
      </c>
      <c r="N1312" s="369">
        <v>0</v>
      </c>
      <c r="O1312" s="369">
        <v>0</v>
      </c>
      <c r="P1312" s="87">
        <f t="shared" si="441"/>
        <v>35928</v>
      </c>
      <c r="Q1312" s="66">
        <f t="shared" si="459"/>
        <v>35928</v>
      </c>
      <c r="R1312" s="196">
        <v>0</v>
      </c>
    </row>
    <row r="1313" spans="1:18" ht="16.5" hidden="1" customHeight="1" outlineLevel="4">
      <c r="A1313" s="427"/>
      <c r="B1313" s="429"/>
      <c r="C1313" s="139" t="s">
        <v>217</v>
      </c>
      <c r="D1313" s="139"/>
      <c r="E1313" s="113"/>
      <c r="F1313" s="369">
        <v>0</v>
      </c>
      <c r="G1313" s="369">
        <v>0</v>
      </c>
      <c r="H1313" s="369">
        <v>0</v>
      </c>
      <c r="I1313" s="369">
        <v>0</v>
      </c>
      <c r="J1313" s="363">
        <f t="shared" si="432"/>
        <v>0</v>
      </c>
      <c r="K1313" s="369">
        <v>140340</v>
      </c>
      <c r="L1313" s="369">
        <v>0</v>
      </c>
      <c r="M1313" s="369">
        <v>0</v>
      </c>
      <c r="N1313" s="369">
        <v>0</v>
      </c>
      <c r="O1313" s="369">
        <v>0</v>
      </c>
      <c r="P1313" s="87">
        <f t="shared" si="441"/>
        <v>140340</v>
      </c>
      <c r="Q1313" s="66">
        <f t="shared" si="459"/>
        <v>140340</v>
      </c>
      <c r="R1313" s="196">
        <v>0</v>
      </c>
    </row>
    <row r="1314" spans="1:18" ht="16.5" hidden="1" customHeight="1" outlineLevel="4">
      <c r="A1314" s="427"/>
      <c r="B1314" s="429"/>
      <c r="C1314" s="139" t="s">
        <v>218</v>
      </c>
      <c r="D1314" s="139"/>
      <c r="E1314" s="113"/>
      <c r="F1314" s="369">
        <v>0</v>
      </c>
      <c r="G1314" s="369">
        <v>0</v>
      </c>
      <c r="H1314" s="369">
        <v>0</v>
      </c>
      <c r="I1314" s="369">
        <v>0</v>
      </c>
      <c r="J1314" s="363">
        <f t="shared" si="432"/>
        <v>0</v>
      </c>
      <c r="K1314" s="369">
        <v>35340</v>
      </c>
      <c r="L1314" s="369">
        <v>0</v>
      </c>
      <c r="M1314" s="369">
        <v>0</v>
      </c>
      <c r="N1314" s="369">
        <v>0</v>
      </c>
      <c r="O1314" s="369">
        <v>0</v>
      </c>
      <c r="P1314" s="87">
        <f t="shared" si="441"/>
        <v>35340</v>
      </c>
      <c r="Q1314" s="66">
        <f t="shared" si="459"/>
        <v>35340</v>
      </c>
      <c r="R1314" s="196">
        <v>0</v>
      </c>
    </row>
    <row r="1315" spans="1:18" ht="16.5" hidden="1" customHeight="1" outlineLevel="4">
      <c r="A1315" s="427"/>
      <c r="B1315" s="429"/>
      <c r="C1315" s="139" t="s">
        <v>219</v>
      </c>
      <c r="D1315" s="139"/>
      <c r="E1315" s="113"/>
      <c r="F1315" s="369">
        <v>0</v>
      </c>
      <c r="G1315" s="369">
        <v>0</v>
      </c>
      <c r="H1315" s="369">
        <v>0</v>
      </c>
      <c r="I1315" s="369">
        <v>0</v>
      </c>
      <c r="J1315" s="363">
        <f t="shared" si="432"/>
        <v>0</v>
      </c>
      <c r="K1315" s="369">
        <v>34776</v>
      </c>
      <c r="L1315" s="369">
        <v>0</v>
      </c>
      <c r="M1315" s="369">
        <v>0</v>
      </c>
      <c r="N1315" s="369">
        <v>0</v>
      </c>
      <c r="O1315" s="369">
        <v>0</v>
      </c>
      <c r="P1315" s="87">
        <f t="shared" si="441"/>
        <v>34776</v>
      </c>
      <c r="Q1315" s="66">
        <f t="shared" si="459"/>
        <v>34776</v>
      </c>
      <c r="R1315" s="196">
        <v>0</v>
      </c>
    </row>
    <row r="1316" spans="1:18" ht="16.5" hidden="1" customHeight="1" outlineLevel="4">
      <c r="A1316" s="427"/>
      <c r="B1316" s="429"/>
      <c r="C1316" s="139" t="s">
        <v>215</v>
      </c>
      <c r="D1316" s="139"/>
      <c r="E1316" s="113"/>
      <c r="F1316" s="369">
        <v>0</v>
      </c>
      <c r="G1316" s="369">
        <v>0</v>
      </c>
      <c r="H1316" s="369">
        <v>0</v>
      </c>
      <c r="I1316" s="369">
        <v>0</v>
      </c>
      <c r="J1316" s="363">
        <f t="shared" si="432"/>
        <v>0</v>
      </c>
      <c r="K1316" s="369">
        <v>42948</v>
      </c>
      <c r="L1316" s="369">
        <v>0</v>
      </c>
      <c r="M1316" s="369">
        <v>0</v>
      </c>
      <c r="N1316" s="369">
        <v>0</v>
      </c>
      <c r="O1316" s="369">
        <v>0</v>
      </c>
      <c r="P1316" s="87">
        <f t="shared" si="441"/>
        <v>42948</v>
      </c>
      <c r="Q1316" s="66">
        <f t="shared" si="459"/>
        <v>42948</v>
      </c>
      <c r="R1316" s="196">
        <v>0</v>
      </c>
    </row>
    <row r="1317" spans="1:18" ht="16.5" hidden="1" customHeight="1" outlineLevel="4">
      <c r="A1317" s="427"/>
      <c r="B1317" s="429"/>
      <c r="C1317" s="139" t="s">
        <v>220</v>
      </c>
      <c r="D1317" s="139"/>
      <c r="E1317" s="113"/>
      <c r="F1317" s="369">
        <v>0</v>
      </c>
      <c r="G1317" s="369">
        <v>0</v>
      </c>
      <c r="H1317" s="369">
        <v>0</v>
      </c>
      <c r="I1317" s="369">
        <v>0</v>
      </c>
      <c r="J1317" s="363">
        <f t="shared" si="432"/>
        <v>0</v>
      </c>
      <c r="K1317" s="369">
        <v>39681.599999999999</v>
      </c>
      <c r="L1317" s="369">
        <v>0</v>
      </c>
      <c r="M1317" s="369">
        <v>0</v>
      </c>
      <c r="N1317" s="369">
        <v>0</v>
      </c>
      <c r="O1317" s="369">
        <v>0</v>
      </c>
      <c r="P1317" s="87">
        <f t="shared" si="441"/>
        <v>39681.599999999999</v>
      </c>
      <c r="Q1317" s="66">
        <f t="shared" si="459"/>
        <v>39681.599999999999</v>
      </c>
      <c r="R1317" s="196">
        <v>0</v>
      </c>
    </row>
    <row r="1318" spans="1:18" ht="16.5" hidden="1" customHeight="1" outlineLevel="4">
      <c r="A1318" s="427"/>
      <c r="B1318" s="429"/>
      <c r="C1318" s="139" t="s">
        <v>215</v>
      </c>
      <c r="D1318" s="139"/>
      <c r="E1318" s="113"/>
      <c r="F1318" s="369">
        <v>0</v>
      </c>
      <c r="G1318" s="369">
        <v>0</v>
      </c>
      <c r="H1318" s="369">
        <v>0</v>
      </c>
      <c r="I1318" s="369">
        <v>0</v>
      </c>
      <c r="J1318" s="363">
        <f t="shared" si="432"/>
        <v>0</v>
      </c>
      <c r="K1318" s="369">
        <v>62328</v>
      </c>
      <c r="L1318" s="369">
        <v>0</v>
      </c>
      <c r="M1318" s="369">
        <v>0</v>
      </c>
      <c r="N1318" s="369">
        <v>0</v>
      </c>
      <c r="O1318" s="369">
        <v>0</v>
      </c>
      <c r="P1318" s="87">
        <f t="shared" si="441"/>
        <v>62328</v>
      </c>
      <c r="Q1318" s="66">
        <f t="shared" si="459"/>
        <v>62328</v>
      </c>
      <c r="R1318" s="196">
        <v>0</v>
      </c>
    </row>
    <row r="1319" spans="1:18" ht="16.5" hidden="1" customHeight="1" outlineLevel="4">
      <c r="A1319" s="427"/>
      <c r="B1319" s="429"/>
      <c r="C1319" s="139" t="s">
        <v>221</v>
      </c>
      <c r="D1319" s="139"/>
      <c r="E1319" s="369"/>
      <c r="F1319" s="369">
        <v>0</v>
      </c>
      <c r="G1319" s="369">
        <v>0</v>
      </c>
      <c r="H1319" s="369">
        <v>0</v>
      </c>
      <c r="I1319" s="369">
        <v>0</v>
      </c>
      <c r="J1319" s="363">
        <f t="shared" si="432"/>
        <v>0</v>
      </c>
      <c r="K1319" s="369">
        <v>33408</v>
      </c>
      <c r="L1319" s="369">
        <v>0</v>
      </c>
      <c r="M1319" s="369">
        <v>0</v>
      </c>
      <c r="N1319" s="369">
        <v>0</v>
      </c>
      <c r="O1319" s="369">
        <v>0</v>
      </c>
      <c r="P1319" s="87">
        <f t="shared" si="441"/>
        <v>33408</v>
      </c>
      <c r="Q1319" s="66">
        <f t="shared" si="459"/>
        <v>33408</v>
      </c>
      <c r="R1319" s="196">
        <v>0</v>
      </c>
    </row>
    <row r="1320" spans="1:18" ht="16.5" hidden="1" customHeight="1" outlineLevel="4">
      <c r="A1320" s="427"/>
      <c r="B1320" s="429"/>
      <c r="C1320" s="139" t="s">
        <v>222</v>
      </c>
      <c r="D1320" s="139"/>
      <c r="E1320" s="113"/>
      <c r="F1320" s="369">
        <v>0</v>
      </c>
      <c r="G1320" s="369">
        <v>0</v>
      </c>
      <c r="H1320" s="369">
        <v>0</v>
      </c>
      <c r="I1320" s="369">
        <v>0</v>
      </c>
      <c r="J1320" s="363">
        <f t="shared" si="432"/>
        <v>0</v>
      </c>
      <c r="K1320" s="369">
        <v>262488</v>
      </c>
      <c r="L1320" s="369">
        <v>0</v>
      </c>
      <c r="M1320" s="369">
        <v>0</v>
      </c>
      <c r="N1320" s="369">
        <v>0</v>
      </c>
      <c r="O1320" s="369">
        <v>0</v>
      </c>
      <c r="P1320" s="87">
        <f t="shared" si="441"/>
        <v>262488</v>
      </c>
      <c r="Q1320" s="66">
        <f t="shared" si="459"/>
        <v>262488</v>
      </c>
      <c r="R1320" s="196">
        <v>0</v>
      </c>
    </row>
    <row r="1321" spans="1:18" ht="16.5" hidden="1" customHeight="1" outlineLevel="4">
      <c r="A1321" s="427"/>
      <c r="B1321" s="429"/>
      <c r="C1321" s="139" t="s">
        <v>223</v>
      </c>
      <c r="D1321" s="139"/>
      <c r="E1321" s="113"/>
      <c r="F1321" s="369">
        <v>0</v>
      </c>
      <c r="G1321" s="369">
        <v>0</v>
      </c>
      <c r="H1321" s="369">
        <v>0</v>
      </c>
      <c r="I1321" s="369">
        <v>0</v>
      </c>
      <c r="J1321" s="363">
        <f t="shared" si="432"/>
        <v>0</v>
      </c>
      <c r="K1321" s="369">
        <v>16548</v>
      </c>
      <c r="L1321" s="369">
        <v>0</v>
      </c>
      <c r="M1321" s="369">
        <v>0</v>
      </c>
      <c r="N1321" s="369">
        <v>0</v>
      </c>
      <c r="O1321" s="369">
        <v>0</v>
      </c>
      <c r="P1321" s="87">
        <f t="shared" si="441"/>
        <v>16548</v>
      </c>
      <c r="Q1321" s="66">
        <f t="shared" si="459"/>
        <v>16548</v>
      </c>
      <c r="R1321" s="196">
        <v>0</v>
      </c>
    </row>
    <row r="1322" spans="1:18" ht="16.5" hidden="1" customHeight="1" outlineLevel="4">
      <c r="A1322" s="427"/>
      <c r="B1322" s="429"/>
      <c r="C1322" s="139" t="s">
        <v>224</v>
      </c>
      <c r="D1322" s="139"/>
      <c r="E1322" s="113"/>
      <c r="F1322" s="369">
        <v>0</v>
      </c>
      <c r="G1322" s="369">
        <v>0</v>
      </c>
      <c r="H1322" s="369">
        <v>0</v>
      </c>
      <c r="I1322" s="369">
        <v>0</v>
      </c>
      <c r="J1322" s="363">
        <f t="shared" ref="J1322:J1385" si="462">I1322+H1322+G1322+F1322+E1322+D1322</f>
        <v>0</v>
      </c>
      <c r="K1322" s="369">
        <v>27252</v>
      </c>
      <c r="L1322" s="369">
        <v>0</v>
      </c>
      <c r="M1322" s="369">
        <v>0</v>
      </c>
      <c r="N1322" s="369">
        <v>0</v>
      </c>
      <c r="O1322" s="369">
        <v>0</v>
      </c>
      <c r="P1322" s="87">
        <f t="shared" si="441"/>
        <v>27252</v>
      </c>
      <c r="Q1322" s="66">
        <f t="shared" si="459"/>
        <v>27252</v>
      </c>
      <c r="R1322" s="196">
        <v>0</v>
      </c>
    </row>
    <row r="1323" spans="1:18" ht="16.5" hidden="1" customHeight="1" outlineLevel="4">
      <c r="A1323" s="427"/>
      <c r="B1323" s="429"/>
      <c r="C1323" s="139" t="s">
        <v>215</v>
      </c>
      <c r="D1323" s="139"/>
      <c r="E1323" s="113"/>
      <c r="F1323" s="369">
        <v>0</v>
      </c>
      <c r="G1323" s="369">
        <v>0</v>
      </c>
      <c r="H1323" s="369">
        <v>0</v>
      </c>
      <c r="I1323" s="369">
        <v>0</v>
      </c>
      <c r="J1323" s="363">
        <f t="shared" si="462"/>
        <v>0</v>
      </c>
      <c r="K1323" s="369">
        <v>43944</v>
      </c>
      <c r="L1323" s="369">
        <v>0</v>
      </c>
      <c r="M1323" s="369">
        <v>0</v>
      </c>
      <c r="N1323" s="369">
        <v>0</v>
      </c>
      <c r="O1323" s="369">
        <v>0</v>
      </c>
      <c r="P1323" s="87">
        <f t="shared" si="441"/>
        <v>43944</v>
      </c>
      <c r="Q1323" s="66">
        <f t="shared" si="459"/>
        <v>43944</v>
      </c>
      <c r="R1323" s="196">
        <v>0</v>
      </c>
    </row>
    <row r="1324" spans="1:18" ht="16.5" hidden="1" customHeight="1" outlineLevel="4">
      <c r="A1324" s="427"/>
      <c r="B1324" s="429"/>
      <c r="C1324" s="139" t="s">
        <v>225</v>
      </c>
      <c r="D1324" s="139"/>
      <c r="E1324" s="113"/>
      <c r="F1324" s="369">
        <v>0</v>
      </c>
      <c r="G1324" s="369">
        <v>0</v>
      </c>
      <c r="H1324" s="369">
        <v>0</v>
      </c>
      <c r="I1324" s="369">
        <v>0</v>
      </c>
      <c r="J1324" s="363">
        <f t="shared" si="462"/>
        <v>0</v>
      </c>
      <c r="K1324" s="369">
        <v>7740</v>
      </c>
      <c r="L1324" s="369">
        <v>0</v>
      </c>
      <c r="M1324" s="369">
        <v>0</v>
      </c>
      <c r="N1324" s="369">
        <v>0</v>
      </c>
      <c r="O1324" s="369">
        <v>0</v>
      </c>
      <c r="P1324" s="87">
        <f t="shared" si="441"/>
        <v>7740</v>
      </c>
      <c r="Q1324" s="66">
        <f t="shared" si="459"/>
        <v>7740</v>
      </c>
      <c r="R1324" s="196">
        <v>0</v>
      </c>
    </row>
    <row r="1325" spans="1:18" ht="16.5" hidden="1" customHeight="1" outlineLevel="4">
      <c r="A1325" s="427"/>
      <c r="B1325" s="429"/>
      <c r="C1325" s="139" t="s">
        <v>16</v>
      </c>
      <c r="D1325" s="139"/>
      <c r="E1325" s="369"/>
      <c r="F1325" s="369">
        <v>0</v>
      </c>
      <c r="G1325" s="369">
        <v>0</v>
      </c>
      <c r="H1325" s="369">
        <v>0</v>
      </c>
      <c r="I1325" s="369">
        <v>0</v>
      </c>
      <c r="J1325" s="363">
        <f t="shared" si="462"/>
        <v>0</v>
      </c>
      <c r="K1325" s="369">
        <v>0</v>
      </c>
      <c r="L1325" s="369">
        <v>0</v>
      </c>
      <c r="M1325" s="369">
        <v>0</v>
      </c>
      <c r="N1325" s="369">
        <v>0</v>
      </c>
      <c r="O1325" s="369">
        <v>0</v>
      </c>
      <c r="P1325" s="87">
        <f t="shared" si="441"/>
        <v>0</v>
      </c>
      <c r="Q1325" s="66">
        <f t="shared" si="459"/>
        <v>0</v>
      </c>
      <c r="R1325" s="196">
        <v>0</v>
      </c>
    </row>
    <row r="1326" spans="1:18" ht="16.5" hidden="1" customHeight="1" outlineLevel="4">
      <c r="A1326" s="427"/>
      <c r="B1326" s="429"/>
      <c r="C1326" s="139" t="s">
        <v>226</v>
      </c>
      <c r="D1326" s="139"/>
      <c r="E1326" s="113"/>
      <c r="F1326" s="369">
        <v>0</v>
      </c>
      <c r="G1326" s="369">
        <v>0</v>
      </c>
      <c r="H1326" s="369">
        <v>0</v>
      </c>
      <c r="I1326" s="369">
        <v>0</v>
      </c>
      <c r="J1326" s="363">
        <f t="shared" si="462"/>
        <v>0</v>
      </c>
      <c r="K1326" s="369">
        <v>43608</v>
      </c>
      <c r="L1326" s="369">
        <v>0</v>
      </c>
      <c r="M1326" s="369">
        <v>0</v>
      </c>
      <c r="N1326" s="369">
        <v>0</v>
      </c>
      <c r="O1326" s="369">
        <v>0</v>
      </c>
      <c r="P1326" s="87">
        <f t="shared" si="441"/>
        <v>43608</v>
      </c>
      <c r="Q1326" s="66">
        <f t="shared" si="459"/>
        <v>43608</v>
      </c>
      <c r="R1326" s="196">
        <v>0</v>
      </c>
    </row>
    <row r="1327" spans="1:18" ht="16.5" hidden="1" customHeight="1" outlineLevel="4">
      <c r="A1327" s="427"/>
      <c r="B1327" s="429"/>
      <c r="C1327" s="139" t="s">
        <v>227</v>
      </c>
      <c r="D1327" s="139"/>
      <c r="E1327" s="369"/>
      <c r="F1327" s="369">
        <v>0</v>
      </c>
      <c r="G1327" s="369">
        <v>0</v>
      </c>
      <c r="H1327" s="369">
        <v>0</v>
      </c>
      <c r="I1327" s="369">
        <v>0</v>
      </c>
      <c r="J1327" s="363">
        <f t="shared" si="462"/>
        <v>0</v>
      </c>
      <c r="K1327" s="369">
        <v>0</v>
      </c>
      <c r="L1327" s="369">
        <v>0</v>
      </c>
      <c r="M1327" s="369">
        <v>0</v>
      </c>
      <c r="N1327" s="369">
        <v>0</v>
      </c>
      <c r="O1327" s="369">
        <v>0</v>
      </c>
      <c r="P1327" s="87">
        <f t="shared" si="441"/>
        <v>0</v>
      </c>
      <c r="Q1327" s="66">
        <f t="shared" si="459"/>
        <v>0</v>
      </c>
      <c r="R1327" s="196">
        <v>0</v>
      </c>
    </row>
    <row r="1328" spans="1:18" ht="16.5" hidden="1" customHeight="1" outlineLevel="4">
      <c r="A1328" s="427"/>
      <c r="B1328" s="429"/>
      <c r="C1328" s="139" t="s">
        <v>228</v>
      </c>
      <c r="D1328" s="139"/>
      <c r="E1328" s="113"/>
      <c r="F1328" s="369">
        <v>0</v>
      </c>
      <c r="G1328" s="369">
        <v>0</v>
      </c>
      <c r="H1328" s="369">
        <v>0</v>
      </c>
      <c r="I1328" s="369">
        <v>0</v>
      </c>
      <c r="J1328" s="363">
        <f t="shared" si="462"/>
        <v>0</v>
      </c>
      <c r="K1328" s="369">
        <v>50400</v>
      </c>
      <c r="L1328" s="369">
        <v>0</v>
      </c>
      <c r="M1328" s="369">
        <v>0</v>
      </c>
      <c r="N1328" s="369">
        <v>0</v>
      </c>
      <c r="O1328" s="369">
        <v>0</v>
      </c>
      <c r="P1328" s="87">
        <f t="shared" si="441"/>
        <v>50400</v>
      </c>
      <c r="Q1328" s="66">
        <f t="shared" si="459"/>
        <v>50400</v>
      </c>
      <c r="R1328" s="196">
        <v>0</v>
      </c>
    </row>
    <row r="1329" spans="1:18" ht="16.5" hidden="1" customHeight="1" outlineLevel="4">
      <c r="A1329" s="427"/>
      <c r="B1329" s="429"/>
      <c r="C1329" s="139" t="s">
        <v>229</v>
      </c>
      <c r="D1329" s="139"/>
      <c r="E1329" s="113"/>
      <c r="F1329" s="369">
        <v>0</v>
      </c>
      <c r="G1329" s="369">
        <v>0</v>
      </c>
      <c r="H1329" s="369">
        <v>0</v>
      </c>
      <c r="I1329" s="369">
        <v>0</v>
      </c>
      <c r="J1329" s="363">
        <f t="shared" si="462"/>
        <v>0</v>
      </c>
      <c r="K1329" s="369">
        <v>40140</v>
      </c>
      <c r="L1329" s="369">
        <v>0</v>
      </c>
      <c r="M1329" s="369">
        <v>0</v>
      </c>
      <c r="N1329" s="369">
        <v>0</v>
      </c>
      <c r="O1329" s="369">
        <v>0</v>
      </c>
      <c r="P1329" s="87">
        <f t="shared" ref="P1329:P1392" si="463">K1329+L1329+M1329+N1329+O1329</f>
        <v>40140</v>
      </c>
      <c r="Q1329" s="66">
        <f t="shared" si="459"/>
        <v>40140</v>
      </c>
      <c r="R1329" s="196">
        <v>0</v>
      </c>
    </row>
    <row r="1330" spans="1:18" ht="16.5" hidden="1" customHeight="1" outlineLevel="4">
      <c r="A1330" s="427"/>
      <c r="B1330" s="429"/>
      <c r="C1330" s="139" t="s">
        <v>230</v>
      </c>
      <c r="D1330" s="139"/>
      <c r="E1330" s="113"/>
      <c r="F1330" s="369">
        <v>0</v>
      </c>
      <c r="G1330" s="369">
        <v>0</v>
      </c>
      <c r="H1330" s="369">
        <v>0</v>
      </c>
      <c r="I1330" s="369">
        <v>0</v>
      </c>
      <c r="J1330" s="363">
        <f t="shared" si="462"/>
        <v>0</v>
      </c>
      <c r="K1330" s="369">
        <v>21487.200000000001</v>
      </c>
      <c r="L1330" s="369">
        <v>0</v>
      </c>
      <c r="M1330" s="369">
        <v>0</v>
      </c>
      <c r="N1330" s="369">
        <v>0</v>
      </c>
      <c r="O1330" s="369">
        <v>0</v>
      </c>
      <c r="P1330" s="87">
        <f t="shared" si="463"/>
        <v>21487.200000000001</v>
      </c>
      <c r="Q1330" s="66">
        <f t="shared" si="459"/>
        <v>21487.200000000001</v>
      </c>
      <c r="R1330" s="196">
        <v>0</v>
      </c>
    </row>
    <row r="1331" spans="1:18" ht="16.5" hidden="1" customHeight="1" outlineLevel="4">
      <c r="A1331" s="427"/>
      <c r="B1331" s="429"/>
      <c r="C1331" s="139" t="s">
        <v>231</v>
      </c>
      <c r="D1331" s="139"/>
      <c r="E1331" s="113"/>
      <c r="F1331" s="369">
        <v>0</v>
      </c>
      <c r="G1331" s="369">
        <v>0</v>
      </c>
      <c r="H1331" s="369">
        <v>0</v>
      </c>
      <c r="I1331" s="369">
        <v>0</v>
      </c>
      <c r="J1331" s="363">
        <f t="shared" si="462"/>
        <v>0</v>
      </c>
      <c r="K1331" s="369">
        <v>30564</v>
      </c>
      <c r="L1331" s="369">
        <v>0</v>
      </c>
      <c r="M1331" s="369">
        <v>0</v>
      </c>
      <c r="N1331" s="369">
        <v>0</v>
      </c>
      <c r="O1331" s="369">
        <v>0</v>
      </c>
      <c r="P1331" s="87">
        <f t="shared" si="463"/>
        <v>30564</v>
      </c>
      <c r="Q1331" s="66">
        <f t="shared" si="459"/>
        <v>30564</v>
      </c>
      <c r="R1331" s="196">
        <v>0</v>
      </c>
    </row>
    <row r="1332" spans="1:18" ht="16.5" hidden="1" customHeight="1" outlineLevel="4">
      <c r="A1332" s="427"/>
      <c r="B1332" s="429"/>
      <c r="C1332" s="139" t="s">
        <v>232</v>
      </c>
      <c r="D1332" s="139"/>
      <c r="E1332" s="113"/>
      <c r="F1332" s="369">
        <v>0</v>
      </c>
      <c r="G1332" s="369">
        <v>0</v>
      </c>
      <c r="H1332" s="369">
        <v>0</v>
      </c>
      <c r="I1332" s="369">
        <v>0</v>
      </c>
      <c r="J1332" s="363">
        <f t="shared" si="462"/>
        <v>0</v>
      </c>
      <c r="K1332" s="369">
        <v>24756</v>
      </c>
      <c r="L1332" s="369">
        <v>0</v>
      </c>
      <c r="M1332" s="369">
        <v>0</v>
      </c>
      <c r="N1332" s="369">
        <v>0</v>
      </c>
      <c r="O1332" s="369">
        <v>0</v>
      </c>
      <c r="P1332" s="87">
        <f t="shared" si="463"/>
        <v>24756</v>
      </c>
      <c r="Q1332" s="66">
        <f t="shared" si="459"/>
        <v>24756</v>
      </c>
      <c r="R1332" s="196">
        <v>0</v>
      </c>
    </row>
    <row r="1333" spans="1:18" ht="16.5" hidden="1" customHeight="1" outlineLevel="4">
      <c r="A1333" s="427"/>
      <c r="B1333" s="429"/>
      <c r="C1333" s="139" t="s">
        <v>233</v>
      </c>
      <c r="D1333" s="139"/>
      <c r="E1333" s="113"/>
      <c r="F1333" s="369">
        <v>0</v>
      </c>
      <c r="G1333" s="369">
        <v>0</v>
      </c>
      <c r="H1333" s="369">
        <v>0</v>
      </c>
      <c r="I1333" s="369">
        <v>0</v>
      </c>
      <c r="J1333" s="363">
        <f t="shared" si="462"/>
        <v>0</v>
      </c>
      <c r="K1333" s="369">
        <v>9564</v>
      </c>
      <c r="L1333" s="369">
        <v>0</v>
      </c>
      <c r="M1333" s="369">
        <v>0</v>
      </c>
      <c r="N1333" s="369">
        <v>0</v>
      </c>
      <c r="O1333" s="369">
        <v>0</v>
      </c>
      <c r="P1333" s="87">
        <f t="shared" si="463"/>
        <v>9564</v>
      </c>
      <c r="Q1333" s="66">
        <f t="shared" si="459"/>
        <v>9564</v>
      </c>
      <c r="R1333" s="196">
        <v>0</v>
      </c>
    </row>
    <row r="1334" spans="1:18" ht="16.5" hidden="1" customHeight="1" outlineLevel="4">
      <c r="A1334" s="427"/>
      <c r="B1334" s="429"/>
      <c r="C1334" s="139" t="s">
        <v>234</v>
      </c>
      <c r="D1334" s="139"/>
      <c r="E1334" s="113"/>
      <c r="F1334" s="369">
        <v>0</v>
      </c>
      <c r="G1334" s="369">
        <v>0</v>
      </c>
      <c r="H1334" s="369">
        <v>0</v>
      </c>
      <c r="I1334" s="369">
        <v>0</v>
      </c>
      <c r="J1334" s="363">
        <f t="shared" si="462"/>
        <v>0</v>
      </c>
      <c r="K1334" s="369">
        <v>181500</v>
      </c>
      <c r="L1334" s="369">
        <v>0</v>
      </c>
      <c r="M1334" s="369">
        <v>0</v>
      </c>
      <c r="N1334" s="369">
        <v>0</v>
      </c>
      <c r="O1334" s="369">
        <v>0</v>
      </c>
      <c r="P1334" s="87">
        <f t="shared" si="463"/>
        <v>181500</v>
      </c>
      <c r="Q1334" s="66">
        <f t="shared" si="459"/>
        <v>181500</v>
      </c>
      <c r="R1334" s="196">
        <v>0</v>
      </c>
    </row>
    <row r="1335" spans="1:18" ht="16.5" hidden="1" customHeight="1" outlineLevel="4">
      <c r="A1335" s="427"/>
      <c r="B1335" s="429"/>
      <c r="C1335" s="139" t="s">
        <v>235</v>
      </c>
      <c r="D1335" s="139"/>
      <c r="E1335" s="369"/>
      <c r="F1335" s="369">
        <v>0</v>
      </c>
      <c r="G1335" s="369">
        <v>0</v>
      </c>
      <c r="H1335" s="369">
        <v>0</v>
      </c>
      <c r="I1335" s="369">
        <v>0</v>
      </c>
      <c r="J1335" s="363">
        <f t="shared" si="462"/>
        <v>0</v>
      </c>
      <c r="K1335" s="369">
        <v>16548</v>
      </c>
      <c r="L1335" s="369">
        <v>0</v>
      </c>
      <c r="M1335" s="369">
        <v>0</v>
      </c>
      <c r="N1335" s="369">
        <v>0</v>
      </c>
      <c r="O1335" s="369">
        <v>0</v>
      </c>
      <c r="P1335" s="87">
        <f t="shared" si="463"/>
        <v>16548</v>
      </c>
      <c r="Q1335" s="66">
        <f t="shared" si="459"/>
        <v>16548</v>
      </c>
      <c r="R1335" s="196">
        <v>0</v>
      </c>
    </row>
    <row r="1336" spans="1:18" ht="16.5" hidden="1" customHeight="1" outlineLevel="4">
      <c r="A1336" s="427"/>
      <c r="B1336" s="429"/>
      <c r="C1336" s="139" t="s">
        <v>236</v>
      </c>
      <c r="D1336" s="139"/>
      <c r="E1336" s="113"/>
      <c r="F1336" s="369">
        <v>0</v>
      </c>
      <c r="G1336" s="369">
        <v>0</v>
      </c>
      <c r="H1336" s="369">
        <v>0</v>
      </c>
      <c r="I1336" s="369">
        <v>0</v>
      </c>
      <c r="J1336" s="363">
        <f t="shared" si="462"/>
        <v>0</v>
      </c>
      <c r="K1336" s="369">
        <v>43104</v>
      </c>
      <c r="L1336" s="369">
        <v>0</v>
      </c>
      <c r="M1336" s="369">
        <v>0</v>
      </c>
      <c r="N1336" s="369">
        <v>0</v>
      </c>
      <c r="O1336" s="369">
        <v>0</v>
      </c>
      <c r="P1336" s="87">
        <f t="shared" si="463"/>
        <v>43104</v>
      </c>
      <c r="Q1336" s="66">
        <f t="shared" si="459"/>
        <v>43104</v>
      </c>
      <c r="R1336" s="196">
        <v>0</v>
      </c>
    </row>
    <row r="1337" spans="1:18" ht="16.5" hidden="1" customHeight="1" outlineLevel="4">
      <c r="A1337" s="427"/>
      <c r="B1337" s="429"/>
      <c r="C1337" s="139" t="s">
        <v>237</v>
      </c>
      <c r="D1337" s="139"/>
      <c r="E1337" s="113"/>
      <c r="F1337" s="369">
        <v>0</v>
      </c>
      <c r="G1337" s="369">
        <v>0</v>
      </c>
      <c r="H1337" s="369">
        <v>0</v>
      </c>
      <c r="I1337" s="369">
        <v>0</v>
      </c>
      <c r="J1337" s="363">
        <f t="shared" si="462"/>
        <v>0</v>
      </c>
      <c r="K1337" s="369">
        <v>35136</v>
      </c>
      <c r="L1337" s="369">
        <v>0</v>
      </c>
      <c r="M1337" s="369">
        <v>0</v>
      </c>
      <c r="N1337" s="369">
        <v>0</v>
      </c>
      <c r="O1337" s="369">
        <v>0</v>
      </c>
      <c r="P1337" s="87">
        <f t="shared" si="463"/>
        <v>35136</v>
      </c>
      <c r="Q1337" s="66">
        <f t="shared" si="459"/>
        <v>35136</v>
      </c>
      <c r="R1337" s="196">
        <v>0</v>
      </c>
    </row>
    <row r="1338" spans="1:18" ht="16.5" hidden="1" customHeight="1" outlineLevel="4">
      <c r="A1338" s="427"/>
      <c r="B1338" s="429"/>
      <c r="C1338" s="139" t="s">
        <v>238</v>
      </c>
      <c r="D1338" s="139"/>
      <c r="E1338" s="113"/>
      <c r="F1338" s="369">
        <v>0</v>
      </c>
      <c r="G1338" s="369">
        <v>0</v>
      </c>
      <c r="H1338" s="369">
        <v>0</v>
      </c>
      <c r="I1338" s="369">
        <v>0</v>
      </c>
      <c r="J1338" s="363">
        <f t="shared" si="462"/>
        <v>0</v>
      </c>
      <c r="K1338" s="369">
        <v>14964</v>
      </c>
      <c r="L1338" s="369">
        <v>0</v>
      </c>
      <c r="M1338" s="369">
        <v>0</v>
      </c>
      <c r="N1338" s="369">
        <v>0</v>
      </c>
      <c r="O1338" s="369">
        <v>0</v>
      </c>
      <c r="P1338" s="87">
        <f t="shared" si="463"/>
        <v>14964</v>
      </c>
      <c r="Q1338" s="66">
        <f t="shared" si="459"/>
        <v>14964</v>
      </c>
      <c r="R1338" s="196">
        <v>0</v>
      </c>
    </row>
    <row r="1339" spans="1:18" ht="16.5" hidden="1" customHeight="1" outlineLevel="4">
      <c r="A1339" s="427"/>
      <c r="B1339" s="429"/>
      <c r="C1339" s="139" t="s">
        <v>227</v>
      </c>
      <c r="D1339" s="139"/>
      <c r="E1339" s="113"/>
      <c r="F1339" s="369">
        <v>0</v>
      </c>
      <c r="G1339" s="369">
        <v>0</v>
      </c>
      <c r="H1339" s="369">
        <v>0</v>
      </c>
      <c r="I1339" s="369">
        <v>0</v>
      </c>
      <c r="J1339" s="363">
        <f t="shared" si="462"/>
        <v>0</v>
      </c>
      <c r="K1339" s="369">
        <v>7740</v>
      </c>
      <c r="L1339" s="369">
        <v>0</v>
      </c>
      <c r="M1339" s="369">
        <v>0</v>
      </c>
      <c r="N1339" s="369">
        <v>0</v>
      </c>
      <c r="O1339" s="369">
        <v>0</v>
      </c>
      <c r="P1339" s="87">
        <f t="shared" si="463"/>
        <v>7740</v>
      </c>
      <c r="Q1339" s="66">
        <f t="shared" si="459"/>
        <v>7740</v>
      </c>
      <c r="R1339" s="196">
        <v>0</v>
      </c>
    </row>
    <row r="1340" spans="1:18" ht="16.5" hidden="1" customHeight="1" outlineLevel="4">
      <c r="A1340" s="427"/>
      <c r="B1340" s="429"/>
      <c r="C1340" s="139" t="s">
        <v>239</v>
      </c>
      <c r="D1340" s="139"/>
      <c r="E1340" s="369"/>
      <c r="F1340" s="369">
        <v>0</v>
      </c>
      <c r="G1340" s="369">
        <v>0</v>
      </c>
      <c r="H1340" s="369">
        <v>0</v>
      </c>
      <c r="I1340" s="369">
        <v>0</v>
      </c>
      <c r="J1340" s="363">
        <f t="shared" si="462"/>
        <v>0</v>
      </c>
      <c r="K1340" s="369">
        <v>67356</v>
      </c>
      <c r="L1340" s="369">
        <v>0</v>
      </c>
      <c r="M1340" s="369">
        <v>0</v>
      </c>
      <c r="N1340" s="369">
        <v>0</v>
      </c>
      <c r="O1340" s="369">
        <v>0</v>
      </c>
      <c r="P1340" s="87">
        <f t="shared" si="463"/>
        <v>67356</v>
      </c>
      <c r="Q1340" s="66">
        <f t="shared" si="459"/>
        <v>67356</v>
      </c>
      <c r="R1340" s="196">
        <v>0</v>
      </c>
    </row>
    <row r="1341" spans="1:18" ht="16.5" hidden="1" customHeight="1" outlineLevel="4">
      <c r="A1341" s="427"/>
      <c r="B1341" s="429"/>
      <c r="C1341" s="139" t="s">
        <v>240</v>
      </c>
      <c r="D1341" s="139"/>
      <c r="E1341" s="113"/>
      <c r="F1341" s="369">
        <v>0</v>
      </c>
      <c r="G1341" s="369">
        <v>0</v>
      </c>
      <c r="H1341" s="369">
        <v>0</v>
      </c>
      <c r="I1341" s="369">
        <v>0</v>
      </c>
      <c r="J1341" s="363">
        <f t="shared" si="462"/>
        <v>0</v>
      </c>
      <c r="K1341" s="369">
        <v>154596</v>
      </c>
      <c r="L1341" s="369">
        <v>0</v>
      </c>
      <c r="M1341" s="369">
        <v>0</v>
      </c>
      <c r="N1341" s="369">
        <v>0</v>
      </c>
      <c r="O1341" s="369">
        <v>0</v>
      </c>
      <c r="P1341" s="87">
        <f t="shared" si="463"/>
        <v>154596</v>
      </c>
      <c r="Q1341" s="66">
        <f t="shared" si="459"/>
        <v>154596</v>
      </c>
      <c r="R1341" s="196">
        <v>0</v>
      </c>
    </row>
    <row r="1342" spans="1:18" ht="16.5" hidden="1" customHeight="1" outlineLevel="4">
      <c r="A1342" s="427"/>
      <c r="B1342" s="429"/>
      <c r="C1342" s="139" t="s">
        <v>238</v>
      </c>
      <c r="D1342" s="139"/>
      <c r="E1342" s="113"/>
      <c r="F1342" s="369">
        <v>0</v>
      </c>
      <c r="G1342" s="369">
        <v>0</v>
      </c>
      <c r="H1342" s="369">
        <v>0</v>
      </c>
      <c r="I1342" s="369">
        <v>0</v>
      </c>
      <c r="J1342" s="363">
        <f t="shared" si="462"/>
        <v>0</v>
      </c>
      <c r="K1342" s="369">
        <v>43188</v>
      </c>
      <c r="L1342" s="369">
        <v>0</v>
      </c>
      <c r="M1342" s="369">
        <v>0</v>
      </c>
      <c r="N1342" s="369">
        <v>0</v>
      </c>
      <c r="O1342" s="369">
        <v>0</v>
      </c>
      <c r="P1342" s="87">
        <f t="shared" si="463"/>
        <v>43188</v>
      </c>
      <c r="Q1342" s="66">
        <f t="shared" si="459"/>
        <v>43188</v>
      </c>
      <c r="R1342" s="196">
        <v>0</v>
      </c>
    </row>
    <row r="1343" spans="1:18" ht="16.5" hidden="1" customHeight="1" outlineLevel="4">
      <c r="A1343" s="427"/>
      <c r="B1343" s="429"/>
      <c r="C1343" s="139" t="s">
        <v>241</v>
      </c>
      <c r="D1343" s="139"/>
      <c r="E1343" s="113"/>
      <c r="F1343" s="369">
        <v>0</v>
      </c>
      <c r="G1343" s="369">
        <v>0</v>
      </c>
      <c r="H1343" s="369">
        <v>0</v>
      </c>
      <c r="I1343" s="369">
        <v>0</v>
      </c>
      <c r="J1343" s="363">
        <f t="shared" si="462"/>
        <v>0</v>
      </c>
      <c r="K1343" s="369">
        <v>27552</v>
      </c>
      <c r="L1343" s="369">
        <v>0</v>
      </c>
      <c r="M1343" s="369">
        <v>0</v>
      </c>
      <c r="N1343" s="369">
        <v>0</v>
      </c>
      <c r="O1343" s="369">
        <v>0</v>
      </c>
      <c r="P1343" s="87">
        <f t="shared" si="463"/>
        <v>27552</v>
      </c>
      <c r="Q1343" s="66">
        <f t="shared" si="459"/>
        <v>27552</v>
      </c>
      <c r="R1343" s="196">
        <v>0</v>
      </c>
    </row>
    <row r="1344" spans="1:18" ht="16.5" hidden="1" customHeight="1" outlineLevel="4">
      <c r="A1344" s="427"/>
      <c r="B1344" s="429"/>
      <c r="C1344" s="139" t="s">
        <v>242</v>
      </c>
      <c r="D1344" s="139"/>
      <c r="E1344" s="113"/>
      <c r="F1344" s="369">
        <v>0</v>
      </c>
      <c r="G1344" s="369">
        <v>0</v>
      </c>
      <c r="H1344" s="369">
        <v>0</v>
      </c>
      <c r="I1344" s="369">
        <v>0</v>
      </c>
      <c r="J1344" s="363">
        <f t="shared" si="462"/>
        <v>0</v>
      </c>
      <c r="K1344" s="369">
        <v>14892</v>
      </c>
      <c r="L1344" s="369">
        <v>0</v>
      </c>
      <c r="M1344" s="369">
        <v>0</v>
      </c>
      <c r="N1344" s="369">
        <v>0</v>
      </c>
      <c r="O1344" s="369">
        <v>0</v>
      </c>
      <c r="P1344" s="87">
        <f t="shared" si="463"/>
        <v>14892</v>
      </c>
      <c r="Q1344" s="66">
        <f t="shared" si="459"/>
        <v>14892</v>
      </c>
      <c r="R1344" s="196">
        <v>0</v>
      </c>
    </row>
    <row r="1345" spans="1:18" ht="16.5" hidden="1" customHeight="1" outlineLevel="4">
      <c r="A1345" s="427"/>
      <c r="B1345" s="429"/>
      <c r="C1345" s="139" t="s">
        <v>243</v>
      </c>
      <c r="D1345" s="139"/>
      <c r="E1345" s="113"/>
      <c r="F1345" s="369">
        <v>0</v>
      </c>
      <c r="G1345" s="369">
        <v>0</v>
      </c>
      <c r="H1345" s="369">
        <v>0</v>
      </c>
      <c r="I1345" s="369">
        <v>0</v>
      </c>
      <c r="J1345" s="363">
        <f t="shared" si="462"/>
        <v>0</v>
      </c>
      <c r="K1345" s="369">
        <v>54576</v>
      </c>
      <c r="L1345" s="369">
        <v>0</v>
      </c>
      <c r="M1345" s="369">
        <v>0</v>
      </c>
      <c r="N1345" s="369">
        <v>0</v>
      </c>
      <c r="O1345" s="369">
        <v>0</v>
      </c>
      <c r="P1345" s="87">
        <f t="shared" si="463"/>
        <v>54576</v>
      </c>
      <c r="Q1345" s="66">
        <f t="shared" si="459"/>
        <v>54576</v>
      </c>
      <c r="R1345" s="196">
        <v>0</v>
      </c>
    </row>
    <row r="1346" spans="1:18" ht="16.5" hidden="1" customHeight="1" outlineLevel="4">
      <c r="A1346" s="427"/>
      <c r="B1346" s="429"/>
      <c r="C1346" s="139" t="s">
        <v>244</v>
      </c>
      <c r="D1346" s="139"/>
      <c r="E1346" s="369"/>
      <c r="F1346" s="369">
        <v>0</v>
      </c>
      <c r="G1346" s="369">
        <v>0</v>
      </c>
      <c r="H1346" s="369">
        <v>0</v>
      </c>
      <c r="I1346" s="369">
        <v>0</v>
      </c>
      <c r="J1346" s="363">
        <f t="shared" si="462"/>
        <v>0</v>
      </c>
      <c r="K1346" s="369">
        <v>0</v>
      </c>
      <c r="L1346" s="369">
        <v>0</v>
      </c>
      <c r="M1346" s="369">
        <v>0</v>
      </c>
      <c r="N1346" s="369">
        <v>0</v>
      </c>
      <c r="O1346" s="369">
        <v>0</v>
      </c>
      <c r="P1346" s="87">
        <f t="shared" si="463"/>
        <v>0</v>
      </c>
      <c r="Q1346" s="66">
        <f t="shared" si="459"/>
        <v>0</v>
      </c>
      <c r="R1346" s="196">
        <v>0</v>
      </c>
    </row>
    <row r="1347" spans="1:18" ht="16.5" hidden="1" customHeight="1" outlineLevel="4">
      <c r="A1347" s="427"/>
      <c r="B1347" s="429"/>
      <c r="C1347" s="139" t="s">
        <v>245</v>
      </c>
      <c r="D1347" s="139"/>
      <c r="E1347" s="369"/>
      <c r="F1347" s="369">
        <v>0</v>
      </c>
      <c r="G1347" s="369">
        <v>0</v>
      </c>
      <c r="H1347" s="369">
        <v>0</v>
      </c>
      <c r="I1347" s="369">
        <v>0</v>
      </c>
      <c r="J1347" s="363">
        <f t="shared" si="462"/>
        <v>0</v>
      </c>
      <c r="K1347" s="369">
        <v>41160</v>
      </c>
      <c r="L1347" s="369">
        <v>0</v>
      </c>
      <c r="M1347" s="369">
        <v>0</v>
      </c>
      <c r="N1347" s="369">
        <v>0</v>
      </c>
      <c r="O1347" s="369">
        <v>0</v>
      </c>
      <c r="P1347" s="87">
        <f t="shared" si="463"/>
        <v>41160</v>
      </c>
      <c r="Q1347" s="66">
        <f t="shared" si="459"/>
        <v>41160</v>
      </c>
      <c r="R1347" s="196">
        <v>0</v>
      </c>
    </row>
    <row r="1348" spans="1:18" ht="16.5" hidden="1" customHeight="1" outlineLevel="4">
      <c r="A1348" s="427"/>
      <c r="B1348" s="429"/>
      <c r="C1348" s="139" t="s">
        <v>17</v>
      </c>
      <c r="D1348" s="139"/>
      <c r="E1348" s="369"/>
      <c r="F1348" s="369">
        <v>0</v>
      </c>
      <c r="G1348" s="369">
        <v>0</v>
      </c>
      <c r="H1348" s="369">
        <v>0</v>
      </c>
      <c r="I1348" s="369">
        <v>0</v>
      </c>
      <c r="J1348" s="363">
        <f t="shared" si="462"/>
        <v>0</v>
      </c>
      <c r="K1348" s="369">
        <v>27624</v>
      </c>
      <c r="L1348" s="369">
        <v>0</v>
      </c>
      <c r="M1348" s="369">
        <v>0</v>
      </c>
      <c r="N1348" s="369">
        <v>0</v>
      </c>
      <c r="O1348" s="369">
        <v>0</v>
      </c>
      <c r="P1348" s="87">
        <f t="shared" si="463"/>
        <v>27624</v>
      </c>
      <c r="Q1348" s="66">
        <f t="shared" si="459"/>
        <v>27624</v>
      </c>
      <c r="R1348" s="196">
        <v>0</v>
      </c>
    </row>
    <row r="1349" spans="1:18" ht="16.5" hidden="1" customHeight="1" outlineLevel="4">
      <c r="A1349" s="427"/>
      <c r="B1349" s="429"/>
      <c r="C1349" s="139" t="s">
        <v>246</v>
      </c>
      <c r="D1349" s="139"/>
      <c r="E1349" s="113"/>
      <c r="F1349" s="369">
        <v>0</v>
      </c>
      <c r="G1349" s="369">
        <v>0</v>
      </c>
      <c r="H1349" s="369">
        <v>0</v>
      </c>
      <c r="I1349" s="369">
        <v>0</v>
      </c>
      <c r="J1349" s="363">
        <f t="shared" si="462"/>
        <v>0</v>
      </c>
      <c r="K1349" s="369">
        <v>43164</v>
      </c>
      <c r="L1349" s="369">
        <v>0</v>
      </c>
      <c r="M1349" s="369">
        <v>0</v>
      </c>
      <c r="N1349" s="369">
        <v>0</v>
      </c>
      <c r="O1349" s="369">
        <v>0</v>
      </c>
      <c r="P1349" s="87">
        <f t="shared" si="463"/>
        <v>43164</v>
      </c>
      <c r="Q1349" s="66">
        <f t="shared" si="459"/>
        <v>43164</v>
      </c>
      <c r="R1349" s="196">
        <v>0</v>
      </c>
    </row>
    <row r="1350" spans="1:18" ht="16.5" hidden="1" customHeight="1" outlineLevel="4">
      <c r="A1350" s="427"/>
      <c r="B1350" s="429"/>
      <c r="C1350" s="139" t="s">
        <v>247</v>
      </c>
      <c r="D1350" s="139"/>
      <c r="E1350" s="369"/>
      <c r="F1350" s="369">
        <v>0</v>
      </c>
      <c r="G1350" s="369">
        <v>0</v>
      </c>
      <c r="H1350" s="369">
        <v>0</v>
      </c>
      <c r="I1350" s="369">
        <v>0</v>
      </c>
      <c r="J1350" s="363">
        <f t="shared" si="462"/>
        <v>0</v>
      </c>
      <c r="K1350" s="369">
        <v>6924</v>
      </c>
      <c r="L1350" s="369">
        <v>0</v>
      </c>
      <c r="M1350" s="369">
        <v>0</v>
      </c>
      <c r="N1350" s="369">
        <v>0</v>
      </c>
      <c r="O1350" s="369">
        <v>0</v>
      </c>
      <c r="P1350" s="87">
        <f t="shared" si="463"/>
        <v>6924</v>
      </c>
      <c r="Q1350" s="66">
        <f t="shared" si="459"/>
        <v>6924</v>
      </c>
      <c r="R1350" s="196">
        <v>0</v>
      </c>
    </row>
    <row r="1351" spans="1:18" ht="16.5" hidden="1" customHeight="1" outlineLevel="4">
      <c r="A1351" s="427"/>
      <c r="B1351" s="429"/>
      <c r="C1351" s="139" t="s">
        <v>248</v>
      </c>
      <c r="D1351" s="139"/>
      <c r="E1351" s="113"/>
      <c r="F1351" s="369">
        <v>0</v>
      </c>
      <c r="G1351" s="369">
        <v>0</v>
      </c>
      <c r="H1351" s="369">
        <v>0</v>
      </c>
      <c r="I1351" s="369">
        <v>0</v>
      </c>
      <c r="J1351" s="363">
        <f t="shared" si="462"/>
        <v>0</v>
      </c>
      <c r="K1351" s="369">
        <v>16836</v>
      </c>
      <c r="L1351" s="369">
        <v>0</v>
      </c>
      <c r="M1351" s="369">
        <v>0</v>
      </c>
      <c r="N1351" s="369">
        <v>0</v>
      </c>
      <c r="O1351" s="369">
        <v>0</v>
      </c>
      <c r="P1351" s="87">
        <f t="shared" si="463"/>
        <v>16836</v>
      </c>
      <c r="Q1351" s="66">
        <f t="shared" si="459"/>
        <v>16836</v>
      </c>
      <c r="R1351" s="196">
        <v>0</v>
      </c>
    </row>
    <row r="1352" spans="1:18" ht="16.5" hidden="1" customHeight="1" outlineLevel="4">
      <c r="A1352" s="427"/>
      <c r="B1352" s="429"/>
      <c r="C1352" s="139" t="s">
        <v>249</v>
      </c>
      <c r="D1352" s="139"/>
      <c r="E1352" s="113"/>
      <c r="F1352" s="369">
        <v>0</v>
      </c>
      <c r="G1352" s="369">
        <v>0</v>
      </c>
      <c r="H1352" s="369">
        <v>0</v>
      </c>
      <c r="I1352" s="369">
        <v>0</v>
      </c>
      <c r="J1352" s="363">
        <f t="shared" si="462"/>
        <v>0</v>
      </c>
      <c r="K1352" s="369">
        <v>12756</v>
      </c>
      <c r="L1352" s="369">
        <v>0</v>
      </c>
      <c r="M1352" s="369">
        <v>0</v>
      </c>
      <c r="N1352" s="369">
        <v>0</v>
      </c>
      <c r="O1352" s="369">
        <v>0</v>
      </c>
      <c r="P1352" s="87">
        <f t="shared" si="463"/>
        <v>12756</v>
      </c>
      <c r="Q1352" s="66">
        <f t="shared" si="459"/>
        <v>12756</v>
      </c>
      <c r="R1352" s="196">
        <v>0</v>
      </c>
    </row>
    <row r="1353" spans="1:18" ht="16.5" hidden="1" customHeight="1" outlineLevel="4">
      <c r="A1353" s="427"/>
      <c r="B1353" s="429"/>
      <c r="C1353" s="139" t="s">
        <v>250</v>
      </c>
      <c r="D1353" s="139"/>
      <c r="E1353" s="369"/>
      <c r="F1353" s="369">
        <v>0</v>
      </c>
      <c r="G1353" s="369">
        <v>0</v>
      </c>
      <c r="H1353" s="369">
        <v>0</v>
      </c>
      <c r="I1353" s="369">
        <v>0</v>
      </c>
      <c r="J1353" s="363">
        <f t="shared" si="462"/>
        <v>0</v>
      </c>
      <c r="K1353" s="369">
        <v>41724</v>
      </c>
      <c r="L1353" s="369">
        <v>0</v>
      </c>
      <c r="M1353" s="369">
        <v>0</v>
      </c>
      <c r="N1353" s="369">
        <v>0</v>
      </c>
      <c r="O1353" s="369">
        <v>0</v>
      </c>
      <c r="P1353" s="87">
        <f t="shared" si="463"/>
        <v>41724</v>
      </c>
      <c r="Q1353" s="66">
        <f t="shared" si="459"/>
        <v>41724</v>
      </c>
      <c r="R1353" s="196">
        <v>0</v>
      </c>
    </row>
    <row r="1354" spans="1:18" ht="16.5" hidden="1" customHeight="1" outlineLevel="4">
      <c r="A1354" s="427"/>
      <c r="B1354" s="429"/>
      <c r="C1354" s="139" t="s">
        <v>251</v>
      </c>
      <c r="D1354" s="139"/>
      <c r="E1354" s="113"/>
      <c r="F1354" s="369">
        <v>0</v>
      </c>
      <c r="G1354" s="369">
        <v>0</v>
      </c>
      <c r="H1354" s="369">
        <v>0</v>
      </c>
      <c r="I1354" s="369">
        <v>0</v>
      </c>
      <c r="J1354" s="363">
        <f t="shared" si="462"/>
        <v>0</v>
      </c>
      <c r="K1354" s="369">
        <v>53832</v>
      </c>
      <c r="L1354" s="369">
        <v>0</v>
      </c>
      <c r="M1354" s="369">
        <v>0</v>
      </c>
      <c r="N1354" s="369">
        <v>0</v>
      </c>
      <c r="O1354" s="369">
        <v>0</v>
      </c>
      <c r="P1354" s="87">
        <f t="shared" si="463"/>
        <v>53832</v>
      </c>
      <c r="Q1354" s="66">
        <f t="shared" si="459"/>
        <v>53832</v>
      </c>
      <c r="R1354" s="196">
        <v>0</v>
      </c>
    </row>
    <row r="1355" spans="1:18" ht="16.5" hidden="1" customHeight="1" outlineLevel="4">
      <c r="A1355" s="427"/>
      <c r="B1355" s="429"/>
      <c r="C1355" s="139" t="s">
        <v>252</v>
      </c>
      <c r="D1355" s="139"/>
      <c r="E1355" s="113"/>
      <c r="F1355" s="369">
        <v>0</v>
      </c>
      <c r="G1355" s="369">
        <v>0</v>
      </c>
      <c r="H1355" s="369">
        <v>0</v>
      </c>
      <c r="I1355" s="369">
        <v>0</v>
      </c>
      <c r="J1355" s="363">
        <f t="shared" si="462"/>
        <v>0</v>
      </c>
      <c r="K1355" s="369">
        <v>327096</v>
      </c>
      <c r="L1355" s="369">
        <v>0</v>
      </c>
      <c r="M1355" s="369">
        <v>0</v>
      </c>
      <c r="N1355" s="369">
        <v>0</v>
      </c>
      <c r="O1355" s="369">
        <v>0</v>
      </c>
      <c r="P1355" s="87">
        <f t="shared" si="463"/>
        <v>327096</v>
      </c>
      <c r="Q1355" s="66">
        <f t="shared" si="459"/>
        <v>327096</v>
      </c>
      <c r="R1355" s="196">
        <v>0</v>
      </c>
    </row>
    <row r="1356" spans="1:18" ht="16.5" hidden="1" customHeight="1" outlineLevel="4">
      <c r="A1356" s="427"/>
      <c r="B1356" s="429"/>
      <c r="C1356" s="139" t="s">
        <v>253</v>
      </c>
      <c r="D1356" s="139"/>
      <c r="E1356" s="113"/>
      <c r="F1356" s="369">
        <v>0</v>
      </c>
      <c r="G1356" s="369">
        <v>0</v>
      </c>
      <c r="H1356" s="369">
        <v>0</v>
      </c>
      <c r="I1356" s="369">
        <v>0</v>
      </c>
      <c r="J1356" s="363">
        <f t="shared" si="462"/>
        <v>0</v>
      </c>
      <c r="K1356" s="369">
        <v>381600</v>
      </c>
      <c r="L1356" s="369">
        <v>0</v>
      </c>
      <c r="M1356" s="369">
        <v>0</v>
      </c>
      <c r="N1356" s="369">
        <v>0</v>
      </c>
      <c r="O1356" s="369">
        <v>0</v>
      </c>
      <c r="P1356" s="87">
        <f t="shared" si="463"/>
        <v>381600</v>
      </c>
      <c r="Q1356" s="66">
        <f t="shared" si="459"/>
        <v>381600</v>
      </c>
      <c r="R1356" s="196">
        <v>0</v>
      </c>
    </row>
    <row r="1357" spans="1:18" ht="16.5" hidden="1" customHeight="1" outlineLevel="4">
      <c r="A1357" s="427"/>
      <c r="B1357" s="429"/>
      <c r="C1357" s="139" t="s">
        <v>254</v>
      </c>
      <c r="D1357" s="139"/>
      <c r="E1357" s="113"/>
      <c r="F1357" s="369">
        <v>0</v>
      </c>
      <c r="G1357" s="369">
        <v>0</v>
      </c>
      <c r="H1357" s="369">
        <v>0</v>
      </c>
      <c r="I1357" s="369">
        <v>0</v>
      </c>
      <c r="J1357" s="363">
        <f t="shared" si="462"/>
        <v>0</v>
      </c>
      <c r="K1357" s="369">
        <v>7992</v>
      </c>
      <c r="L1357" s="369">
        <v>0</v>
      </c>
      <c r="M1357" s="369">
        <v>0</v>
      </c>
      <c r="N1357" s="369">
        <v>0</v>
      </c>
      <c r="O1357" s="369">
        <v>0</v>
      </c>
      <c r="P1357" s="87">
        <f t="shared" si="463"/>
        <v>7992</v>
      </c>
      <c r="Q1357" s="66">
        <f t="shared" si="459"/>
        <v>7992</v>
      </c>
      <c r="R1357" s="196">
        <v>0</v>
      </c>
    </row>
    <row r="1358" spans="1:18" ht="16.5" hidden="1" customHeight="1" outlineLevel="4">
      <c r="A1358" s="427"/>
      <c r="B1358" s="429"/>
      <c r="C1358" s="139" t="s">
        <v>254</v>
      </c>
      <c r="D1358" s="139"/>
      <c r="E1358" s="113"/>
      <c r="F1358" s="369">
        <v>0</v>
      </c>
      <c r="G1358" s="369">
        <v>0</v>
      </c>
      <c r="H1358" s="369">
        <v>0</v>
      </c>
      <c r="I1358" s="369">
        <v>0</v>
      </c>
      <c r="J1358" s="363">
        <f t="shared" si="462"/>
        <v>0</v>
      </c>
      <c r="K1358" s="369">
        <v>8760</v>
      </c>
      <c r="L1358" s="369">
        <v>0</v>
      </c>
      <c r="M1358" s="369">
        <v>0</v>
      </c>
      <c r="N1358" s="369">
        <v>0</v>
      </c>
      <c r="O1358" s="369">
        <v>0</v>
      </c>
      <c r="P1358" s="87">
        <f t="shared" si="463"/>
        <v>8760</v>
      </c>
      <c r="Q1358" s="66">
        <f t="shared" si="459"/>
        <v>8760</v>
      </c>
      <c r="R1358" s="196">
        <v>0</v>
      </c>
    </row>
    <row r="1359" spans="1:18" ht="16.5" hidden="1" customHeight="1" outlineLevel="4">
      <c r="A1359" s="427"/>
      <c r="B1359" s="429"/>
      <c r="C1359" s="138" t="s">
        <v>257</v>
      </c>
      <c r="D1359" s="138"/>
      <c r="E1359" s="368"/>
      <c r="F1359" s="368">
        <f t="shared" ref="F1359:I1359" si="464">SUM(F1360:F1362)</f>
        <v>0</v>
      </c>
      <c r="G1359" s="368">
        <f t="shared" si="464"/>
        <v>0</v>
      </c>
      <c r="H1359" s="368">
        <f t="shared" si="464"/>
        <v>0</v>
      </c>
      <c r="I1359" s="368">
        <f t="shared" si="464"/>
        <v>0</v>
      </c>
      <c r="J1359" s="363">
        <f t="shared" si="462"/>
        <v>0</v>
      </c>
      <c r="K1359" s="368">
        <f>SUM(K1360:K1362)</f>
        <v>300624</v>
      </c>
      <c r="L1359" s="368">
        <f t="shared" ref="L1359:O1359" si="465">SUM(L1360:L1362)</f>
        <v>0</v>
      </c>
      <c r="M1359" s="368">
        <f t="shared" si="465"/>
        <v>0</v>
      </c>
      <c r="N1359" s="368">
        <f t="shared" si="465"/>
        <v>0</v>
      </c>
      <c r="O1359" s="368">
        <f t="shared" si="465"/>
        <v>0</v>
      </c>
      <c r="P1359" s="87">
        <f t="shared" si="463"/>
        <v>300624</v>
      </c>
      <c r="Q1359" s="66">
        <f t="shared" si="459"/>
        <v>300624</v>
      </c>
      <c r="R1359" s="196">
        <v>0</v>
      </c>
    </row>
    <row r="1360" spans="1:18" ht="16.5" hidden="1" customHeight="1" outlineLevel="4">
      <c r="A1360" s="427"/>
      <c r="B1360" s="429"/>
      <c r="C1360" s="140" t="s">
        <v>255</v>
      </c>
      <c r="D1360" s="140"/>
      <c r="E1360" s="113"/>
      <c r="F1360" s="369">
        <v>0</v>
      </c>
      <c r="G1360" s="369">
        <v>0</v>
      </c>
      <c r="H1360" s="369">
        <v>0</v>
      </c>
      <c r="I1360" s="369">
        <v>0</v>
      </c>
      <c r="J1360" s="363">
        <f t="shared" si="462"/>
        <v>0</v>
      </c>
      <c r="K1360" s="369">
        <v>34752</v>
      </c>
      <c r="L1360" s="369">
        <v>0</v>
      </c>
      <c r="M1360" s="369">
        <v>0</v>
      </c>
      <c r="N1360" s="369">
        <v>0</v>
      </c>
      <c r="O1360" s="369">
        <v>0</v>
      </c>
      <c r="P1360" s="87">
        <f t="shared" si="463"/>
        <v>34752</v>
      </c>
      <c r="Q1360" s="66">
        <f t="shared" si="459"/>
        <v>34752</v>
      </c>
      <c r="R1360" s="196">
        <v>0</v>
      </c>
    </row>
    <row r="1361" spans="1:18" ht="16.5" hidden="1" customHeight="1" outlineLevel="4">
      <c r="A1361" s="427"/>
      <c r="B1361" s="429"/>
      <c r="C1361" s="140" t="s">
        <v>256</v>
      </c>
      <c r="D1361" s="140"/>
      <c r="E1361" s="113"/>
      <c r="F1361" s="369">
        <v>0</v>
      </c>
      <c r="G1361" s="369">
        <v>0</v>
      </c>
      <c r="H1361" s="369">
        <v>0</v>
      </c>
      <c r="I1361" s="369">
        <v>0</v>
      </c>
      <c r="J1361" s="363">
        <f t="shared" si="462"/>
        <v>0</v>
      </c>
      <c r="K1361" s="369">
        <v>145980</v>
      </c>
      <c r="L1361" s="369">
        <v>0</v>
      </c>
      <c r="M1361" s="369">
        <v>0</v>
      </c>
      <c r="N1361" s="369">
        <v>0</v>
      </c>
      <c r="O1361" s="369">
        <v>0</v>
      </c>
      <c r="P1361" s="87">
        <f t="shared" si="463"/>
        <v>145980</v>
      </c>
      <c r="Q1361" s="66">
        <f t="shared" si="459"/>
        <v>145980</v>
      </c>
      <c r="R1361" s="196">
        <v>0</v>
      </c>
    </row>
    <row r="1362" spans="1:18" ht="16.5" hidden="1" customHeight="1" outlineLevel="4">
      <c r="A1362" s="427"/>
      <c r="B1362" s="429"/>
      <c r="C1362" s="140" t="s">
        <v>219</v>
      </c>
      <c r="D1362" s="140"/>
      <c r="E1362" s="113"/>
      <c r="F1362" s="369">
        <v>0</v>
      </c>
      <c r="G1362" s="369">
        <v>0</v>
      </c>
      <c r="H1362" s="369">
        <v>0</v>
      </c>
      <c r="I1362" s="369">
        <v>0</v>
      </c>
      <c r="J1362" s="363">
        <f t="shared" si="462"/>
        <v>0</v>
      </c>
      <c r="K1362" s="369">
        <v>119892</v>
      </c>
      <c r="L1362" s="369">
        <v>0</v>
      </c>
      <c r="M1362" s="369">
        <v>0</v>
      </c>
      <c r="N1362" s="369">
        <v>0</v>
      </c>
      <c r="O1362" s="369">
        <v>0</v>
      </c>
      <c r="P1362" s="87">
        <f t="shared" si="463"/>
        <v>119892</v>
      </c>
      <c r="Q1362" s="66">
        <f t="shared" si="459"/>
        <v>119892</v>
      </c>
      <c r="R1362" s="196">
        <v>0</v>
      </c>
    </row>
    <row r="1363" spans="1:18" ht="16.5" hidden="1" customHeight="1" outlineLevel="4">
      <c r="A1363" s="427"/>
      <c r="B1363" s="429"/>
      <c r="C1363" s="138" t="s">
        <v>258</v>
      </c>
      <c r="D1363" s="138"/>
      <c r="E1363" s="368"/>
      <c r="F1363" s="368">
        <f t="shared" ref="F1363:I1363" si="466">SUM(F1364:F1366)</f>
        <v>0</v>
      </c>
      <c r="G1363" s="368">
        <f t="shared" si="466"/>
        <v>0</v>
      </c>
      <c r="H1363" s="368">
        <f t="shared" si="466"/>
        <v>0</v>
      </c>
      <c r="I1363" s="368">
        <f t="shared" si="466"/>
        <v>0</v>
      </c>
      <c r="J1363" s="363">
        <f t="shared" si="462"/>
        <v>0</v>
      </c>
      <c r="K1363" s="368">
        <f>SUM(K1364:K1366)</f>
        <v>79080</v>
      </c>
      <c r="L1363" s="368">
        <f t="shared" ref="L1363:O1363" si="467">SUM(L1364:L1366)</f>
        <v>0</v>
      </c>
      <c r="M1363" s="368">
        <f t="shared" si="467"/>
        <v>0</v>
      </c>
      <c r="N1363" s="368">
        <f t="shared" si="467"/>
        <v>0</v>
      </c>
      <c r="O1363" s="368">
        <f t="shared" si="467"/>
        <v>0</v>
      </c>
      <c r="P1363" s="87">
        <f t="shared" si="463"/>
        <v>79080</v>
      </c>
      <c r="Q1363" s="66">
        <f t="shared" si="459"/>
        <v>79080</v>
      </c>
      <c r="R1363" s="196">
        <v>0</v>
      </c>
    </row>
    <row r="1364" spans="1:18" ht="16.5" hidden="1" customHeight="1" outlineLevel="4">
      <c r="A1364" s="427"/>
      <c r="B1364" s="429"/>
      <c r="C1364" s="140" t="s">
        <v>213</v>
      </c>
      <c r="D1364" s="140"/>
      <c r="E1364" s="113"/>
      <c r="F1364" s="369">
        <v>0</v>
      </c>
      <c r="G1364" s="369">
        <v>0</v>
      </c>
      <c r="H1364" s="369">
        <v>0</v>
      </c>
      <c r="I1364" s="369">
        <v>0</v>
      </c>
      <c r="J1364" s="363">
        <f t="shared" si="462"/>
        <v>0</v>
      </c>
      <c r="K1364" s="369">
        <v>48552</v>
      </c>
      <c r="L1364" s="369">
        <v>0</v>
      </c>
      <c r="M1364" s="369">
        <v>0</v>
      </c>
      <c r="N1364" s="369">
        <v>0</v>
      </c>
      <c r="O1364" s="369">
        <v>0</v>
      </c>
      <c r="P1364" s="87">
        <f t="shared" si="463"/>
        <v>48552</v>
      </c>
      <c r="Q1364" s="66">
        <f t="shared" si="459"/>
        <v>48552</v>
      </c>
      <c r="R1364" s="196">
        <v>0</v>
      </c>
    </row>
    <row r="1365" spans="1:18" ht="16.5" hidden="1" customHeight="1" outlineLevel="4">
      <c r="A1365" s="427"/>
      <c r="B1365" s="429"/>
      <c r="C1365" s="140" t="s">
        <v>259</v>
      </c>
      <c r="D1365" s="140"/>
      <c r="E1365" s="113"/>
      <c r="F1365" s="369">
        <v>0</v>
      </c>
      <c r="G1365" s="369">
        <v>0</v>
      </c>
      <c r="H1365" s="369">
        <v>0</v>
      </c>
      <c r="I1365" s="369">
        <v>0</v>
      </c>
      <c r="J1365" s="363">
        <f t="shared" si="462"/>
        <v>0</v>
      </c>
      <c r="K1365" s="369">
        <v>9012</v>
      </c>
      <c r="L1365" s="369">
        <v>0</v>
      </c>
      <c r="M1365" s="369">
        <v>0</v>
      </c>
      <c r="N1365" s="369">
        <v>0</v>
      </c>
      <c r="O1365" s="369">
        <v>0</v>
      </c>
      <c r="P1365" s="87">
        <f t="shared" si="463"/>
        <v>9012</v>
      </c>
      <c r="Q1365" s="66">
        <f t="shared" ref="Q1365:Q1428" si="468">J1365+P1365</f>
        <v>9012</v>
      </c>
      <c r="R1365" s="196">
        <v>0</v>
      </c>
    </row>
    <row r="1366" spans="1:18" ht="16.5" hidden="1" customHeight="1" outlineLevel="4">
      <c r="A1366" s="427"/>
      <c r="B1366" s="429"/>
      <c r="C1366" s="140" t="s">
        <v>260</v>
      </c>
      <c r="D1366" s="140"/>
      <c r="E1366" s="113"/>
      <c r="F1366" s="369">
        <v>0</v>
      </c>
      <c r="G1366" s="369">
        <v>0</v>
      </c>
      <c r="H1366" s="369">
        <v>0</v>
      </c>
      <c r="I1366" s="369">
        <v>0</v>
      </c>
      <c r="J1366" s="363">
        <f t="shared" si="462"/>
        <v>0</v>
      </c>
      <c r="K1366" s="369">
        <v>21516</v>
      </c>
      <c r="L1366" s="369">
        <v>0</v>
      </c>
      <c r="M1366" s="369">
        <v>0</v>
      </c>
      <c r="N1366" s="369">
        <v>0</v>
      </c>
      <c r="O1366" s="369">
        <v>0</v>
      </c>
      <c r="P1366" s="87">
        <f t="shared" si="463"/>
        <v>21516</v>
      </c>
      <c r="Q1366" s="66">
        <f t="shared" si="468"/>
        <v>21516</v>
      </c>
      <c r="R1366" s="196">
        <v>0</v>
      </c>
    </row>
    <row r="1367" spans="1:18" ht="16.5" hidden="1" customHeight="1" outlineLevel="4">
      <c r="A1367" s="427"/>
      <c r="B1367" s="429"/>
      <c r="C1367" s="73" t="s">
        <v>263</v>
      </c>
      <c r="D1367" s="73"/>
      <c r="E1367" s="368"/>
      <c r="F1367" s="368">
        <f t="shared" ref="F1367:I1367" si="469">SUM(F1368:F1369)</f>
        <v>0</v>
      </c>
      <c r="G1367" s="368">
        <f t="shared" si="469"/>
        <v>0</v>
      </c>
      <c r="H1367" s="368">
        <f t="shared" si="469"/>
        <v>0</v>
      </c>
      <c r="I1367" s="368">
        <f t="shared" si="469"/>
        <v>0</v>
      </c>
      <c r="J1367" s="363">
        <f t="shared" si="462"/>
        <v>0</v>
      </c>
      <c r="K1367" s="368">
        <f>SUM(K1368:K1369)</f>
        <v>118728</v>
      </c>
      <c r="L1367" s="368">
        <f t="shared" ref="L1367:O1367" si="470">SUM(L1368:L1369)</f>
        <v>0</v>
      </c>
      <c r="M1367" s="368">
        <f t="shared" si="470"/>
        <v>0</v>
      </c>
      <c r="N1367" s="368">
        <f t="shared" si="470"/>
        <v>0</v>
      </c>
      <c r="O1367" s="368">
        <f t="shared" si="470"/>
        <v>0</v>
      </c>
      <c r="P1367" s="87">
        <f t="shared" si="463"/>
        <v>118728</v>
      </c>
      <c r="Q1367" s="66">
        <f t="shared" si="468"/>
        <v>118728</v>
      </c>
      <c r="R1367" s="196">
        <v>0</v>
      </c>
    </row>
    <row r="1368" spans="1:18" ht="16.5" hidden="1" customHeight="1" outlineLevel="4">
      <c r="A1368" s="427"/>
      <c r="B1368" s="429"/>
      <c r="C1368" s="140" t="s">
        <v>261</v>
      </c>
      <c r="D1368" s="140"/>
      <c r="E1368" s="113"/>
      <c r="F1368" s="369">
        <v>0</v>
      </c>
      <c r="G1368" s="369">
        <v>0</v>
      </c>
      <c r="H1368" s="369">
        <v>0</v>
      </c>
      <c r="I1368" s="369">
        <v>0</v>
      </c>
      <c r="J1368" s="363">
        <f t="shared" si="462"/>
        <v>0</v>
      </c>
      <c r="K1368" s="369">
        <v>24348</v>
      </c>
      <c r="L1368" s="369">
        <v>0</v>
      </c>
      <c r="M1368" s="369">
        <v>0</v>
      </c>
      <c r="N1368" s="369">
        <v>0</v>
      </c>
      <c r="O1368" s="369">
        <v>0</v>
      </c>
      <c r="P1368" s="87">
        <f t="shared" si="463"/>
        <v>24348</v>
      </c>
      <c r="Q1368" s="66">
        <f t="shared" si="468"/>
        <v>24348</v>
      </c>
      <c r="R1368" s="196">
        <v>0</v>
      </c>
    </row>
    <row r="1369" spans="1:18" ht="16.5" hidden="1" customHeight="1" outlineLevel="4">
      <c r="A1369" s="427"/>
      <c r="B1369" s="429"/>
      <c r="C1369" s="141" t="s">
        <v>262</v>
      </c>
      <c r="D1369" s="141"/>
      <c r="E1369" s="113"/>
      <c r="F1369" s="369">
        <v>0</v>
      </c>
      <c r="G1369" s="369">
        <v>0</v>
      </c>
      <c r="H1369" s="369">
        <v>0</v>
      </c>
      <c r="I1369" s="369">
        <v>0</v>
      </c>
      <c r="J1369" s="363">
        <f t="shared" si="462"/>
        <v>0</v>
      </c>
      <c r="K1369" s="369">
        <v>94380</v>
      </c>
      <c r="L1369" s="369">
        <v>0</v>
      </c>
      <c r="M1369" s="369">
        <v>0</v>
      </c>
      <c r="N1369" s="369">
        <v>0</v>
      </c>
      <c r="O1369" s="369">
        <v>0</v>
      </c>
      <c r="P1369" s="87">
        <f t="shared" si="463"/>
        <v>94380</v>
      </c>
      <c r="Q1369" s="66">
        <f t="shared" si="468"/>
        <v>94380</v>
      </c>
      <c r="R1369" s="196">
        <v>0</v>
      </c>
    </row>
    <row r="1370" spans="1:18" ht="16.5" hidden="1" customHeight="1" outlineLevel="4">
      <c r="A1370" s="427"/>
      <c r="B1370" s="429"/>
      <c r="C1370" s="138" t="s">
        <v>265</v>
      </c>
      <c r="D1370" s="138"/>
      <c r="E1370" s="368"/>
      <c r="F1370" s="368">
        <f t="shared" ref="F1370:I1370" si="471">F1371</f>
        <v>0</v>
      </c>
      <c r="G1370" s="368">
        <f t="shared" si="471"/>
        <v>0</v>
      </c>
      <c r="H1370" s="368">
        <f t="shared" si="471"/>
        <v>0</v>
      </c>
      <c r="I1370" s="368">
        <f t="shared" si="471"/>
        <v>0</v>
      </c>
      <c r="J1370" s="363">
        <f t="shared" si="462"/>
        <v>0</v>
      </c>
      <c r="K1370" s="368">
        <f>K1371</f>
        <v>84541</v>
      </c>
      <c r="L1370" s="368">
        <f t="shared" ref="L1370:O1370" si="472">L1371</f>
        <v>0</v>
      </c>
      <c r="M1370" s="368">
        <f t="shared" si="472"/>
        <v>0</v>
      </c>
      <c r="N1370" s="368">
        <f t="shared" si="472"/>
        <v>0</v>
      </c>
      <c r="O1370" s="368">
        <f t="shared" si="472"/>
        <v>0</v>
      </c>
      <c r="P1370" s="87">
        <f t="shared" si="463"/>
        <v>84541</v>
      </c>
      <c r="Q1370" s="66">
        <f t="shared" si="468"/>
        <v>84541</v>
      </c>
      <c r="R1370" s="196">
        <v>0</v>
      </c>
    </row>
    <row r="1371" spans="1:18" ht="16.5" hidden="1" customHeight="1" outlineLevel="4">
      <c r="A1371" s="427"/>
      <c r="B1371" s="429"/>
      <c r="C1371" s="86" t="s">
        <v>264</v>
      </c>
      <c r="D1371" s="86"/>
      <c r="E1371" s="369"/>
      <c r="F1371" s="369">
        <v>0</v>
      </c>
      <c r="G1371" s="369">
        <v>0</v>
      </c>
      <c r="H1371" s="369">
        <v>0</v>
      </c>
      <c r="I1371" s="369">
        <v>0</v>
      </c>
      <c r="J1371" s="363">
        <f t="shared" si="462"/>
        <v>0</v>
      </c>
      <c r="K1371" s="369">
        <v>84541</v>
      </c>
      <c r="L1371" s="369">
        <v>0</v>
      </c>
      <c r="M1371" s="369">
        <v>0</v>
      </c>
      <c r="N1371" s="369">
        <v>0</v>
      </c>
      <c r="O1371" s="369">
        <v>0</v>
      </c>
      <c r="P1371" s="87">
        <f t="shared" si="463"/>
        <v>84541</v>
      </c>
      <c r="Q1371" s="66">
        <f t="shared" si="468"/>
        <v>84541</v>
      </c>
      <c r="R1371" s="196">
        <v>0</v>
      </c>
    </row>
    <row r="1372" spans="1:18" ht="16.5" hidden="1" customHeight="1" outlineLevel="4">
      <c r="A1372" s="427"/>
      <c r="B1372" s="429"/>
      <c r="C1372" s="138" t="s">
        <v>267</v>
      </c>
      <c r="D1372" s="138"/>
      <c r="E1372" s="368"/>
      <c r="F1372" s="368">
        <f t="shared" ref="F1372:I1372" si="473">SUM(F1373:F1374)</f>
        <v>0</v>
      </c>
      <c r="G1372" s="368">
        <f t="shared" si="473"/>
        <v>0</v>
      </c>
      <c r="H1372" s="368">
        <f t="shared" si="473"/>
        <v>0</v>
      </c>
      <c r="I1372" s="368">
        <f t="shared" si="473"/>
        <v>0</v>
      </c>
      <c r="J1372" s="363">
        <f t="shared" si="462"/>
        <v>0</v>
      </c>
      <c r="K1372" s="368">
        <f>SUM(K1373:K1374)</f>
        <v>119808</v>
      </c>
      <c r="L1372" s="368">
        <f t="shared" ref="L1372:O1372" si="474">SUM(L1373:L1374)</f>
        <v>0</v>
      </c>
      <c r="M1372" s="368">
        <f t="shared" si="474"/>
        <v>0</v>
      </c>
      <c r="N1372" s="368">
        <f t="shared" si="474"/>
        <v>0</v>
      </c>
      <c r="O1372" s="368">
        <f t="shared" si="474"/>
        <v>0</v>
      </c>
      <c r="P1372" s="87">
        <f t="shared" si="463"/>
        <v>119808</v>
      </c>
      <c r="Q1372" s="66">
        <f t="shared" si="468"/>
        <v>119808</v>
      </c>
      <c r="R1372" s="196">
        <v>0</v>
      </c>
    </row>
    <row r="1373" spans="1:18" ht="16.5" hidden="1" customHeight="1" outlineLevel="4">
      <c r="A1373" s="427"/>
      <c r="B1373" s="429"/>
      <c r="C1373" s="140" t="s">
        <v>17</v>
      </c>
      <c r="D1373" s="140"/>
      <c r="E1373" s="113"/>
      <c r="F1373" s="369">
        <v>0</v>
      </c>
      <c r="G1373" s="369">
        <v>0</v>
      </c>
      <c r="H1373" s="369">
        <v>0</v>
      </c>
      <c r="I1373" s="369">
        <v>0</v>
      </c>
      <c r="J1373" s="363">
        <f t="shared" si="462"/>
        <v>0</v>
      </c>
      <c r="K1373" s="369">
        <v>66600</v>
      </c>
      <c r="L1373" s="369">
        <v>0</v>
      </c>
      <c r="M1373" s="369">
        <v>0</v>
      </c>
      <c r="N1373" s="369">
        <v>0</v>
      </c>
      <c r="O1373" s="369">
        <v>0</v>
      </c>
      <c r="P1373" s="87">
        <f t="shared" si="463"/>
        <v>66600</v>
      </c>
      <c r="Q1373" s="66">
        <f t="shared" si="468"/>
        <v>66600</v>
      </c>
      <c r="R1373" s="196">
        <v>0</v>
      </c>
    </row>
    <row r="1374" spans="1:18" ht="16.5" hidden="1" customHeight="1" outlineLevel="4">
      <c r="A1374" s="427"/>
      <c r="B1374" s="429"/>
      <c r="C1374" s="142" t="s">
        <v>266</v>
      </c>
      <c r="D1374" s="142"/>
      <c r="E1374" s="113"/>
      <c r="F1374" s="369">
        <v>0</v>
      </c>
      <c r="G1374" s="369">
        <v>0</v>
      </c>
      <c r="H1374" s="369">
        <v>0</v>
      </c>
      <c r="I1374" s="369">
        <v>0</v>
      </c>
      <c r="J1374" s="363">
        <f t="shared" si="462"/>
        <v>0</v>
      </c>
      <c r="K1374" s="369">
        <v>53208</v>
      </c>
      <c r="L1374" s="369">
        <v>0</v>
      </c>
      <c r="M1374" s="369">
        <v>0</v>
      </c>
      <c r="N1374" s="369">
        <v>0</v>
      </c>
      <c r="O1374" s="369">
        <v>0</v>
      </c>
      <c r="P1374" s="87">
        <f t="shared" si="463"/>
        <v>53208</v>
      </c>
      <c r="Q1374" s="66">
        <f t="shared" si="468"/>
        <v>53208</v>
      </c>
      <c r="R1374" s="196">
        <v>0</v>
      </c>
    </row>
    <row r="1375" spans="1:18" ht="16.5" hidden="1" customHeight="1" outlineLevel="4">
      <c r="A1375" s="427"/>
      <c r="B1375" s="429"/>
      <c r="C1375" s="138" t="s">
        <v>270</v>
      </c>
      <c r="D1375" s="138"/>
      <c r="E1375" s="368"/>
      <c r="F1375" s="368">
        <f t="shared" ref="F1375:I1375" si="475">SUM(F1376:F1377)</f>
        <v>0</v>
      </c>
      <c r="G1375" s="368">
        <f t="shared" si="475"/>
        <v>0</v>
      </c>
      <c r="H1375" s="368">
        <f t="shared" si="475"/>
        <v>0</v>
      </c>
      <c r="I1375" s="368">
        <f t="shared" si="475"/>
        <v>0</v>
      </c>
      <c r="J1375" s="363">
        <f t="shared" si="462"/>
        <v>0</v>
      </c>
      <c r="K1375" s="368">
        <f>SUM(K1376:K1377)</f>
        <v>57468</v>
      </c>
      <c r="L1375" s="368">
        <f t="shared" ref="L1375:O1375" si="476">SUM(L1376:L1377)</f>
        <v>0</v>
      </c>
      <c r="M1375" s="368">
        <f t="shared" si="476"/>
        <v>0</v>
      </c>
      <c r="N1375" s="368">
        <f t="shared" si="476"/>
        <v>0</v>
      </c>
      <c r="O1375" s="368">
        <f t="shared" si="476"/>
        <v>0</v>
      </c>
      <c r="P1375" s="87">
        <f t="shared" si="463"/>
        <v>57468</v>
      </c>
      <c r="Q1375" s="66">
        <f t="shared" si="468"/>
        <v>57468</v>
      </c>
      <c r="R1375" s="196">
        <v>0</v>
      </c>
    </row>
    <row r="1376" spans="1:18" ht="16.5" hidden="1" customHeight="1" outlineLevel="4">
      <c r="A1376" s="427"/>
      <c r="B1376" s="429"/>
      <c r="C1376" s="140" t="s">
        <v>268</v>
      </c>
      <c r="D1376" s="140"/>
      <c r="E1376" s="113"/>
      <c r="F1376" s="369">
        <v>0</v>
      </c>
      <c r="G1376" s="369">
        <v>0</v>
      </c>
      <c r="H1376" s="369">
        <v>0</v>
      </c>
      <c r="I1376" s="369">
        <v>0</v>
      </c>
      <c r="J1376" s="363">
        <f t="shared" si="462"/>
        <v>0</v>
      </c>
      <c r="K1376" s="369">
        <v>34200</v>
      </c>
      <c r="L1376" s="369">
        <v>0</v>
      </c>
      <c r="M1376" s="369">
        <v>0</v>
      </c>
      <c r="N1376" s="369">
        <v>0</v>
      </c>
      <c r="O1376" s="369">
        <v>0</v>
      </c>
      <c r="P1376" s="87">
        <f t="shared" si="463"/>
        <v>34200</v>
      </c>
      <c r="Q1376" s="66">
        <f t="shared" si="468"/>
        <v>34200</v>
      </c>
      <c r="R1376" s="196">
        <v>0</v>
      </c>
    </row>
    <row r="1377" spans="1:18" ht="16.5" hidden="1" customHeight="1" outlineLevel="4">
      <c r="A1377" s="427"/>
      <c r="B1377" s="429"/>
      <c r="C1377" s="140" t="s">
        <v>269</v>
      </c>
      <c r="D1377" s="140"/>
      <c r="E1377" s="113"/>
      <c r="F1377" s="369">
        <v>0</v>
      </c>
      <c r="G1377" s="369">
        <v>0</v>
      </c>
      <c r="H1377" s="369">
        <v>0</v>
      </c>
      <c r="I1377" s="369">
        <v>0</v>
      </c>
      <c r="J1377" s="363">
        <f t="shared" si="462"/>
        <v>0</v>
      </c>
      <c r="K1377" s="369">
        <v>23268</v>
      </c>
      <c r="L1377" s="369">
        <v>0</v>
      </c>
      <c r="M1377" s="369">
        <v>0</v>
      </c>
      <c r="N1377" s="369">
        <v>0</v>
      </c>
      <c r="O1377" s="369">
        <v>0</v>
      </c>
      <c r="P1377" s="87">
        <f t="shared" si="463"/>
        <v>23268</v>
      </c>
      <c r="Q1377" s="66">
        <f t="shared" si="468"/>
        <v>23268</v>
      </c>
      <c r="R1377" s="196">
        <v>0</v>
      </c>
    </row>
    <row r="1378" spans="1:18" ht="16.5" hidden="1" customHeight="1" outlineLevel="4">
      <c r="A1378" s="427"/>
      <c r="B1378" s="429"/>
      <c r="C1378" s="138" t="s">
        <v>273</v>
      </c>
      <c r="D1378" s="138"/>
      <c r="E1378" s="368"/>
      <c r="F1378" s="368">
        <f t="shared" ref="F1378:I1378" si="477">SUM(F1379:F1380)</f>
        <v>0</v>
      </c>
      <c r="G1378" s="368">
        <f t="shared" si="477"/>
        <v>0</v>
      </c>
      <c r="H1378" s="368">
        <f t="shared" si="477"/>
        <v>0</v>
      </c>
      <c r="I1378" s="368">
        <f t="shared" si="477"/>
        <v>0</v>
      </c>
      <c r="J1378" s="363">
        <f t="shared" si="462"/>
        <v>0</v>
      </c>
      <c r="K1378" s="368">
        <f t="shared" ref="K1378:O1378" si="478">SUM(K1379:K1380)</f>
        <v>52332</v>
      </c>
      <c r="L1378" s="368">
        <f t="shared" si="478"/>
        <v>0</v>
      </c>
      <c r="M1378" s="368">
        <f t="shared" si="478"/>
        <v>0</v>
      </c>
      <c r="N1378" s="368">
        <f t="shared" si="478"/>
        <v>0</v>
      </c>
      <c r="O1378" s="368">
        <f t="shared" si="478"/>
        <v>0</v>
      </c>
      <c r="P1378" s="87">
        <f t="shared" si="463"/>
        <v>52332</v>
      </c>
      <c r="Q1378" s="66">
        <f t="shared" si="468"/>
        <v>52332</v>
      </c>
      <c r="R1378" s="196">
        <v>0</v>
      </c>
    </row>
    <row r="1379" spans="1:18" ht="16.5" hidden="1" customHeight="1" outlineLevel="4">
      <c r="A1379" s="427"/>
      <c r="B1379" s="429"/>
      <c r="C1379" s="97" t="s">
        <v>271</v>
      </c>
      <c r="D1379" s="97"/>
      <c r="E1379" s="369"/>
      <c r="F1379" s="369">
        <v>0</v>
      </c>
      <c r="G1379" s="369">
        <v>0</v>
      </c>
      <c r="H1379" s="369">
        <v>0</v>
      </c>
      <c r="I1379" s="369">
        <v>0</v>
      </c>
      <c r="J1379" s="363">
        <f t="shared" si="462"/>
        <v>0</v>
      </c>
      <c r="K1379" s="369">
        <v>21516</v>
      </c>
      <c r="L1379" s="369">
        <v>0</v>
      </c>
      <c r="M1379" s="369">
        <v>0</v>
      </c>
      <c r="N1379" s="369">
        <v>0</v>
      </c>
      <c r="O1379" s="369">
        <v>0</v>
      </c>
      <c r="P1379" s="87">
        <f t="shared" si="463"/>
        <v>21516</v>
      </c>
      <c r="Q1379" s="66">
        <f t="shared" si="468"/>
        <v>21516</v>
      </c>
      <c r="R1379" s="196">
        <v>0</v>
      </c>
    </row>
    <row r="1380" spans="1:18" ht="16.5" hidden="1" customHeight="1" outlineLevel="4">
      <c r="A1380" s="427"/>
      <c r="B1380" s="429"/>
      <c r="C1380" s="97" t="s">
        <v>272</v>
      </c>
      <c r="D1380" s="97"/>
      <c r="E1380" s="369"/>
      <c r="F1380" s="369">
        <v>0</v>
      </c>
      <c r="G1380" s="369">
        <v>0</v>
      </c>
      <c r="H1380" s="369">
        <v>0</v>
      </c>
      <c r="I1380" s="369">
        <v>0</v>
      </c>
      <c r="J1380" s="363">
        <f t="shared" si="462"/>
        <v>0</v>
      </c>
      <c r="K1380" s="369">
        <v>30816</v>
      </c>
      <c r="L1380" s="369">
        <v>0</v>
      </c>
      <c r="M1380" s="369">
        <v>0</v>
      </c>
      <c r="N1380" s="369">
        <v>0</v>
      </c>
      <c r="O1380" s="369">
        <v>0</v>
      </c>
      <c r="P1380" s="87">
        <f t="shared" si="463"/>
        <v>30816</v>
      </c>
      <c r="Q1380" s="66">
        <f t="shared" si="468"/>
        <v>30816</v>
      </c>
      <c r="R1380" s="196">
        <v>0</v>
      </c>
    </row>
    <row r="1381" spans="1:18" ht="16.5" hidden="1" customHeight="1" outlineLevel="4">
      <c r="A1381" s="427"/>
      <c r="B1381" s="429"/>
      <c r="C1381" s="138" t="s">
        <v>274</v>
      </c>
      <c r="D1381" s="138"/>
      <c r="E1381" s="368"/>
      <c r="F1381" s="368">
        <f t="shared" ref="F1381:I1381" si="479">F1382</f>
        <v>0</v>
      </c>
      <c r="G1381" s="368">
        <f t="shared" si="479"/>
        <v>0</v>
      </c>
      <c r="H1381" s="368">
        <f t="shared" si="479"/>
        <v>0</v>
      </c>
      <c r="I1381" s="368">
        <f t="shared" si="479"/>
        <v>0</v>
      </c>
      <c r="J1381" s="363">
        <f t="shared" si="462"/>
        <v>0</v>
      </c>
      <c r="K1381" s="368">
        <f>K1382</f>
        <v>0</v>
      </c>
      <c r="L1381" s="368">
        <f t="shared" ref="L1381:N1381" si="480">L1382</f>
        <v>0</v>
      </c>
      <c r="M1381" s="368">
        <f t="shared" si="480"/>
        <v>0</v>
      </c>
      <c r="N1381" s="368">
        <f t="shared" si="480"/>
        <v>0</v>
      </c>
      <c r="O1381" s="368">
        <f>O1382</f>
        <v>0</v>
      </c>
      <c r="P1381" s="87">
        <f t="shared" si="463"/>
        <v>0</v>
      </c>
      <c r="Q1381" s="66">
        <f t="shared" si="468"/>
        <v>0</v>
      </c>
      <c r="R1381" s="196">
        <v>0</v>
      </c>
    </row>
    <row r="1382" spans="1:18" ht="16.5" hidden="1" customHeight="1" outlineLevel="4">
      <c r="A1382" s="427"/>
      <c r="B1382" s="429"/>
      <c r="C1382" s="139" t="s">
        <v>275</v>
      </c>
      <c r="D1382" s="139"/>
      <c r="E1382" s="369"/>
      <c r="F1382" s="369">
        <v>0</v>
      </c>
      <c r="G1382" s="369">
        <v>0</v>
      </c>
      <c r="H1382" s="369">
        <v>0</v>
      </c>
      <c r="I1382" s="369">
        <v>0</v>
      </c>
      <c r="J1382" s="363">
        <f t="shared" si="462"/>
        <v>0</v>
      </c>
      <c r="K1382" s="369">
        <v>0</v>
      </c>
      <c r="L1382" s="369">
        <v>0</v>
      </c>
      <c r="M1382" s="369">
        <v>0</v>
      </c>
      <c r="N1382" s="369">
        <v>0</v>
      </c>
      <c r="O1382" s="110"/>
      <c r="P1382" s="87">
        <f t="shared" si="463"/>
        <v>0</v>
      </c>
      <c r="Q1382" s="66">
        <f t="shared" si="468"/>
        <v>0</v>
      </c>
      <c r="R1382" s="196">
        <v>0</v>
      </c>
    </row>
    <row r="1383" spans="1:18" ht="28.5" hidden="1" customHeight="1" outlineLevel="3">
      <c r="A1383" s="427"/>
      <c r="B1383" s="429"/>
      <c r="C1383" s="75" t="s">
        <v>12</v>
      </c>
      <c r="D1383" s="27">
        <v>0</v>
      </c>
      <c r="E1383" s="20">
        <f>E1384+E1441+E1445+E1449+E1452+E1454+E1457+E1460+E1463</f>
        <v>2000</v>
      </c>
      <c r="F1383" s="20">
        <f>F1384+F1441+F1445+F1449+F1452+F1454+F1457+F1460+F1463</f>
        <v>0</v>
      </c>
      <c r="G1383" s="20">
        <f t="shared" ref="G1383:O1383" si="481">G1384+G1441+G1445+G1449+G1452+G1454+G1457+G1460+G1463</f>
        <v>0</v>
      </c>
      <c r="H1383" s="20">
        <f t="shared" si="481"/>
        <v>0</v>
      </c>
      <c r="I1383" s="20">
        <f t="shared" si="481"/>
        <v>0</v>
      </c>
      <c r="J1383" s="363">
        <f t="shared" si="462"/>
        <v>2000</v>
      </c>
      <c r="K1383" s="20">
        <f t="shared" si="481"/>
        <v>0</v>
      </c>
      <c r="L1383" s="20">
        <f t="shared" si="481"/>
        <v>0</v>
      </c>
      <c r="M1383" s="20">
        <f t="shared" si="481"/>
        <v>0</v>
      </c>
      <c r="N1383" s="20">
        <f t="shared" si="481"/>
        <v>0</v>
      </c>
      <c r="O1383" s="20">
        <f t="shared" si="481"/>
        <v>0</v>
      </c>
      <c r="P1383" s="27">
        <f>O1383+N1383+M1383+L1383+K1383</f>
        <v>0</v>
      </c>
      <c r="Q1383" s="76">
        <f t="shared" si="468"/>
        <v>2000</v>
      </c>
      <c r="R1383" s="196">
        <v>0</v>
      </c>
    </row>
    <row r="1384" spans="1:18" ht="16.5" hidden="1" customHeight="1" outlineLevel="4">
      <c r="A1384" s="427"/>
      <c r="B1384" s="429"/>
      <c r="C1384" s="138" t="s">
        <v>208</v>
      </c>
      <c r="D1384" s="138"/>
      <c r="E1384" s="368">
        <f>SUM(E1385:E1440)</f>
        <v>2000</v>
      </c>
      <c r="F1384" s="368">
        <f>SUM(F1385:F1440)</f>
        <v>0</v>
      </c>
      <c r="G1384" s="368">
        <f t="shared" ref="G1384:O1384" si="482">SUM(G1385:G1440)</f>
        <v>0</v>
      </c>
      <c r="H1384" s="368">
        <f t="shared" si="482"/>
        <v>0</v>
      </c>
      <c r="I1384" s="368">
        <f t="shared" si="482"/>
        <v>0</v>
      </c>
      <c r="J1384" s="363">
        <f t="shared" si="462"/>
        <v>2000</v>
      </c>
      <c r="K1384" s="368">
        <f t="shared" si="482"/>
        <v>0</v>
      </c>
      <c r="L1384" s="368">
        <f>SUM(L1385:L1440)</f>
        <v>0</v>
      </c>
      <c r="M1384" s="368">
        <f t="shared" si="482"/>
        <v>0</v>
      </c>
      <c r="N1384" s="368">
        <f t="shared" si="482"/>
        <v>0</v>
      </c>
      <c r="O1384" s="368">
        <f t="shared" si="482"/>
        <v>0</v>
      </c>
      <c r="P1384" s="87">
        <f t="shared" si="463"/>
        <v>0</v>
      </c>
      <c r="Q1384" s="66">
        <f t="shared" si="468"/>
        <v>2000</v>
      </c>
      <c r="R1384" s="196">
        <v>0</v>
      </c>
    </row>
    <row r="1385" spans="1:18" ht="16.5" hidden="1" customHeight="1" outlineLevel="4">
      <c r="A1385" s="427"/>
      <c r="B1385" s="429"/>
      <c r="C1385" s="139" t="s">
        <v>16</v>
      </c>
      <c r="D1385" s="139"/>
      <c r="E1385" s="369">
        <v>0</v>
      </c>
      <c r="F1385" s="369">
        <v>0</v>
      </c>
      <c r="G1385" s="369">
        <v>0</v>
      </c>
      <c r="H1385" s="369">
        <v>0</v>
      </c>
      <c r="I1385" s="369">
        <v>0</v>
      </c>
      <c r="J1385" s="363">
        <f t="shared" si="462"/>
        <v>0</v>
      </c>
      <c r="K1385" s="369">
        <v>0</v>
      </c>
      <c r="L1385" s="369">
        <v>0</v>
      </c>
      <c r="M1385" s="369">
        <v>0</v>
      </c>
      <c r="N1385" s="369">
        <v>0</v>
      </c>
      <c r="O1385" s="369">
        <v>0</v>
      </c>
      <c r="P1385" s="87">
        <f t="shared" si="463"/>
        <v>0</v>
      </c>
      <c r="Q1385" s="66">
        <f t="shared" si="468"/>
        <v>0</v>
      </c>
      <c r="R1385" s="196">
        <v>0</v>
      </c>
    </row>
    <row r="1386" spans="1:18" ht="16.5" hidden="1" customHeight="1" outlineLevel="4">
      <c r="A1386" s="427"/>
      <c r="B1386" s="429"/>
      <c r="C1386" s="139" t="s">
        <v>17</v>
      </c>
      <c r="D1386" s="139"/>
      <c r="E1386" s="369">
        <v>0</v>
      </c>
      <c r="F1386" s="369">
        <v>0</v>
      </c>
      <c r="G1386" s="369">
        <v>0</v>
      </c>
      <c r="H1386" s="369">
        <v>0</v>
      </c>
      <c r="I1386" s="369">
        <v>0</v>
      </c>
      <c r="J1386" s="363">
        <f t="shared" ref="J1386:J1449" si="483">I1386+H1386+G1386+F1386+E1386+D1386</f>
        <v>0</v>
      </c>
      <c r="K1386" s="369">
        <v>0</v>
      </c>
      <c r="L1386" s="369">
        <v>0</v>
      </c>
      <c r="M1386" s="369">
        <v>0</v>
      </c>
      <c r="N1386" s="369">
        <v>0</v>
      </c>
      <c r="O1386" s="369">
        <v>0</v>
      </c>
      <c r="P1386" s="87">
        <f t="shared" si="463"/>
        <v>0</v>
      </c>
      <c r="Q1386" s="66">
        <f t="shared" si="468"/>
        <v>0</v>
      </c>
      <c r="R1386" s="196">
        <v>0</v>
      </c>
    </row>
    <row r="1387" spans="1:18" ht="16.5" hidden="1" customHeight="1" outlineLevel="4">
      <c r="A1387" s="427"/>
      <c r="B1387" s="429"/>
      <c r="C1387" s="139" t="s">
        <v>209</v>
      </c>
      <c r="D1387" s="139"/>
      <c r="E1387" s="369">
        <v>0</v>
      </c>
      <c r="F1387" s="369">
        <v>0</v>
      </c>
      <c r="G1387" s="369">
        <v>0</v>
      </c>
      <c r="H1387" s="369">
        <v>0</v>
      </c>
      <c r="I1387" s="369">
        <v>0</v>
      </c>
      <c r="J1387" s="363">
        <f t="shared" si="483"/>
        <v>0</v>
      </c>
      <c r="K1387" s="369">
        <v>0</v>
      </c>
      <c r="L1387" s="369">
        <v>0</v>
      </c>
      <c r="M1387" s="369">
        <v>0</v>
      </c>
      <c r="N1387" s="369">
        <v>0</v>
      </c>
      <c r="O1387" s="369">
        <v>0</v>
      </c>
      <c r="P1387" s="87">
        <f t="shared" si="463"/>
        <v>0</v>
      </c>
      <c r="Q1387" s="66">
        <f t="shared" si="468"/>
        <v>0</v>
      </c>
      <c r="R1387" s="196">
        <v>0</v>
      </c>
    </row>
    <row r="1388" spans="1:18" ht="16.5" hidden="1" customHeight="1" outlineLevel="4">
      <c r="A1388" s="427"/>
      <c r="B1388" s="429"/>
      <c r="C1388" s="139" t="s">
        <v>210</v>
      </c>
      <c r="D1388" s="139"/>
      <c r="E1388" s="369">
        <v>0</v>
      </c>
      <c r="F1388" s="369">
        <v>0</v>
      </c>
      <c r="G1388" s="369">
        <v>0</v>
      </c>
      <c r="H1388" s="369">
        <v>0</v>
      </c>
      <c r="I1388" s="369">
        <v>0</v>
      </c>
      <c r="J1388" s="363">
        <f t="shared" si="483"/>
        <v>0</v>
      </c>
      <c r="K1388" s="369">
        <v>0</v>
      </c>
      <c r="L1388" s="369">
        <v>0</v>
      </c>
      <c r="M1388" s="369">
        <v>0</v>
      </c>
      <c r="N1388" s="369">
        <v>0</v>
      </c>
      <c r="O1388" s="369">
        <v>0</v>
      </c>
      <c r="P1388" s="87">
        <f t="shared" si="463"/>
        <v>0</v>
      </c>
      <c r="Q1388" s="66">
        <f t="shared" si="468"/>
        <v>0</v>
      </c>
      <c r="R1388" s="196">
        <v>0</v>
      </c>
    </row>
    <row r="1389" spans="1:18" ht="16.5" hidden="1" customHeight="1" outlineLevel="4">
      <c r="A1389" s="427"/>
      <c r="B1389" s="429"/>
      <c r="C1389" s="139" t="s">
        <v>211</v>
      </c>
      <c r="D1389" s="139"/>
      <c r="E1389" s="369">
        <v>0</v>
      </c>
      <c r="F1389" s="369">
        <v>0</v>
      </c>
      <c r="G1389" s="369">
        <v>0</v>
      </c>
      <c r="H1389" s="369">
        <v>0</v>
      </c>
      <c r="I1389" s="369">
        <v>0</v>
      </c>
      <c r="J1389" s="363">
        <f t="shared" si="483"/>
        <v>0</v>
      </c>
      <c r="K1389" s="369">
        <v>0</v>
      </c>
      <c r="L1389" s="369">
        <v>0</v>
      </c>
      <c r="M1389" s="369">
        <v>0</v>
      </c>
      <c r="N1389" s="369">
        <v>0</v>
      </c>
      <c r="O1389" s="369">
        <v>0</v>
      </c>
      <c r="P1389" s="87">
        <f t="shared" si="463"/>
        <v>0</v>
      </c>
      <c r="Q1389" s="66">
        <f t="shared" si="468"/>
        <v>0</v>
      </c>
      <c r="R1389" s="196">
        <v>0</v>
      </c>
    </row>
    <row r="1390" spans="1:18" ht="16.5" hidden="1" customHeight="1" outlineLevel="4">
      <c r="A1390" s="427"/>
      <c r="B1390" s="429"/>
      <c r="C1390" s="139" t="s">
        <v>212</v>
      </c>
      <c r="D1390" s="139"/>
      <c r="E1390" s="369">
        <v>0</v>
      </c>
      <c r="F1390" s="369">
        <v>0</v>
      </c>
      <c r="G1390" s="369">
        <v>0</v>
      </c>
      <c r="H1390" s="369">
        <v>0</v>
      </c>
      <c r="I1390" s="369">
        <v>0</v>
      </c>
      <c r="J1390" s="363">
        <f t="shared" si="483"/>
        <v>0</v>
      </c>
      <c r="K1390" s="369">
        <v>0</v>
      </c>
      <c r="L1390" s="369">
        <v>0</v>
      </c>
      <c r="M1390" s="369">
        <v>0</v>
      </c>
      <c r="N1390" s="369">
        <v>0</v>
      </c>
      <c r="O1390" s="369">
        <v>0</v>
      </c>
      <c r="P1390" s="87">
        <f t="shared" si="463"/>
        <v>0</v>
      </c>
      <c r="Q1390" s="66">
        <f t="shared" si="468"/>
        <v>0</v>
      </c>
      <c r="R1390" s="196">
        <v>0</v>
      </c>
    </row>
    <row r="1391" spans="1:18" ht="16.5" hidden="1" customHeight="1" outlineLevel="4">
      <c r="A1391" s="427"/>
      <c r="B1391" s="429"/>
      <c r="C1391" s="139" t="s">
        <v>213</v>
      </c>
      <c r="D1391" s="139"/>
      <c r="E1391" s="369">
        <v>0</v>
      </c>
      <c r="F1391" s="369">
        <v>0</v>
      </c>
      <c r="G1391" s="369">
        <v>0</v>
      </c>
      <c r="H1391" s="369">
        <v>0</v>
      </c>
      <c r="I1391" s="369">
        <v>0</v>
      </c>
      <c r="J1391" s="363">
        <f t="shared" si="483"/>
        <v>0</v>
      </c>
      <c r="K1391" s="369">
        <v>0</v>
      </c>
      <c r="L1391" s="369">
        <v>0</v>
      </c>
      <c r="M1391" s="369">
        <v>0</v>
      </c>
      <c r="N1391" s="369">
        <v>0</v>
      </c>
      <c r="O1391" s="369">
        <v>0</v>
      </c>
      <c r="P1391" s="87">
        <f t="shared" si="463"/>
        <v>0</v>
      </c>
      <c r="Q1391" s="66">
        <f t="shared" si="468"/>
        <v>0</v>
      </c>
      <c r="R1391" s="196">
        <v>0</v>
      </c>
    </row>
    <row r="1392" spans="1:18" ht="16.5" hidden="1" customHeight="1" outlineLevel="4">
      <c r="A1392" s="427"/>
      <c r="B1392" s="429"/>
      <c r="C1392" s="139" t="s">
        <v>214</v>
      </c>
      <c r="D1392" s="139"/>
      <c r="E1392" s="369">
        <v>0</v>
      </c>
      <c r="F1392" s="369">
        <v>0</v>
      </c>
      <c r="G1392" s="369">
        <v>0</v>
      </c>
      <c r="H1392" s="369">
        <v>0</v>
      </c>
      <c r="I1392" s="369">
        <v>0</v>
      </c>
      <c r="J1392" s="363">
        <f t="shared" si="483"/>
        <v>0</v>
      </c>
      <c r="K1392" s="369">
        <v>0</v>
      </c>
      <c r="L1392" s="369">
        <v>0</v>
      </c>
      <c r="M1392" s="369">
        <v>0</v>
      </c>
      <c r="N1392" s="369">
        <v>0</v>
      </c>
      <c r="O1392" s="369">
        <v>0</v>
      </c>
      <c r="P1392" s="87">
        <f t="shared" si="463"/>
        <v>0</v>
      </c>
      <c r="Q1392" s="66">
        <f t="shared" si="468"/>
        <v>0</v>
      </c>
      <c r="R1392" s="196">
        <v>0</v>
      </c>
    </row>
    <row r="1393" spans="1:18" ht="16.5" hidden="1" customHeight="1" outlineLevel="4">
      <c r="A1393" s="427"/>
      <c r="B1393" s="429"/>
      <c r="C1393" s="139" t="s">
        <v>215</v>
      </c>
      <c r="D1393" s="139"/>
      <c r="E1393" s="369">
        <v>0</v>
      </c>
      <c r="F1393" s="369">
        <v>0</v>
      </c>
      <c r="G1393" s="369">
        <v>0</v>
      </c>
      <c r="H1393" s="369">
        <v>0</v>
      </c>
      <c r="I1393" s="369">
        <v>0</v>
      </c>
      <c r="J1393" s="363">
        <f t="shared" si="483"/>
        <v>0</v>
      </c>
      <c r="K1393" s="369">
        <v>0</v>
      </c>
      <c r="L1393" s="369">
        <v>0</v>
      </c>
      <c r="M1393" s="369">
        <v>0</v>
      </c>
      <c r="N1393" s="369">
        <v>0</v>
      </c>
      <c r="O1393" s="369">
        <v>0</v>
      </c>
      <c r="P1393" s="87">
        <f t="shared" ref="P1393:P1456" si="484">K1393+L1393+M1393+N1393+O1393</f>
        <v>0</v>
      </c>
      <c r="Q1393" s="66">
        <f t="shared" si="468"/>
        <v>0</v>
      </c>
      <c r="R1393" s="196">
        <v>0</v>
      </c>
    </row>
    <row r="1394" spans="1:18" ht="16.5" hidden="1" customHeight="1" outlineLevel="4">
      <c r="A1394" s="427"/>
      <c r="B1394" s="429"/>
      <c r="C1394" s="139" t="s">
        <v>216</v>
      </c>
      <c r="D1394" s="139"/>
      <c r="E1394" s="369">
        <v>0</v>
      </c>
      <c r="F1394" s="369">
        <v>0</v>
      </c>
      <c r="G1394" s="369">
        <v>0</v>
      </c>
      <c r="H1394" s="369">
        <v>0</v>
      </c>
      <c r="I1394" s="369">
        <v>0</v>
      </c>
      <c r="J1394" s="363">
        <f t="shared" si="483"/>
        <v>0</v>
      </c>
      <c r="K1394" s="369">
        <v>0</v>
      </c>
      <c r="L1394" s="369">
        <v>0</v>
      </c>
      <c r="M1394" s="369">
        <v>0</v>
      </c>
      <c r="N1394" s="369">
        <v>0</v>
      </c>
      <c r="O1394" s="369">
        <v>0</v>
      </c>
      <c r="P1394" s="87">
        <f t="shared" si="484"/>
        <v>0</v>
      </c>
      <c r="Q1394" s="66">
        <f t="shared" si="468"/>
        <v>0</v>
      </c>
      <c r="R1394" s="196">
        <v>0</v>
      </c>
    </row>
    <row r="1395" spans="1:18" ht="16.5" hidden="1" customHeight="1" outlineLevel="4">
      <c r="A1395" s="427"/>
      <c r="B1395" s="429"/>
      <c r="C1395" s="139" t="s">
        <v>217</v>
      </c>
      <c r="D1395" s="139"/>
      <c r="E1395" s="369">
        <v>0</v>
      </c>
      <c r="F1395" s="369">
        <v>0</v>
      </c>
      <c r="G1395" s="369">
        <v>0</v>
      </c>
      <c r="H1395" s="369">
        <v>0</v>
      </c>
      <c r="I1395" s="369">
        <v>0</v>
      </c>
      <c r="J1395" s="363">
        <f t="shared" si="483"/>
        <v>0</v>
      </c>
      <c r="K1395" s="369">
        <v>0</v>
      </c>
      <c r="L1395" s="369">
        <v>0</v>
      </c>
      <c r="M1395" s="369">
        <v>0</v>
      </c>
      <c r="N1395" s="369">
        <v>0</v>
      </c>
      <c r="O1395" s="369">
        <v>0</v>
      </c>
      <c r="P1395" s="87">
        <f t="shared" si="484"/>
        <v>0</v>
      </c>
      <c r="Q1395" s="66">
        <f t="shared" si="468"/>
        <v>0</v>
      </c>
      <c r="R1395" s="196">
        <v>0</v>
      </c>
    </row>
    <row r="1396" spans="1:18" ht="16.5" hidden="1" customHeight="1" outlineLevel="4">
      <c r="A1396" s="427"/>
      <c r="B1396" s="429"/>
      <c r="C1396" s="139" t="s">
        <v>218</v>
      </c>
      <c r="D1396" s="139"/>
      <c r="E1396" s="369">
        <v>0</v>
      </c>
      <c r="F1396" s="369">
        <v>0</v>
      </c>
      <c r="G1396" s="369">
        <v>0</v>
      </c>
      <c r="H1396" s="369">
        <v>0</v>
      </c>
      <c r="I1396" s="369">
        <v>0</v>
      </c>
      <c r="J1396" s="363">
        <f t="shared" si="483"/>
        <v>0</v>
      </c>
      <c r="K1396" s="369">
        <v>0</v>
      </c>
      <c r="L1396" s="369">
        <v>0</v>
      </c>
      <c r="M1396" s="369">
        <v>0</v>
      </c>
      <c r="N1396" s="369">
        <v>0</v>
      </c>
      <c r="O1396" s="369">
        <v>0</v>
      </c>
      <c r="P1396" s="87">
        <f t="shared" si="484"/>
        <v>0</v>
      </c>
      <c r="Q1396" s="66">
        <f t="shared" si="468"/>
        <v>0</v>
      </c>
      <c r="R1396" s="196">
        <v>0</v>
      </c>
    </row>
    <row r="1397" spans="1:18" ht="16.5" hidden="1" customHeight="1" outlineLevel="4">
      <c r="A1397" s="427"/>
      <c r="B1397" s="429"/>
      <c r="C1397" s="139" t="s">
        <v>219</v>
      </c>
      <c r="D1397" s="139"/>
      <c r="E1397" s="369">
        <v>0</v>
      </c>
      <c r="F1397" s="369">
        <v>0</v>
      </c>
      <c r="G1397" s="369">
        <v>0</v>
      </c>
      <c r="H1397" s="369">
        <v>0</v>
      </c>
      <c r="I1397" s="369">
        <v>0</v>
      </c>
      <c r="J1397" s="363">
        <f t="shared" si="483"/>
        <v>0</v>
      </c>
      <c r="K1397" s="369">
        <v>0</v>
      </c>
      <c r="L1397" s="369">
        <v>0</v>
      </c>
      <c r="M1397" s="369">
        <v>0</v>
      </c>
      <c r="N1397" s="369">
        <v>0</v>
      </c>
      <c r="O1397" s="369">
        <v>0</v>
      </c>
      <c r="P1397" s="87">
        <f t="shared" si="484"/>
        <v>0</v>
      </c>
      <c r="Q1397" s="66">
        <f t="shared" si="468"/>
        <v>0</v>
      </c>
      <c r="R1397" s="196">
        <v>0</v>
      </c>
    </row>
    <row r="1398" spans="1:18" ht="16.5" hidden="1" customHeight="1" outlineLevel="4">
      <c r="A1398" s="427"/>
      <c r="B1398" s="429"/>
      <c r="C1398" s="139" t="s">
        <v>215</v>
      </c>
      <c r="D1398" s="139"/>
      <c r="E1398" s="369">
        <v>0</v>
      </c>
      <c r="F1398" s="369">
        <v>0</v>
      </c>
      <c r="G1398" s="369">
        <v>0</v>
      </c>
      <c r="H1398" s="369">
        <v>0</v>
      </c>
      <c r="I1398" s="369">
        <v>0</v>
      </c>
      <c r="J1398" s="363">
        <f t="shared" si="483"/>
        <v>0</v>
      </c>
      <c r="K1398" s="369">
        <v>0</v>
      </c>
      <c r="L1398" s="369">
        <v>0</v>
      </c>
      <c r="M1398" s="369">
        <v>0</v>
      </c>
      <c r="N1398" s="369">
        <v>0</v>
      </c>
      <c r="O1398" s="369">
        <v>0</v>
      </c>
      <c r="P1398" s="87">
        <f t="shared" si="484"/>
        <v>0</v>
      </c>
      <c r="Q1398" s="66">
        <f t="shared" si="468"/>
        <v>0</v>
      </c>
      <c r="R1398" s="196">
        <v>0</v>
      </c>
    </row>
    <row r="1399" spans="1:18" ht="16.5" hidden="1" customHeight="1" outlineLevel="4">
      <c r="A1399" s="427"/>
      <c r="B1399" s="429"/>
      <c r="C1399" s="139" t="s">
        <v>220</v>
      </c>
      <c r="D1399" s="139"/>
      <c r="E1399" s="369">
        <v>0</v>
      </c>
      <c r="F1399" s="369">
        <v>0</v>
      </c>
      <c r="G1399" s="369">
        <v>0</v>
      </c>
      <c r="H1399" s="369">
        <v>0</v>
      </c>
      <c r="I1399" s="369">
        <v>0</v>
      </c>
      <c r="J1399" s="363">
        <f t="shared" si="483"/>
        <v>0</v>
      </c>
      <c r="K1399" s="369">
        <v>0</v>
      </c>
      <c r="L1399" s="369">
        <v>0</v>
      </c>
      <c r="M1399" s="369">
        <v>0</v>
      </c>
      <c r="N1399" s="369">
        <v>0</v>
      </c>
      <c r="O1399" s="369">
        <v>0</v>
      </c>
      <c r="P1399" s="87">
        <f t="shared" si="484"/>
        <v>0</v>
      </c>
      <c r="Q1399" s="66">
        <f t="shared" si="468"/>
        <v>0</v>
      </c>
      <c r="R1399" s="196">
        <v>0</v>
      </c>
    </row>
    <row r="1400" spans="1:18" ht="16.5" hidden="1" customHeight="1" outlineLevel="4">
      <c r="A1400" s="427"/>
      <c r="B1400" s="429"/>
      <c r="C1400" s="139" t="s">
        <v>215</v>
      </c>
      <c r="D1400" s="139"/>
      <c r="E1400" s="369">
        <v>0</v>
      </c>
      <c r="F1400" s="369">
        <v>0</v>
      </c>
      <c r="G1400" s="369">
        <v>0</v>
      </c>
      <c r="H1400" s="369">
        <v>0</v>
      </c>
      <c r="I1400" s="369">
        <v>0</v>
      </c>
      <c r="J1400" s="363">
        <f t="shared" si="483"/>
        <v>0</v>
      </c>
      <c r="K1400" s="369">
        <v>0</v>
      </c>
      <c r="L1400" s="369">
        <v>0</v>
      </c>
      <c r="M1400" s="369">
        <v>0</v>
      </c>
      <c r="N1400" s="369">
        <v>0</v>
      </c>
      <c r="O1400" s="369">
        <v>0</v>
      </c>
      <c r="P1400" s="87">
        <f t="shared" si="484"/>
        <v>0</v>
      </c>
      <c r="Q1400" s="66">
        <f t="shared" si="468"/>
        <v>0</v>
      </c>
      <c r="R1400" s="196">
        <v>0</v>
      </c>
    </row>
    <row r="1401" spans="1:18" ht="16.5" hidden="1" customHeight="1" outlineLevel="4">
      <c r="A1401" s="427"/>
      <c r="B1401" s="429"/>
      <c r="C1401" s="139" t="s">
        <v>221</v>
      </c>
      <c r="D1401" s="139"/>
      <c r="E1401" s="369">
        <v>0</v>
      </c>
      <c r="F1401" s="369">
        <v>0</v>
      </c>
      <c r="G1401" s="369">
        <v>0</v>
      </c>
      <c r="H1401" s="369">
        <v>0</v>
      </c>
      <c r="I1401" s="369">
        <v>0</v>
      </c>
      <c r="J1401" s="363">
        <f t="shared" si="483"/>
        <v>0</v>
      </c>
      <c r="K1401" s="369">
        <v>0</v>
      </c>
      <c r="L1401" s="369">
        <v>0</v>
      </c>
      <c r="M1401" s="369">
        <v>0</v>
      </c>
      <c r="N1401" s="369">
        <v>0</v>
      </c>
      <c r="O1401" s="369">
        <v>0</v>
      </c>
      <c r="P1401" s="87">
        <f t="shared" si="484"/>
        <v>0</v>
      </c>
      <c r="Q1401" s="66">
        <f t="shared" si="468"/>
        <v>0</v>
      </c>
      <c r="R1401" s="196">
        <v>0</v>
      </c>
    </row>
    <row r="1402" spans="1:18" ht="16.5" hidden="1" customHeight="1" outlineLevel="4">
      <c r="A1402" s="427"/>
      <c r="B1402" s="429"/>
      <c r="C1402" s="139" t="s">
        <v>222</v>
      </c>
      <c r="D1402" s="139"/>
      <c r="E1402" s="369">
        <v>0</v>
      </c>
      <c r="F1402" s="369">
        <v>0</v>
      </c>
      <c r="G1402" s="369">
        <v>0</v>
      </c>
      <c r="H1402" s="369">
        <v>0</v>
      </c>
      <c r="I1402" s="369">
        <v>0</v>
      </c>
      <c r="J1402" s="363">
        <f t="shared" si="483"/>
        <v>0</v>
      </c>
      <c r="K1402" s="369">
        <v>0</v>
      </c>
      <c r="L1402" s="369">
        <v>0</v>
      </c>
      <c r="M1402" s="369">
        <v>0</v>
      </c>
      <c r="N1402" s="369">
        <v>0</v>
      </c>
      <c r="O1402" s="369">
        <v>0</v>
      </c>
      <c r="P1402" s="87">
        <f t="shared" si="484"/>
        <v>0</v>
      </c>
      <c r="Q1402" s="66">
        <f t="shared" si="468"/>
        <v>0</v>
      </c>
      <c r="R1402" s="196">
        <v>0</v>
      </c>
    </row>
    <row r="1403" spans="1:18" ht="16.5" hidden="1" customHeight="1" outlineLevel="4">
      <c r="A1403" s="427"/>
      <c r="B1403" s="429"/>
      <c r="C1403" s="139" t="s">
        <v>223</v>
      </c>
      <c r="D1403" s="139"/>
      <c r="E1403" s="369">
        <v>0</v>
      </c>
      <c r="F1403" s="369">
        <v>0</v>
      </c>
      <c r="G1403" s="369">
        <v>0</v>
      </c>
      <c r="H1403" s="369">
        <v>0</v>
      </c>
      <c r="I1403" s="369">
        <v>0</v>
      </c>
      <c r="J1403" s="363">
        <f t="shared" si="483"/>
        <v>0</v>
      </c>
      <c r="K1403" s="369">
        <v>0</v>
      </c>
      <c r="L1403" s="369">
        <v>0</v>
      </c>
      <c r="M1403" s="369">
        <v>0</v>
      </c>
      <c r="N1403" s="369">
        <v>0</v>
      </c>
      <c r="O1403" s="369">
        <v>0</v>
      </c>
      <c r="P1403" s="87">
        <f t="shared" si="484"/>
        <v>0</v>
      </c>
      <c r="Q1403" s="66">
        <f t="shared" si="468"/>
        <v>0</v>
      </c>
      <c r="R1403" s="196">
        <v>0</v>
      </c>
    </row>
    <row r="1404" spans="1:18" ht="16.5" hidden="1" customHeight="1" outlineLevel="4">
      <c r="A1404" s="427"/>
      <c r="B1404" s="429"/>
      <c r="C1404" s="139" t="s">
        <v>224</v>
      </c>
      <c r="D1404" s="139"/>
      <c r="E1404" s="369">
        <v>2000</v>
      </c>
      <c r="F1404" s="369">
        <v>0</v>
      </c>
      <c r="G1404" s="369">
        <v>0</v>
      </c>
      <c r="H1404" s="369">
        <v>0</v>
      </c>
      <c r="I1404" s="369">
        <v>0</v>
      </c>
      <c r="J1404" s="363">
        <f t="shared" si="483"/>
        <v>2000</v>
      </c>
      <c r="K1404" s="369">
        <v>0</v>
      </c>
      <c r="L1404" s="369">
        <v>0</v>
      </c>
      <c r="M1404" s="369">
        <v>0</v>
      </c>
      <c r="N1404" s="369">
        <v>0</v>
      </c>
      <c r="O1404" s="369">
        <v>0</v>
      </c>
      <c r="P1404" s="87">
        <f t="shared" si="484"/>
        <v>0</v>
      </c>
      <c r="Q1404" s="66">
        <f t="shared" si="468"/>
        <v>2000</v>
      </c>
      <c r="R1404" s="196">
        <v>0</v>
      </c>
    </row>
    <row r="1405" spans="1:18" ht="16.5" hidden="1" customHeight="1" outlineLevel="4">
      <c r="A1405" s="427"/>
      <c r="B1405" s="429"/>
      <c r="C1405" s="139" t="s">
        <v>215</v>
      </c>
      <c r="D1405" s="139"/>
      <c r="E1405" s="369">
        <v>0</v>
      </c>
      <c r="F1405" s="369">
        <v>0</v>
      </c>
      <c r="G1405" s="369">
        <v>0</v>
      </c>
      <c r="H1405" s="369">
        <v>0</v>
      </c>
      <c r="I1405" s="369">
        <v>0</v>
      </c>
      <c r="J1405" s="363">
        <f t="shared" si="483"/>
        <v>0</v>
      </c>
      <c r="K1405" s="369">
        <v>0</v>
      </c>
      <c r="L1405" s="369">
        <v>0</v>
      </c>
      <c r="M1405" s="369">
        <v>0</v>
      </c>
      <c r="N1405" s="369">
        <v>0</v>
      </c>
      <c r="O1405" s="369">
        <v>0</v>
      </c>
      <c r="P1405" s="87">
        <f t="shared" si="484"/>
        <v>0</v>
      </c>
      <c r="Q1405" s="66">
        <f t="shared" si="468"/>
        <v>0</v>
      </c>
      <c r="R1405" s="196">
        <v>0</v>
      </c>
    </row>
    <row r="1406" spans="1:18" ht="16.5" hidden="1" customHeight="1" outlineLevel="4">
      <c r="A1406" s="427"/>
      <c r="B1406" s="429"/>
      <c r="C1406" s="139" t="s">
        <v>225</v>
      </c>
      <c r="D1406" s="139"/>
      <c r="E1406" s="369">
        <v>0</v>
      </c>
      <c r="F1406" s="369">
        <v>0</v>
      </c>
      <c r="G1406" s="369">
        <v>0</v>
      </c>
      <c r="H1406" s="369">
        <v>0</v>
      </c>
      <c r="I1406" s="369">
        <v>0</v>
      </c>
      <c r="J1406" s="363">
        <f t="shared" si="483"/>
        <v>0</v>
      </c>
      <c r="K1406" s="369">
        <v>0</v>
      </c>
      <c r="L1406" s="369">
        <v>0</v>
      </c>
      <c r="M1406" s="369">
        <v>0</v>
      </c>
      <c r="N1406" s="369">
        <v>0</v>
      </c>
      <c r="O1406" s="369">
        <v>0</v>
      </c>
      <c r="P1406" s="87">
        <f t="shared" si="484"/>
        <v>0</v>
      </c>
      <c r="Q1406" s="66">
        <f t="shared" si="468"/>
        <v>0</v>
      </c>
      <c r="R1406" s="196">
        <v>0</v>
      </c>
    </row>
    <row r="1407" spans="1:18" ht="16.5" hidden="1" customHeight="1" outlineLevel="4">
      <c r="A1407" s="427"/>
      <c r="B1407" s="429"/>
      <c r="C1407" s="139" t="s">
        <v>16</v>
      </c>
      <c r="D1407" s="139"/>
      <c r="E1407" s="369">
        <v>0</v>
      </c>
      <c r="F1407" s="369">
        <v>0</v>
      </c>
      <c r="G1407" s="369">
        <v>0</v>
      </c>
      <c r="H1407" s="369">
        <v>0</v>
      </c>
      <c r="I1407" s="369">
        <v>0</v>
      </c>
      <c r="J1407" s="363">
        <f t="shared" si="483"/>
        <v>0</v>
      </c>
      <c r="K1407" s="369">
        <v>0</v>
      </c>
      <c r="L1407" s="369">
        <v>0</v>
      </c>
      <c r="M1407" s="369">
        <v>0</v>
      </c>
      <c r="N1407" s="369">
        <v>0</v>
      </c>
      <c r="O1407" s="369">
        <v>0</v>
      </c>
      <c r="P1407" s="87">
        <f t="shared" si="484"/>
        <v>0</v>
      </c>
      <c r="Q1407" s="66">
        <f t="shared" si="468"/>
        <v>0</v>
      </c>
      <c r="R1407" s="196">
        <v>0</v>
      </c>
    </row>
    <row r="1408" spans="1:18" ht="16.5" hidden="1" customHeight="1" outlineLevel="4">
      <c r="A1408" s="427"/>
      <c r="B1408" s="429"/>
      <c r="C1408" s="139" t="s">
        <v>226</v>
      </c>
      <c r="D1408" s="139"/>
      <c r="E1408" s="369">
        <v>0</v>
      </c>
      <c r="F1408" s="369">
        <v>0</v>
      </c>
      <c r="G1408" s="369">
        <v>0</v>
      </c>
      <c r="H1408" s="369">
        <v>0</v>
      </c>
      <c r="I1408" s="369">
        <v>0</v>
      </c>
      <c r="J1408" s="363">
        <f t="shared" si="483"/>
        <v>0</v>
      </c>
      <c r="K1408" s="369">
        <v>0</v>
      </c>
      <c r="L1408" s="369">
        <v>0</v>
      </c>
      <c r="M1408" s="369">
        <v>0</v>
      </c>
      <c r="N1408" s="369">
        <v>0</v>
      </c>
      <c r="O1408" s="369">
        <v>0</v>
      </c>
      <c r="P1408" s="87">
        <f t="shared" si="484"/>
        <v>0</v>
      </c>
      <c r="Q1408" s="66">
        <f t="shared" si="468"/>
        <v>0</v>
      </c>
      <c r="R1408" s="196">
        <v>0</v>
      </c>
    </row>
    <row r="1409" spans="1:18" ht="16.5" hidden="1" customHeight="1" outlineLevel="4">
      <c r="A1409" s="427"/>
      <c r="B1409" s="429"/>
      <c r="C1409" s="139" t="s">
        <v>227</v>
      </c>
      <c r="D1409" s="139"/>
      <c r="E1409" s="369">
        <v>0</v>
      </c>
      <c r="F1409" s="369">
        <v>0</v>
      </c>
      <c r="G1409" s="369">
        <v>0</v>
      </c>
      <c r="H1409" s="369">
        <v>0</v>
      </c>
      <c r="I1409" s="369">
        <v>0</v>
      </c>
      <c r="J1409" s="363">
        <f t="shared" si="483"/>
        <v>0</v>
      </c>
      <c r="K1409" s="369">
        <v>0</v>
      </c>
      <c r="L1409" s="369">
        <v>0</v>
      </c>
      <c r="M1409" s="369">
        <v>0</v>
      </c>
      <c r="N1409" s="369">
        <v>0</v>
      </c>
      <c r="O1409" s="369">
        <v>0</v>
      </c>
      <c r="P1409" s="87">
        <f t="shared" si="484"/>
        <v>0</v>
      </c>
      <c r="Q1409" s="66">
        <f t="shared" si="468"/>
        <v>0</v>
      </c>
      <c r="R1409" s="196">
        <v>0</v>
      </c>
    </row>
    <row r="1410" spans="1:18" ht="16.5" hidden="1" customHeight="1" outlineLevel="4">
      <c r="A1410" s="427"/>
      <c r="B1410" s="429"/>
      <c r="C1410" s="139" t="s">
        <v>228</v>
      </c>
      <c r="D1410" s="139"/>
      <c r="E1410" s="369">
        <v>0</v>
      </c>
      <c r="F1410" s="369">
        <v>0</v>
      </c>
      <c r="G1410" s="369">
        <v>0</v>
      </c>
      <c r="H1410" s="369">
        <v>0</v>
      </c>
      <c r="I1410" s="369">
        <v>0</v>
      </c>
      <c r="J1410" s="363">
        <f t="shared" si="483"/>
        <v>0</v>
      </c>
      <c r="K1410" s="369">
        <v>0</v>
      </c>
      <c r="L1410" s="369">
        <v>0</v>
      </c>
      <c r="M1410" s="369">
        <v>0</v>
      </c>
      <c r="N1410" s="369">
        <v>0</v>
      </c>
      <c r="O1410" s="369">
        <v>0</v>
      </c>
      <c r="P1410" s="87">
        <f t="shared" si="484"/>
        <v>0</v>
      </c>
      <c r="Q1410" s="66">
        <f t="shared" si="468"/>
        <v>0</v>
      </c>
      <c r="R1410" s="196">
        <v>0</v>
      </c>
    </row>
    <row r="1411" spans="1:18" ht="16.5" hidden="1" customHeight="1" outlineLevel="4">
      <c r="A1411" s="427"/>
      <c r="B1411" s="429"/>
      <c r="C1411" s="139" t="s">
        <v>229</v>
      </c>
      <c r="D1411" s="139"/>
      <c r="E1411" s="369">
        <v>0</v>
      </c>
      <c r="F1411" s="369">
        <v>0</v>
      </c>
      <c r="G1411" s="369">
        <v>0</v>
      </c>
      <c r="H1411" s="369">
        <v>0</v>
      </c>
      <c r="I1411" s="369">
        <v>0</v>
      </c>
      <c r="J1411" s="363">
        <f t="shared" si="483"/>
        <v>0</v>
      </c>
      <c r="K1411" s="369">
        <v>0</v>
      </c>
      <c r="L1411" s="369">
        <v>0</v>
      </c>
      <c r="M1411" s="369">
        <v>0</v>
      </c>
      <c r="N1411" s="369">
        <v>0</v>
      </c>
      <c r="O1411" s="369">
        <v>0</v>
      </c>
      <c r="P1411" s="87">
        <f t="shared" si="484"/>
        <v>0</v>
      </c>
      <c r="Q1411" s="66">
        <f t="shared" si="468"/>
        <v>0</v>
      </c>
      <c r="R1411" s="196">
        <v>0</v>
      </c>
    </row>
    <row r="1412" spans="1:18" ht="16.5" hidden="1" customHeight="1" outlineLevel="4">
      <c r="A1412" s="427"/>
      <c r="B1412" s="429"/>
      <c r="C1412" s="139" t="s">
        <v>230</v>
      </c>
      <c r="D1412" s="139"/>
      <c r="E1412" s="369">
        <v>0</v>
      </c>
      <c r="F1412" s="369">
        <v>0</v>
      </c>
      <c r="G1412" s="369">
        <v>0</v>
      </c>
      <c r="H1412" s="369">
        <v>0</v>
      </c>
      <c r="I1412" s="369">
        <v>0</v>
      </c>
      <c r="J1412" s="363">
        <f t="shared" si="483"/>
        <v>0</v>
      </c>
      <c r="K1412" s="369">
        <v>0</v>
      </c>
      <c r="L1412" s="369">
        <v>0</v>
      </c>
      <c r="M1412" s="369">
        <v>0</v>
      </c>
      <c r="N1412" s="369">
        <v>0</v>
      </c>
      <c r="O1412" s="369">
        <v>0</v>
      </c>
      <c r="P1412" s="87">
        <f t="shared" si="484"/>
        <v>0</v>
      </c>
      <c r="Q1412" s="66">
        <f t="shared" si="468"/>
        <v>0</v>
      </c>
      <c r="R1412" s="196">
        <v>0</v>
      </c>
    </row>
    <row r="1413" spans="1:18" ht="16.5" hidden="1" customHeight="1" outlineLevel="4">
      <c r="A1413" s="427"/>
      <c r="B1413" s="429"/>
      <c r="C1413" s="139" t="s">
        <v>231</v>
      </c>
      <c r="D1413" s="139"/>
      <c r="E1413" s="369">
        <v>0</v>
      </c>
      <c r="F1413" s="369">
        <v>0</v>
      </c>
      <c r="G1413" s="369">
        <v>0</v>
      </c>
      <c r="H1413" s="369">
        <v>0</v>
      </c>
      <c r="I1413" s="369">
        <v>0</v>
      </c>
      <c r="J1413" s="363">
        <f t="shared" si="483"/>
        <v>0</v>
      </c>
      <c r="K1413" s="369">
        <v>0</v>
      </c>
      <c r="L1413" s="369">
        <v>0</v>
      </c>
      <c r="M1413" s="369">
        <v>0</v>
      </c>
      <c r="N1413" s="369">
        <v>0</v>
      </c>
      <c r="O1413" s="369">
        <v>0</v>
      </c>
      <c r="P1413" s="87">
        <f t="shared" si="484"/>
        <v>0</v>
      </c>
      <c r="Q1413" s="66">
        <f t="shared" si="468"/>
        <v>0</v>
      </c>
      <c r="R1413" s="196">
        <v>0</v>
      </c>
    </row>
    <row r="1414" spans="1:18" ht="16.5" hidden="1" customHeight="1" outlineLevel="4">
      <c r="A1414" s="427"/>
      <c r="B1414" s="429"/>
      <c r="C1414" s="139" t="s">
        <v>232</v>
      </c>
      <c r="D1414" s="139"/>
      <c r="E1414" s="369">
        <v>0</v>
      </c>
      <c r="F1414" s="369">
        <v>0</v>
      </c>
      <c r="G1414" s="369">
        <v>0</v>
      </c>
      <c r="H1414" s="369">
        <v>0</v>
      </c>
      <c r="I1414" s="369">
        <v>0</v>
      </c>
      <c r="J1414" s="363">
        <f t="shared" si="483"/>
        <v>0</v>
      </c>
      <c r="K1414" s="369">
        <v>0</v>
      </c>
      <c r="L1414" s="369">
        <v>0</v>
      </c>
      <c r="M1414" s="369">
        <v>0</v>
      </c>
      <c r="N1414" s="369">
        <v>0</v>
      </c>
      <c r="O1414" s="369">
        <v>0</v>
      </c>
      <c r="P1414" s="87">
        <f t="shared" si="484"/>
        <v>0</v>
      </c>
      <c r="Q1414" s="66">
        <f t="shared" si="468"/>
        <v>0</v>
      </c>
      <c r="R1414" s="196">
        <v>0</v>
      </c>
    </row>
    <row r="1415" spans="1:18" ht="16.5" hidden="1" customHeight="1" outlineLevel="4">
      <c r="A1415" s="427"/>
      <c r="B1415" s="429"/>
      <c r="C1415" s="139" t="s">
        <v>233</v>
      </c>
      <c r="D1415" s="139"/>
      <c r="E1415" s="369">
        <v>0</v>
      </c>
      <c r="F1415" s="369">
        <v>0</v>
      </c>
      <c r="G1415" s="369">
        <v>0</v>
      </c>
      <c r="H1415" s="369">
        <v>0</v>
      </c>
      <c r="I1415" s="369">
        <v>0</v>
      </c>
      <c r="J1415" s="363">
        <f t="shared" si="483"/>
        <v>0</v>
      </c>
      <c r="K1415" s="369">
        <v>0</v>
      </c>
      <c r="L1415" s="369">
        <v>0</v>
      </c>
      <c r="M1415" s="369">
        <v>0</v>
      </c>
      <c r="N1415" s="369">
        <v>0</v>
      </c>
      <c r="O1415" s="369">
        <v>0</v>
      </c>
      <c r="P1415" s="87">
        <f t="shared" si="484"/>
        <v>0</v>
      </c>
      <c r="Q1415" s="66">
        <f t="shared" si="468"/>
        <v>0</v>
      </c>
      <c r="R1415" s="196">
        <v>0</v>
      </c>
    </row>
    <row r="1416" spans="1:18" ht="16.5" hidden="1" customHeight="1" outlineLevel="4">
      <c r="A1416" s="427"/>
      <c r="B1416" s="429"/>
      <c r="C1416" s="139" t="s">
        <v>234</v>
      </c>
      <c r="D1416" s="139"/>
      <c r="E1416" s="369">
        <v>0</v>
      </c>
      <c r="F1416" s="369">
        <v>0</v>
      </c>
      <c r="G1416" s="369">
        <v>0</v>
      </c>
      <c r="H1416" s="369">
        <v>0</v>
      </c>
      <c r="I1416" s="369">
        <v>0</v>
      </c>
      <c r="J1416" s="363">
        <f t="shared" si="483"/>
        <v>0</v>
      </c>
      <c r="K1416" s="369">
        <v>0</v>
      </c>
      <c r="L1416" s="369">
        <v>0</v>
      </c>
      <c r="M1416" s="369">
        <v>0</v>
      </c>
      <c r="N1416" s="369">
        <v>0</v>
      </c>
      <c r="O1416" s="369">
        <v>0</v>
      </c>
      <c r="P1416" s="87">
        <f t="shared" si="484"/>
        <v>0</v>
      </c>
      <c r="Q1416" s="66">
        <f t="shared" si="468"/>
        <v>0</v>
      </c>
      <c r="R1416" s="196">
        <v>0</v>
      </c>
    </row>
    <row r="1417" spans="1:18" ht="16.5" hidden="1" customHeight="1" outlineLevel="4">
      <c r="A1417" s="427"/>
      <c r="B1417" s="429"/>
      <c r="C1417" s="139" t="s">
        <v>235</v>
      </c>
      <c r="D1417" s="139"/>
      <c r="E1417" s="369">
        <v>0</v>
      </c>
      <c r="F1417" s="369">
        <v>0</v>
      </c>
      <c r="G1417" s="369">
        <v>0</v>
      </c>
      <c r="H1417" s="369">
        <v>0</v>
      </c>
      <c r="I1417" s="369">
        <v>0</v>
      </c>
      <c r="J1417" s="363">
        <f t="shared" si="483"/>
        <v>0</v>
      </c>
      <c r="K1417" s="369">
        <v>0</v>
      </c>
      <c r="L1417" s="369">
        <v>0</v>
      </c>
      <c r="M1417" s="369">
        <v>0</v>
      </c>
      <c r="N1417" s="369">
        <v>0</v>
      </c>
      <c r="O1417" s="369">
        <v>0</v>
      </c>
      <c r="P1417" s="87">
        <f t="shared" si="484"/>
        <v>0</v>
      </c>
      <c r="Q1417" s="66">
        <f t="shared" si="468"/>
        <v>0</v>
      </c>
      <c r="R1417" s="196">
        <v>0</v>
      </c>
    </row>
    <row r="1418" spans="1:18" ht="16.5" hidden="1" customHeight="1" outlineLevel="4">
      <c r="A1418" s="427"/>
      <c r="B1418" s="429"/>
      <c r="C1418" s="139" t="s">
        <v>236</v>
      </c>
      <c r="D1418" s="139"/>
      <c r="E1418" s="369">
        <v>0</v>
      </c>
      <c r="F1418" s="369">
        <v>0</v>
      </c>
      <c r="G1418" s="369">
        <v>0</v>
      </c>
      <c r="H1418" s="369">
        <v>0</v>
      </c>
      <c r="I1418" s="369">
        <v>0</v>
      </c>
      <c r="J1418" s="363">
        <f t="shared" si="483"/>
        <v>0</v>
      </c>
      <c r="K1418" s="369">
        <v>0</v>
      </c>
      <c r="L1418" s="369">
        <v>0</v>
      </c>
      <c r="M1418" s="369">
        <v>0</v>
      </c>
      <c r="N1418" s="369">
        <v>0</v>
      </c>
      <c r="O1418" s="369">
        <v>0</v>
      </c>
      <c r="P1418" s="87">
        <f t="shared" si="484"/>
        <v>0</v>
      </c>
      <c r="Q1418" s="66">
        <f t="shared" si="468"/>
        <v>0</v>
      </c>
      <c r="R1418" s="196">
        <v>0</v>
      </c>
    </row>
    <row r="1419" spans="1:18" ht="16.5" hidden="1" customHeight="1" outlineLevel="4">
      <c r="A1419" s="427"/>
      <c r="B1419" s="429"/>
      <c r="C1419" s="139" t="s">
        <v>237</v>
      </c>
      <c r="D1419" s="139"/>
      <c r="E1419" s="369">
        <v>0</v>
      </c>
      <c r="F1419" s="369">
        <v>0</v>
      </c>
      <c r="G1419" s="369">
        <v>0</v>
      </c>
      <c r="H1419" s="369">
        <v>0</v>
      </c>
      <c r="I1419" s="369">
        <v>0</v>
      </c>
      <c r="J1419" s="363">
        <f t="shared" si="483"/>
        <v>0</v>
      </c>
      <c r="K1419" s="369">
        <v>0</v>
      </c>
      <c r="L1419" s="369">
        <v>0</v>
      </c>
      <c r="M1419" s="369">
        <v>0</v>
      </c>
      <c r="N1419" s="369">
        <v>0</v>
      </c>
      <c r="O1419" s="369">
        <v>0</v>
      </c>
      <c r="P1419" s="87">
        <f t="shared" si="484"/>
        <v>0</v>
      </c>
      <c r="Q1419" s="66">
        <f t="shared" si="468"/>
        <v>0</v>
      </c>
      <c r="R1419" s="196">
        <v>0</v>
      </c>
    </row>
    <row r="1420" spans="1:18" ht="16.5" hidden="1" customHeight="1" outlineLevel="4">
      <c r="A1420" s="427"/>
      <c r="B1420" s="429"/>
      <c r="C1420" s="139" t="s">
        <v>238</v>
      </c>
      <c r="D1420" s="139"/>
      <c r="E1420" s="369">
        <v>0</v>
      </c>
      <c r="F1420" s="369">
        <v>0</v>
      </c>
      <c r="G1420" s="369">
        <v>0</v>
      </c>
      <c r="H1420" s="369">
        <v>0</v>
      </c>
      <c r="I1420" s="369">
        <v>0</v>
      </c>
      <c r="J1420" s="363">
        <f t="shared" si="483"/>
        <v>0</v>
      </c>
      <c r="K1420" s="369">
        <v>0</v>
      </c>
      <c r="L1420" s="369">
        <v>0</v>
      </c>
      <c r="M1420" s="369">
        <v>0</v>
      </c>
      <c r="N1420" s="369">
        <v>0</v>
      </c>
      <c r="O1420" s="369">
        <v>0</v>
      </c>
      <c r="P1420" s="87">
        <f t="shared" si="484"/>
        <v>0</v>
      </c>
      <c r="Q1420" s="66">
        <f t="shared" si="468"/>
        <v>0</v>
      </c>
      <c r="R1420" s="196">
        <v>0</v>
      </c>
    </row>
    <row r="1421" spans="1:18" ht="16.5" hidden="1" customHeight="1" outlineLevel="4">
      <c r="A1421" s="427"/>
      <c r="B1421" s="429"/>
      <c r="C1421" s="139" t="s">
        <v>227</v>
      </c>
      <c r="D1421" s="139"/>
      <c r="E1421" s="369">
        <v>0</v>
      </c>
      <c r="F1421" s="369">
        <v>0</v>
      </c>
      <c r="G1421" s="369">
        <v>0</v>
      </c>
      <c r="H1421" s="369">
        <v>0</v>
      </c>
      <c r="I1421" s="369">
        <v>0</v>
      </c>
      <c r="J1421" s="363">
        <f t="shared" si="483"/>
        <v>0</v>
      </c>
      <c r="K1421" s="369">
        <v>0</v>
      </c>
      <c r="L1421" s="369">
        <v>0</v>
      </c>
      <c r="M1421" s="369">
        <v>0</v>
      </c>
      <c r="N1421" s="369">
        <v>0</v>
      </c>
      <c r="O1421" s="369">
        <v>0</v>
      </c>
      <c r="P1421" s="87">
        <f t="shared" si="484"/>
        <v>0</v>
      </c>
      <c r="Q1421" s="66">
        <f t="shared" si="468"/>
        <v>0</v>
      </c>
      <c r="R1421" s="196">
        <v>0</v>
      </c>
    </row>
    <row r="1422" spans="1:18" ht="16.5" hidden="1" customHeight="1" outlineLevel="4">
      <c r="A1422" s="427"/>
      <c r="B1422" s="429"/>
      <c r="C1422" s="139" t="s">
        <v>239</v>
      </c>
      <c r="D1422" s="139"/>
      <c r="E1422" s="369">
        <v>0</v>
      </c>
      <c r="F1422" s="369">
        <v>0</v>
      </c>
      <c r="G1422" s="369">
        <v>0</v>
      </c>
      <c r="H1422" s="369">
        <v>0</v>
      </c>
      <c r="I1422" s="369">
        <v>0</v>
      </c>
      <c r="J1422" s="363">
        <f t="shared" si="483"/>
        <v>0</v>
      </c>
      <c r="K1422" s="369">
        <v>0</v>
      </c>
      <c r="L1422" s="369">
        <v>0</v>
      </c>
      <c r="M1422" s="369">
        <v>0</v>
      </c>
      <c r="N1422" s="369">
        <v>0</v>
      </c>
      <c r="O1422" s="369">
        <v>0</v>
      </c>
      <c r="P1422" s="87">
        <f t="shared" si="484"/>
        <v>0</v>
      </c>
      <c r="Q1422" s="66">
        <f t="shared" si="468"/>
        <v>0</v>
      </c>
      <c r="R1422" s="196">
        <v>0</v>
      </c>
    </row>
    <row r="1423" spans="1:18" ht="16.5" hidden="1" customHeight="1" outlineLevel="4">
      <c r="A1423" s="427"/>
      <c r="B1423" s="429"/>
      <c r="C1423" s="139" t="s">
        <v>240</v>
      </c>
      <c r="D1423" s="139"/>
      <c r="E1423" s="369">
        <v>0</v>
      </c>
      <c r="F1423" s="369">
        <v>0</v>
      </c>
      <c r="G1423" s="369">
        <v>0</v>
      </c>
      <c r="H1423" s="369">
        <v>0</v>
      </c>
      <c r="I1423" s="369">
        <v>0</v>
      </c>
      <c r="J1423" s="363">
        <f t="shared" si="483"/>
        <v>0</v>
      </c>
      <c r="K1423" s="369">
        <v>0</v>
      </c>
      <c r="L1423" s="369">
        <v>0</v>
      </c>
      <c r="M1423" s="369">
        <v>0</v>
      </c>
      <c r="N1423" s="369">
        <v>0</v>
      </c>
      <c r="O1423" s="369">
        <v>0</v>
      </c>
      <c r="P1423" s="87">
        <f t="shared" si="484"/>
        <v>0</v>
      </c>
      <c r="Q1423" s="66">
        <f t="shared" si="468"/>
        <v>0</v>
      </c>
      <c r="R1423" s="196">
        <v>0</v>
      </c>
    </row>
    <row r="1424" spans="1:18" ht="16.5" hidden="1" customHeight="1" outlineLevel="4">
      <c r="A1424" s="427"/>
      <c r="B1424" s="429"/>
      <c r="C1424" s="139" t="s">
        <v>238</v>
      </c>
      <c r="D1424" s="139"/>
      <c r="E1424" s="369">
        <v>0</v>
      </c>
      <c r="F1424" s="369">
        <v>0</v>
      </c>
      <c r="G1424" s="369">
        <v>0</v>
      </c>
      <c r="H1424" s="369">
        <v>0</v>
      </c>
      <c r="I1424" s="369">
        <v>0</v>
      </c>
      <c r="J1424" s="363">
        <f t="shared" si="483"/>
        <v>0</v>
      </c>
      <c r="K1424" s="369">
        <v>0</v>
      </c>
      <c r="L1424" s="369">
        <v>0</v>
      </c>
      <c r="M1424" s="369">
        <v>0</v>
      </c>
      <c r="N1424" s="369">
        <v>0</v>
      </c>
      <c r="O1424" s="369">
        <v>0</v>
      </c>
      <c r="P1424" s="87">
        <f t="shared" si="484"/>
        <v>0</v>
      </c>
      <c r="Q1424" s="66">
        <f t="shared" si="468"/>
        <v>0</v>
      </c>
      <c r="R1424" s="196">
        <v>0</v>
      </c>
    </row>
    <row r="1425" spans="1:18" ht="16.5" hidden="1" customHeight="1" outlineLevel="4">
      <c r="A1425" s="427"/>
      <c r="B1425" s="429"/>
      <c r="C1425" s="139" t="s">
        <v>241</v>
      </c>
      <c r="D1425" s="139"/>
      <c r="E1425" s="369">
        <v>0</v>
      </c>
      <c r="F1425" s="369">
        <v>0</v>
      </c>
      <c r="G1425" s="369">
        <v>0</v>
      </c>
      <c r="H1425" s="369">
        <v>0</v>
      </c>
      <c r="I1425" s="369">
        <v>0</v>
      </c>
      <c r="J1425" s="363">
        <f t="shared" si="483"/>
        <v>0</v>
      </c>
      <c r="K1425" s="369">
        <v>0</v>
      </c>
      <c r="L1425" s="369">
        <v>0</v>
      </c>
      <c r="M1425" s="369">
        <v>0</v>
      </c>
      <c r="N1425" s="369">
        <v>0</v>
      </c>
      <c r="O1425" s="369">
        <v>0</v>
      </c>
      <c r="P1425" s="87">
        <f t="shared" si="484"/>
        <v>0</v>
      </c>
      <c r="Q1425" s="66">
        <f t="shared" si="468"/>
        <v>0</v>
      </c>
      <c r="R1425" s="196">
        <v>0</v>
      </c>
    </row>
    <row r="1426" spans="1:18" ht="16.5" hidden="1" customHeight="1" outlineLevel="4">
      <c r="A1426" s="427"/>
      <c r="B1426" s="429"/>
      <c r="C1426" s="139" t="s">
        <v>242</v>
      </c>
      <c r="D1426" s="139"/>
      <c r="E1426" s="369">
        <v>0</v>
      </c>
      <c r="F1426" s="369">
        <v>0</v>
      </c>
      <c r="G1426" s="369">
        <v>0</v>
      </c>
      <c r="H1426" s="369">
        <v>0</v>
      </c>
      <c r="I1426" s="369">
        <v>0</v>
      </c>
      <c r="J1426" s="363">
        <f t="shared" si="483"/>
        <v>0</v>
      </c>
      <c r="K1426" s="369">
        <v>0</v>
      </c>
      <c r="L1426" s="369">
        <v>0</v>
      </c>
      <c r="M1426" s="369">
        <v>0</v>
      </c>
      <c r="N1426" s="369">
        <v>0</v>
      </c>
      <c r="O1426" s="369">
        <v>0</v>
      </c>
      <c r="P1426" s="87">
        <f t="shared" si="484"/>
        <v>0</v>
      </c>
      <c r="Q1426" s="66">
        <f t="shared" si="468"/>
        <v>0</v>
      </c>
      <c r="R1426" s="196">
        <v>0</v>
      </c>
    </row>
    <row r="1427" spans="1:18" ht="16.5" hidden="1" customHeight="1" outlineLevel="4">
      <c r="A1427" s="427"/>
      <c r="B1427" s="429"/>
      <c r="C1427" s="139" t="s">
        <v>243</v>
      </c>
      <c r="D1427" s="139"/>
      <c r="E1427" s="369">
        <v>0</v>
      </c>
      <c r="F1427" s="369">
        <v>0</v>
      </c>
      <c r="G1427" s="369">
        <v>0</v>
      </c>
      <c r="H1427" s="369">
        <v>0</v>
      </c>
      <c r="I1427" s="369">
        <v>0</v>
      </c>
      <c r="J1427" s="363">
        <f t="shared" si="483"/>
        <v>0</v>
      </c>
      <c r="K1427" s="369">
        <v>0</v>
      </c>
      <c r="L1427" s="369">
        <v>0</v>
      </c>
      <c r="M1427" s="369">
        <v>0</v>
      </c>
      <c r="N1427" s="369">
        <v>0</v>
      </c>
      <c r="O1427" s="369">
        <v>0</v>
      </c>
      <c r="P1427" s="87">
        <f t="shared" si="484"/>
        <v>0</v>
      </c>
      <c r="Q1427" s="66">
        <f t="shared" si="468"/>
        <v>0</v>
      </c>
      <c r="R1427" s="196">
        <v>0</v>
      </c>
    </row>
    <row r="1428" spans="1:18" ht="16.5" hidden="1" customHeight="1" outlineLevel="4">
      <c r="A1428" s="427"/>
      <c r="B1428" s="429"/>
      <c r="C1428" s="139" t="s">
        <v>244</v>
      </c>
      <c r="D1428" s="139"/>
      <c r="E1428" s="369">
        <v>0</v>
      </c>
      <c r="F1428" s="369">
        <v>0</v>
      </c>
      <c r="G1428" s="369">
        <v>0</v>
      </c>
      <c r="H1428" s="369">
        <v>0</v>
      </c>
      <c r="I1428" s="369">
        <v>0</v>
      </c>
      <c r="J1428" s="363">
        <f t="shared" si="483"/>
        <v>0</v>
      </c>
      <c r="K1428" s="369">
        <v>0</v>
      </c>
      <c r="L1428" s="369">
        <v>0</v>
      </c>
      <c r="M1428" s="369">
        <v>0</v>
      </c>
      <c r="N1428" s="369">
        <v>0</v>
      </c>
      <c r="O1428" s="369">
        <v>0</v>
      </c>
      <c r="P1428" s="87">
        <f t="shared" si="484"/>
        <v>0</v>
      </c>
      <c r="Q1428" s="66">
        <f t="shared" si="468"/>
        <v>0</v>
      </c>
      <c r="R1428" s="196">
        <v>0</v>
      </c>
    </row>
    <row r="1429" spans="1:18" ht="16.5" hidden="1" customHeight="1" outlineLevel="4">
      <c r="A1429" s="427"/>
      <c r="B1429" s="429"/>
      <c r="C1429" s="139" t="s">
        <v>245</v>
      </c>
      <c r="D1429" s="139"/>
      <c r="E1429" s="369">
        <v>0</v>
      </c>
      <c r="F1429" s="369">
        <v>0</v>
      </c>
      <c r="G1429" s="369">
        <v>0</v>
      </c>
      <c r="H1429" s="369">
        <v>0</v>
      </c>
      <c r="I1429" s="369">
        <v>0</v>
      </c>
      <c r="J1429" s="363">
        <f t="shared" si="483"/>
        <v>0</v>
      </c>
      <c r="K1429" s="369">
        <v>0</v>
      </c>
      <c r="L1429" s="369">
        <v>0</v>
      </c>
      <c r="M1429" s="369">
        <v>0</v>
      </c>
      <c r="N1429" s="369">
        <v>0</v>
      </c>
      <c r="O1429" s="369">
        <v>0</v>
      </c>
      <c r="P1429" s="87">
        <f t="shared" si="484"/>
        <v>0</v>
      </c>
      <c r="Q1429" s="66">
        <f t="shared" ref="Q1429:Q1492" si="485">J1429+P1429</f>
        <v>0</v>
      </c>
      <c r="R1429" s="196">
        <v>0</v>
      </c>
    </row>
    <row r="1430" spans="1:18" ht="16.5" hidden="1" customHeight="1" outlineLevel="4">
      <c r="A1430" s="427"/>
      <c r="B1430" s="429"/>
      <c r="C1430" s="139" t="s">
        <v>17</v>
      </c>
      <c r="D1430" s="139"/>
      <c r="E1430" s="369">
        <v>0</v>
      </c>
      <c r="F1430" s="369">
        <v>0</v>
      </c>
      <c r="G1430" s="369">
        <v>0</v>
      </c>
      <c r="H1430" s="369">
        <v>0</v>
      </c>
      <c r="I1430" s="369">
        <v>0</v>
      </c>
      <c r="J1430" s="363">
        <f t="shared" si="483"/>
        <v>0</v>
      </c>
      <c r="K1430" s="369">
        <v>0</v>
      </c>
      <c r="L1430" s="369">
        <v>0</v>
      </c>
      <c r="M1430" s="369">
        <v>0</v>
      </c>
      <c r="N1430" s="369">
        <v>0</v>
      </c>
      <c r="O1430" s="369">
        <v>0</v>
      </c>
      <c r="P1430" s="87">
        <f t="shared" si="484"/>
        <v>0</v>
      </c>
      <c r="Q1430" s="66">
        <f t="shared" si="485"/>
        <v>0</v>
      </c>
      <c r="R1430" s="196">
        <v>0</v>
      </c>
    </row>
    <row r="1431" spans="1:18" ht="16.5" hidden="1" customHeight="1" outlineLevel="4">
      <c r="A1431" s="427"/>
      <c r="B1431" s="429"/>
      <c r="C1431" s="139" t="s">
        <v>246</v>
      </c>
      <c r="D1431" s="139"/>
      <c r="E1431" s="369">
        <v>0</v>
      </c>
      <c r="F1431" s="369">
        <v>0</v>
      </c>
      <c r="G1431" s="369">
        <v>0</v>
      </c>
      <c r="H1431" s="369">
        <v>0</v>
      </c>
      <c r="I1431" s="369">
        <v>0</v>
      </c>
      <c r="J1431" s="363">
        <f t="shared" si="483"/>
        <v>0</v>
      </c>
      <c r="K1431" s="369">
        <v>0</v>
      </c>
      <c r="L1431" s="369">
        <v>0</v>
      </c>
      <c r="M1431" s="369">
        <v>0</v>
      </c>
      <c r="N1431" s="369">
        <v>0</v>
      </c>
      <c r="O1431" s="369">
        <v>0</v>
      </c>
      <c r="P1431" s="87">
        <f t="shared" si="484"/>
        <v>0</v>
      </c>
      <c r="Q1431" s="66">
        <f t="shared" si="485"/>
        <v>0</v>
      </c>
      <c r="R1431" s="196">
        <v>0</v>
      </c>
    </row>
    <row r="1432" spans="1:18" ht="16.5" hidden="1" customHeight="1" outlineLevel="4">
      <c r="A1432" s="427"/>
      <c r="B1432" s="429"/>
      <c r="C1432" s="139" t="s">
        <v>247</v>
      </c>
      <c r="D1432" s="139"/>
      <c r="E1432" s="369">
        <v>0</v>
      </c>
      <c r="F1432" s="369">
        <v>0</v>
      </c>
      <c r="G1432" s="369">
        <v>0</v>
      </c>
      <c r="H1432" s="369">
        <v>0</v>
      </c>
      <c r="I1432" s="369">
        <v>0</v>
      </c>
      <c r="J1432" s="363">
        <f t="shared" si="483"/>
        <v>0</v>
      </c>
      <c r="K1432" s="369">
        <v>0</v>
      </c>
      <c r="L1432" s="369">
        <v>0</v>
      </c>
      <c r="M1432" s="369">
        <v>0</v>
      </c>
      <c r="N1432" s="369">
        <v>0</v>
      </c>
      <c r="O1432" s="369">
        <v>0</v>
      </c>
      <c r="P1432" s="87">
        <f t="shared" si="484"/>
        <v>0</v>
      </c>
      <c r="Q1432" s="66">
        <f t="shared" si="485"/>
        <v>0</v>
      </c>
      <c r="R1432" s="196">
        <v>0</v>
      </c>
    </row>
    <row r="1433" spans="1:18" ht="16.5" hidden="1" customHeight="1" outlineLevel="4">
      <c r="A1433" s="427"/>
      <c r="B1433" s="429"/>
      <c r="C1433" s="139" t="s">
        <v>248</v>
      </c>
      <c r="D1433" s="139"/>
      <c r="E1433" s="369">
        <v>0</v>
      </c>
      <c r="F1433" s="369">
        <v>0</v>
      </c>
      <c r="G1433" s="369">
        <v>0</v>
      </c>
      <c r="H1433" s="369">
        <v>0</v>
      </c>
      <c r="I1433" s="369">
        <v>0</v>
      </c>
      <c r="J1433" s="363">
        <f t="shared" si="483"/>
        <v>0</v>
      </c>
      <c r="K1433" s="369">
        <v>0</v>
      </c>
      <c r="L1433" s="369">
        <v>0</v>
      </c>
      <c r="M1433" s="369">
        <v>0</v>
      </c>
      <c r="N1433" s="369">
        <v>0</v>
      </c>
      <c r="O1433" s="369">
        <v>0</v>
      </c>
      <c r="P1433" s="87">
        <f t="shared" si="484"/>
        <v>0</v>
      </c>
      <c r="Q1433" s="66">
        <f t="shared" si="485"/>
        <v>0</v>
      </c>
      <c r="R1433" s="196">
        <v>0</v>
      </c>
    </row>
    <row r="1434" spans="1:18" ht="16.5" hidden="1" customHeight="1" outlineLevel="4">
      <c r="A1434" s="427"/>
      <c r="B1434" s="429"/>
      <c r="C1434" s="139" t="s">
        <v>249</v>
      </c>
      <c r="D1434" s="139"/>
      <c r="E1434" s="369">
        <v>0</v>
      </c>
      <c r="F1434" s="369">
        <v>0</v>
      </c>
      <c r="G1434" s="369">
        <v>0</v>
      </c>
      <c r="H1434" s="369">
        <v>0</v>
      </c>
      <c r="I1434" s="369">
        <v>0</v>
      </c>
      <c r="J1434" s="363">
        <f t="shared" si="483"/>
        <v>0</v>
      </c>
      <c r="K1434" s="369">
        <v>0</v>
      </c>
      <c r="L1434" s="369">
        <v>0</v>
      </c>
      <c r="M1434" s="369">
        <v>0</v>
      </c>
      <c r="N1434" s="369">
        <v>0</v>
      </c>
      <c r="O1434" s="369">
        <v>0</v>
      </c>
      <c r="P1434" s="87">
        <f t="shared" si="484"/>
        <v>0</v>
      </c>
      <c r="Q1434" s="66">
        <f t="shared" si="485"/>
        <v>0</v>
      </c>
      <c r="R1434" s="196">
        <v>0</v>
      </c>
    </row>
    <row r="1435" spans="1:18" ht="16.5" hidden="1" customHeight="1" outlineLevel="4">
      <c r="A1435" s="427"/>
      <c r="B1435" s="429"/>
      <c r="C1435" s="139" t="s">
        <v>250</v>
      </c>
      <c r="D1435" s="139"/>
      <c r="E1435" s="369">
        <v>0</v>
      </c>
      <c r="F1435" s="369">
        <v>0</v>
      </c>
      <c r="G1435" s="369">
        <v>0</v>
      </c>
      <c r="H1435" s="369">
        <v>0</v>
      </c>
      <c r="I1435" s="369">
        <v>0</v>
      </c>
      <c r="J1435" s="363">
        <f t="shared" si="483"/>
        <v>0</v>
      </c>
      <c r="K1435" s="369">
        <v>0</v>
      </c>
      <c r="L1435" s="369">
        <v>0</v>
      </c>
      <c r="M1435" s="369">
        <v>0</v>
      </c>
      <c r="N1435" s="369">
        <v>0</v>
      </c>
      <c r="O1435" s="369">
        <v>0</v>
      </c>
      <c r="P1435" s="87">
        <f t="shared" si="484"/>
        <v>0</v>
      </c>
      <c r="Q1435" s="66">
        <f t="shared" si="485"/>
        <v>0</v>
      </c>
      <c r="R1435" s="196">
        <v>0</v>
      </c>
    </row>
    <row r="1436" spans="1:18" ht="16.5" hidden="1" customHeight="1" outlineLevel="4">
      <c r="A1436" s="427"/>
      <c r="B1436" s="429"/>
      <c r="C1436" s="139" t="s">
        <v>251</v>
      </c>
      <c r="D1436" s="139"/>
      <c r="E1436" s="369">
        <v>0</v>
      </c>
      <c r="F1436" s="369">
        <v>0</v>
      </c>
      <c r="G1436" s="369">
        <v>0</v>
      </c>
      <c r="H1436" s="369">
        <v>0</v>
      </c>
      <c r="I1436" s="369">
        <v>0</v>
      </c>
      <c r="J1436" s="363">
        <f t="shared" si="483"/>
        <v>0</v>
      </c>
      <c r="K1436" s="369">
        <v>0</v>
      </c>
      <c r="L1436" s="369">
        <v>0</v>
      </c>
      <c r="M1436" s="369">
        <v>0</v>
      </c>
      <c r="N1436" s="369">
        <v>0</v>
      </c>
      <c r="O1436" s="369">
        <v>0</v>
      </c>
      <c r="P1436" s="87">
        <f t="shared" si="484"/>
        <v>0</v>
      </c>
      <c r="Q1436" s="66">
        <f t="shared" si="485"/>
        <v>0</v>
      </c>
      <c r="R1436" s="196">
        <v>0</v>
      </c>
    </row>
    <row r="1437" spans="1:18" ht="16.5" hidden="1" customHeight="1" outlineLevel="4">
      <c r="A1437" s="427"/>
      <c r="B1437" s="429"/>
      <c r="C1437" s="139" t="s">
        <v>252</v>
      </c>
      <c r="D1437" s="139"/>
      <c r="E1437" s="369">
        <v>0</v>
      </c>
      <c r="F1437" s="369">
        <v>0</v>
      </c>
      <c r="G1437" s="369">
        <v>0</v>
      </c>
      <c r="H1437" s="369">
        <v>0</v>
      </c>
      <c r="I1437" s="369">
        <v>0</v>
      </c>
      <c r="J1437" s="363">
        <f t="shared" si="483"/>
        <v>0</v>
      </c>
      <c r="K1437" s="369">
        <v>0</v>
      </c>
      <c r="L1437" s="369">
        <v>0</v>
      </c>
      <c r="M1437" s="369">
        <v>0</v>
      </c>
      <c r="N1437" s="369">
        <v>0</v>
      </c>
      <c r="O1437" s="369">
        <v>0</v>
      </c>
      <c r="P1437" s="87">
        <f t="shared" si="484"/>
        <v>0</v>
      </c>
      <c r="Q1437" s="66">
        <f t="shared" si="485"/>
        <v>0</v>
      </c>
      <c r="R1437" s="196">
        <v>0</v>
      </c>
    </row>
    <row r="1438" spans="1:18" ht="16.5" hidden="1" customHeight="1" outlineLevel="4">
      <c r="A1438" s="427"/>
      <c r="B1438" s="429"/>
      <c r="C1438" s="139" t="s">
        <v>253</v>
      </c>
      <c r="D1438" s="139"/>
      <c r="E1438" s="369">
        <v>0</v>
      </c>
      <c r="F1438" s="369">
        <v>0</v>
      </c>
      <c r="G1438" s="369">
        <v>0</v>
      </c>
      <c r="H1438" s="369">
        <v>0</v>
      </c>
      <c r="I1438" s="369">
        <v>0</v>
      </c>
      <c r="J1438" s="363">
        <f t="shared" si="483"/>
        <v>0</v>
      </c>
      <c r="K1438" s="369">
        <v>0</v>
      </c>
      <c r="L1438" s="369">
        <v>0</v>
      </c>
      <c r="M1438" s="369">
        <v>0</v>
      </c>
      <c r="N1438" s="369">
        <v>0</v>
      </c>
      <c r="O1438" s="369">
        <v>0</v>
      </c>
      <c r="P1438" s="87">
        <f t="shared" si="484"/>
        <v>0</v>
      </c>
      <c r="Q1438" s="66">
        <f t="shared" si="485"/>
        <v>0</v>
      </c>
      <c r="R1438" s="196">
        <v>0</v>
      </c>
    </row>
    <row r="1439" spans="1:18" ht="16.5" hidden="1" customHeight="1" outlineLevel="4">
      <c r="A1439" s="427"/>
      <c r="B1439" s="429"/>
      <c r="C1439" s="139" t="s">
        <v>254</v>
      </c>
      <c r="D1439" s="139"/>
      <c r="E1439" s="369">
        <v>0</v>
      </c>
      <c r="F1439" s="369">
        <v>0</v>
      </c>
      <c r="G1439" s="369">
        <v>0</v>
      </c>
      <c r="H1439" s="369">
        <v>0</v>
      </c>
      <c r="I1439" s="369">
        <v>0</v>
      </c>
      <c r="J1439" s="363">
        <f t="shared" si="483"/>
        <v>0</v>
      </c>
      <c r="K1439" s="369">
        <v>0</v>
      </c>
      <c r="L1439" s="369">
        <v>0</v>
      </c>
      <c r="M1439" s="369">
        <v>0</v>
      </c>
      <c r="N1439" s="369">
        <v>0</v>
      </c>
      <c r="O1439" s="369">
        <v>0</v>
      </c>
      <c r="P1439" s="87">
        <f t="shared" si="484"/>
        <v>0</v>
      </c>
      <c r="Q1439" s="66">
        <f t="shared" si="485"/>
        <v>0</v>
      </c>
      <c r="R1439" s="196">
        <v>0</v>
      </c>
    </row>
    <row r="1440" spans="1:18" ht="16.5" hidden="1" customHeight="1" outlineLevel="4">
      <c r="A1440" s="427"/>
      <c r="B1440" s="429"/>
      <c r="C1440" s="139" t="s">
        <v>254</v>
      </c>
      <c r="D1440" s="139"/>
      <c r="E1440" s="110"/>
      <c r="F1440" s="369">
        <v>0</v>
      </c>
      <c r="G1440" s="369">
        <v>0</v>
      </c>
      <c r="H1440" s="369">
        <v>0</v>
      </c>
      <c r="I1440" s="369">
        <v>0</v>
      </c>
      <c r="J1440" s="363">
        <f t="shared" si="483"/>
        <v>0</v>
      </c>
      <c r="K1440" s="369">
        <v>0</v>
      </c>
      <c r="L1440" s="369">
        <v>0</v>
      </c>
      <c r="M1440" s="369">
        <v>0</v>
      </c>
      <c r="N1440" s="369">
        <v>0</v>
      </c>
      <c r="O1440" s="369">
        <v>0</v>
      </c>
      <c r="P1440" s="87">
        <f t="shared" si="484"/>
        <v>0</v>
      </c>
      <c r="Q1440" s="66">
        <f t="shared" si="485"/>
        <v>0</v>
      </c>
      <c r="R1440" s="196">
        <v>0</v>
      </c>
    </row>
    <row r="1441" spans="1:18" ht="16.5" hidden="1" customHeight="1" outlineLevel="4">
      <c r="A1441" s="427"/>
      <c r="B1441" s="429"/>
      <c r="C1441" s="138" t="s">
        <v>257</v>
      </c>
      <c r="D1441" s="138"/>
      <c r="E1441" s="368">
        <f>SUM(E1442:E1444)</f>
        <v>0</v>
      </c>
      <c r="F1441" s="368">
        <f t="shared" ref="F1441:O1441" si="486">SUM(F1442:F1444)</f>
        <v>0</v>
      </c>
      <c r="G1441" s="368">
        <f t="shared" si="486"/>
        <v>0</v>
      </c>
      <c r="H1441" s="368">
        <f t="shared" si="486"/>
        <v>0</v>
      </c>
      <c r="I1441" s="368">
        <f t="shared" si="486"/>
        <v>0</v>
      </c>
      <c r="J1441" s="363">
        <f t="shared" si="483"/>
        <v>0</v>
      </c>
      <c r="K1441" s="368">
        <f t="shared" si="486"/>
        <v>0</v>
      </c>
      <c r="L1441" s="368">
        <f t="shared" si="486"/>
        <v>0</v>
      </c>
      <c r="M1441" s="368">
        <f t="shared" si="486"/>
        <v>0</v>
      </c>
      <c r="N1441" s="368">
        <f t="shared" si="486"/>
        <v>0</v>
      </c>
      <c r="O1441" s="368">
        <f t="shared" si="486"/>
        <v>0</v>
      </c>
      <c r="P1441" s="87">
        <f t="shared" si="484"/>
        <v>0</v>
      </c>
      <c r="Q1441" s="66">
        <f t="shared" si="485"/>
        <v>0</v>
      </c>
      <c r="R1441" s="196">
        <v>0</v>
      </c>
    </row>
    <row r="1442" spans="1:18" ht="16.5" hidden="1" customHeight="1" outlineLevel="4">
      <c r="A1442" s="427"/>
      <c r="B1442" s="429"/>
      <c r="C1442" s="140" t="s">
        <v>255</v>
      </c>
      <c r="D1442" s="140"/>
      <c r="E1442" s="369">
        <v>0</v>
      </c>
      <c r="F1442" s="369">
        <v>0</v>
      </c>
      <c r="G1442" s="369">
        <v>0</v>
      </c>
      <c r="H1442" s="369">
        <v>0</v>
      </c>
      <c r="I1442" s="369">
        <v>0</v>
      </c>
      <c r="J1442" s="363">
        <f t="shared" si="483"/>
        <v>0</v>
      </c>
      <c r="K1442" s="369">
        <v>0</v>
      </c>
      <c r="L1442" s="369">
        <v>0</v>
      </c>
      <c r="M1442" s="369">
        <v>0</v>
      </c>
      <c r="N1442" s="369">
        <v>0</v>
      </c>
      <c r="O1442" s="369">
        <v>0</v>
      </c>
      <c r="P1442" s="87">
        <f t="shared" si="484"/>
        <v>0</v>
      </c>
      <c r="Q1442" s="66">
        <f t="shared" si="485"/>
        <v>0</v>
      </c>
      <c r="R1442" s="196">
        <v>0</v>
      </c>
    </row>
    <row r="1443" spans="1:18" ht="16.5" hidden="1" customHeight="1" outlineLevel="4">
      <c r="A1443" s="427"/>
      <c r="B1443" s="429"/>
      <c r="C1443" s="140" t="s">
        <v>256</v>
      </c>
      <c r="D1443" s="140"/>
      <c r="E1443" s="369">
        <v>0</v>
      </c>
      <c r="F1443" s="369">
        <v>0</v>
      </c>
      <c r="G1443" s="369">
        <v>0</v>
      </c>
      <c r="H1443" s="369">
        <v>0</v>
      </c>
      <c r="I1443" s="369">
        <v>0</v>
      </c>
      <c r="J1443" s="363">
        <f t="shared" si="483"/>
        <v>0</v>
      </c>
      <c r="K1443" s="369">
        <v>0</v>
      </c>
      <c r="L1443" s="369">
        <v>0</v>
      </c>
      <c r="M1443" s="369">
        <v>0</v>
      </c>
      <c r="N1443" s="369">
        <v>0</v>
      </c>
      <c r="O1443" s="369">
        <v>0</v>
      </c>
      <c r="P1443" s="87">
        <f t="shared" si="484"/>
        <v>0</v>
      </c>
      <c r="Q1443" s="66">
        <f t="shared" si="485"/>
        <v>0</v>
      </c>
      <c r="R1443" s="196">
        <v>0</v>
      </c>
    </row>
    <row r="1444" spans="1:18" ht="16.5" hidden="1" customHeight="1" outlineLevel="4">
      <c r="A1444" s="427"/>
      <c r="B1444" s="429"/>
      <c r="C1444" s="140" t="s">
        <v>219</v>
      </c>
      <c r="D1444" s="140"/>
      <c r="E1444" s="369">
        <v>0</v>
      </c>
      <c r="F1444" s="369">
        <v>0</v>
      </c>
      <c r="G1444" s="369">
        <v>0</v>
      </c>
      <c r="H1444" s="369">
        <v>0</v>
      </c>
      <c r="I1444" s="369">
        <v>0</v>
      </c>
      <c r="J1444" s="363">
        <f t="shared" si="483"/>
        <v>0</v>
      </c>
      <c r="K1444" s="369">
        <v>0</v>
      </c>
      <c r="L1444" s="369">
        <v>0</v>
      </c>
      <c r="M1444" s="369">
        <v>0</v>
      </c>
      <c r="N1444" s="369">
        <v>0</v>
      </c>
      <c r="O1444" s="369">
        <v>0</v>
      </c>
      <c r="P1444" s="87">
        <f t="shared" si="484"/>
        <v>0</v>
      </c>
      <c r="Q1444" s="66">
        <f t="shared" si="485"/>
        <v>0</v>
      </c>
      <c r="R1444" s="196">
        <v>0</v>
      </c>
    </row>
    <row r="1445" spans="1:18" ht="16.5" hidden="1" customHeight="1" outlineLevel="4">
      <c r="A1445" s="427"/>
      <c r="B1445" s="429"/>
      <c r="C1445" s="138" t="s">
        <v>258</v>
      </c>
      <c r="D1445" s="138"/>
      <c r="E1445" s="368">
        <f>SUM(E1446:E1448)</f>
        <v>0</v>
      </c>
      <c r="F1445" s="368">
        <f t="shared" ref="F1445:O1445" si="487">SUM(F1446:F1448)</f>
        <v>0</v>
      </c>
      <c r="G1445" s="368">
        <f t="shared" si="487"/>
        <v>0</v>
      </c>
      <c r="H1445" s="368">
        <f t="shared" si="487"/>
        <v>0</v>
      </c>
      <c r="I1445" s="368">
        <f t="shared" si="487"/>
        <v>0</v>
      </c>
      <c r="J1445" s="363">
        <f t="shared" si="483"/>
        <v>0</v>
      </c>
      <c r="K1445" s="368">
        <f t="shared" si="487"/>
        <v>0</v>
      </c>
      <c r="L1445" s="368">
        <f t="shared" si="487"/>
        <v>0</v>
      </c>
      <c r="M1445" s="368">
        <f t="shared" si="487"/>
        <v>0</v>
      </c>
      <c r="N1445" s="368">
        <f t="shared" si="487"/>
        <v>0</v>
      </c>
      <c r="O1445" s="368">
        <f t="shared" si="487"/>
        <v>0</v>
      </c>
      <c r="P1445" s="87">
        <f t="shared" si="484"/>
        <v>0</v>
      </c>
      <c r="Q1445" s="66">
        <f t="shared" si="485"/>
        <v>0</v>
      </c>
      <c r="R1445" s="196">
        <v>0</v>
      </c>
    </row>
    <row r="1446" spans="1:18" ht="16.5" hidden="1" customHeight="1" outlineLevel="4">
      <c r="A1446" s="427"/>
      <c r="B1446" s="429"/>
      <c r="C1446" s="140" t="s">
        <v>213</v>
      </c>
      <c r="D1446" s="140"/>
      <c r="E1446" s="369">
        <v>0</v>
      </c>
      <c r="F1446" s="369">
        <v>0</v>
      </c>
      <c r="G1446" s="369">
        <v>0</v>
      </c>
      <c r="H1446" s="369">
        <v>0</v>
      </c>
      <c r="I1446" s="369">
        <v>0</v>
      </c>
      <c r="J1446" s="363">
        <f t="shared" si="483"/>
        <v>0</v>
      </c>
      <c r="K1446" s="369">
        <v>0</v>
      </c>
      <c r="L1446" s="369">
        <v>0</v>
      </c>
      <c r="M1446" s="369">
        <v>0</v>
      </c>
      <c r="N1446" s="369">
        <v>0</v>
      </c>
      <c r="O1446" s="369">
        <v>0</v>
      </c>
      <c r="P1446" s="87">
        <f t="shared" si="484"/>
        <v>0</v>
      </c>
      <c r="Q1446" s="66">
        <f t="shared" si="485"/>
        <v>0</v>
      </c>
      <c r="R1446" s="196">
        <v>0</v>
      </c>
    </row>
    <row r="1447" spans="1:18" ht="16.5" hidden="1" customHeight="1" outlineLevel="4">
      <c r="A1447" s="427"/>
      <c r="B1447" s="429"/>
      <c r="C1447" s="140" t="s">
        <v>259</v>
      </c>
      <c r="D1447" s="140"/>
      <c r="E1447" s="369">
        <v>0</v>
      </c>
      <c r="F1447" s="369">
        <v>0</v>
      </c>
      <c r="G1447" s="369">
        <v>0</v>
      </c>
      <c r="H1447" s="369">
        <v>0</v>
      </c>
      <c r="I1447" s="369">
        <v>0</v>
      </c>
      <c r="J1447" s="363">
        <f t="shared" si="483"/>
        <v>0</v>
      </c>
      <c r="K1447" s="369">
        <v>0</v>
      </c>
      <c r="L1447" s="369">
        <v>0</v>
      </c>
      <c r="M1447" s="369">
        <v>0</v>
      </c>
      <c r="N1447" s="369">
        <v>0</v>
      </c>
      <c r="O1447" s="369">
        <v>0</v>
      </c>
      <c r="P1447" s="87">
        <f t="shared" si="484"/>
        <v>0</v>
      </c>
      <c r="Q1447" s="66">
        <f t="shared" si="485"/>
        <v>0</v>
      </c>
      <c r="R1447" s="196">
        <v>0</v>
      </c>
    </row>
    <row r="1448" spans="1:18" ht="16.5" hidden="1" customHeight="1" outlineLevel="4">
      <c r="A1448" s="427"/>
      <c r="B1448" s="429"/>
      <c r="C1448" s="140" t="s">
        <v>260</v>
      </c>
      <c r="D1448" s="140"/>
      <c r="E1448" s="369">
        <v>0</v>
      </c>
      <c r="F1448" s="369">
        <v>0</v>
      </c>
      <c r="G1448" s="369">
        <v>0</v>
      </c>
      <c r="H1448" s="369">
        <v>0</v>
      </c>
      <c r="I1448" s="369">
        <v>0</v>
      </c>
      <c r="J1448" s="363">
        <f t="shared" si="483"/>
        <v>0</v>
      </c>
      <c r="K1448" s="369">
        <v>0</v>
      </c>
      <c r="L1448" s="369">
        <v>0</v>
      </c>
      <c r="M1448" s="369">
        <v>0</v>
      </c>
      <c r="N1448" s="369">
        <v>0</v>
      </c>
      <c r="O1448" s="369">
        <v>0</v>
      </c>
      <c r="P1448" s="87">
        <f t="shared" si="484"/>
        <v>0</v>
      </c>
      <c r="Q1448" s="66">
        <f t="shared" si="485"/>
        <v>0</v>
      </c>
      <c r="R1448" s="196">
        <v>0</v>
      </c>
    </row>
    <row r="1449" spans="1:18" ht="16.5" hidden="1" customHeight="1" outlineLevel="4">
      <c r="A1449" s="427"/>
      <c r="B1449" s="429"/>
      <c r="C1449" s="73" t="s">
        <v>263</v>
      </c>
      <c r="D1449" s="73"/>
      <c r="E1449" s="368">
        <f>SUM(E1450:E1451)</f>
        <v>0</v>
      </c>
      <c r="F1449" s="368">
        <f t="shared" ref="F1449:O1449" si="488">SUM(F1450:F1451)</f>
        <v>0</v>
      </c>
      <c r="G1449" s="368">
        <f t="shared" si="488"/>
        <v>0</v>
      </c>
      <c r="H1449" s="368">
        <f t="shared" si="488"/>
        <v>0</v>
      </c>
      <c r="I1449" s="368">
        <f t="shared" si="488"/>
        <v>0</v>
      </c>
      <c r="J1449" s="363">
        <f t="shared" si="483"/>
        <v>0</v>
      </c>
      <c r="K1449" s="368">
        <f t="shared" si="488"/>
        <v>0</v>
      </c>
      <c r="L1449" s="368">
        <f t="shared" si="488"/>
        <v>0</v>
      </c>
      <c r="M1449" s="368">
        <f t="shared" si="488"/>
        <v>0</v>
      </c>
      <c r="N1449" s="368">
        <f t="shared" si="488"/>
        <v>0</v>
      </c>
      <c r="O1449" s="368">
        <f t="shared" si="488"/>
        <v>0</v>
      </c>
      <c r="P1449" s="87">
        <f t="shared" si="484"/>
        <v>0</v>
      </c>
      <c r="Q1449" s="66">
        <f t="shared" si="485"/>
        <v>0</v>
      </c>
      <c r="R1449" s="196">
        <v>0</v>
      </c>
    </row>
    <row r="1450" spans="1:18" ht="16.5" hidden="1" customHeight="1" outlineLevel="4">
      <c r="A1450" s="427"/>
      <c r="B1450" s="429"/>
      <c r="C1450" s="140" t="s">
        <v>261</v>
      </c>
      <c r="D1450" s="140"/>
      <c r="E1450" s="369">
        <v>0</v>
      </c>
      <c r="F1450" s="369">
        <v>0</v>
      </c>
      <c r="G1450" s="369">
        <v>0</v>
      </c>
      <c r="H1450" s="369">
        <v>0</v>
      </c>
      <c r="I1450" s="369">
        <v>0</v>
      </c>
      <c r="J1450" s="363">
        <f t="shared" ref="J1450:J1513" si="489">I1450+H1450+G1450+F1450+E1450+D1450</f>
        <v>0</v>
      </c>
      <c r="K1450" s="369">
        <v>0</v>
      </c>
      <c r="L1450" s="369">
        <v>0</v>
      </c>
      <c r="M1450" s="369">
        <v>0</v>
      </c>
      <c r="N1450" s="369">
        <v>0</v>
      </c>
      <c r="O1450" s="369">
        <v>0</v>
      </c>
      <c r="P1450" s="87">
        <f t="shared" si="484"/>
        <v>0</v>
      </c>
      <c r="Q1450" s="66">
        <f t="shared" si="485"/>
        <v>0</v>
      </c>
      <c r="R1450" s="196">
        <v>0</v>
      </c>
    </row>
    <row r="1451" spans="1:18" ht="16.5" hidden="1" customHeight="1" outlineLevel="4">
      <c r="A1451" s="427"/>
      <c r="B1451" s="429"/>
      <c r="C1451" s="141" t="s">
        <v>262</v>
      </c>
      <c r="D1451" s="141"/>
      <c r="E1451" s="369">
        <v>0</v>
      </c>
      <c r="F1451" s="369">
        <v>0</v>
      </c>
      <c r="G1451" s="369">
        <v>0</v>
      </c>
      <c r="H1451" s="369">
        <v>0</v>
      </c>
      <c r="I1451" s="369">
        <v>0</v>
      </c>
      <c r="J1451" s="363">
        <f t="shared" si="489"/>
        <v>0</v>
      </c>
      <c r="K1451" s="369">
        <v>0</v>
      </c>
      <c r="L1451" s="369">
        <v>0</v>
      </c>
      <c r="M1451" s="369">
        <v>0</v>
      </c>
      <c r="N1451" s="369">
        <v>0</v>
      </c>
      <c r="O1451" s="369">
        <v>0</v>
      </c>
      <c r="P1451" s="87">
        <f t="shared" si="484"/>
        <v>0</v>
      </c>
      <c r="Q1451" s="66">
        <f t="shared" si="485"/>
        <v>0</v>
      </c>
      <c r="R1451" s="196">
        <v>0</v>
      </c>
    </row>
    <row r="1452" spans="1:18" ht="16.5" hidden="1" customHeight="1" outlineLevel="4">
      <c r="A1452" s="427"/>
      <c r="B1452" s="429"/>
      <c r="C1452" s="138" t="s">
        <v>265</v>
      </c>
      <c r="D1452" s="138"/>
      <c r="E1452" s="368">
        <f>E1453</f>
        <v>0</v>
      </c>
      <c r="F1452" s="368">
        <f t="shared" ref="F1452:O1452" si="490">F1453</f>
        <v>0</v>
      </c>
      <c r="G1452" s="368">
        <f t="shared" si="490"/>
        <v>0</v>
      </c>
      <c r="H1452" s="368">
        <f t="shared" si="490"/>
        <v>0</v>
      </c>
      <c r="I1452" s="368">
        <f t="shared" si="490"/>
        <v>0</v>
      </c>
      <c r="J1452" s="363">
        <f t="shared" si="489"/>
        <v>0</v>
      </c>
      <c r="K1452" s="368">
        <f t="shared" si="490"/>
        <v>0</v>
      </c>
      <c r="L1452" s="368">
        <f t="shared" si="490"/>
        <v>0</v>
      </c>
      <c r="M1452" s="368">
        <f t="shared" si="490"/>
        <v>0</v>
      </c>
      <c r="N1452" s="368">
        <f t="shared" si="490"/>
        <v>0</v>
      </c>
      <c r="O1452" s="368">
        <f t="shared" si="490"/>
        <v>0</v>
      </c>
      <c r="P1452" s="87">
        <f t="shared" si="484"/>
        <v>0</v>
      </c>
      <c r="Q1452" s="66">
        <f t="shared" si="485"/>
        <v>0</v>
      </c>
      <c r="R1452" s="196">
        <v>0</v>
      </c>
    </row>
    <row r="1453" spans="1:18" ht="16.5" hidden="1" customHeight="1" outlineLevel="4">
      <c r="A1453" s="427"/>
      <c r="B1453" s="429"/>
      <c r="C1453" s="86" t="s">
        <v>264</v>
      </c>
      <c r="D1453" s="86"/>
      <c r="E1453" s="369">
        <v>0</v>
      </c>
      <c r="F1453" s="369">
        <v>0</v>
      </c>
      <c r="G1453" s="369">
        <v>0</v>
      </c>
      <c r="H1453" s="369">
        <v>0</v>
      </c>
      <c r="I1453" s="369">
        <v>0</v>
      </c>
      <c r="J1453" s="363">
        <f t="shared" si="489"/>
        <v>0</v>
      </c>
      <c r="K1453" s="369">
        <v>0</v>
      </c>
      <c r="L1453" s="369">
        <v>0</v>
      </c>
      <c r="M1453" s="369">
        <v>0</v>
      </c>
      <c r="N1453" s="369">
        <v>0</v>
      </c>
      <c r="O1453" s="369">
        <v>0</v>
      </c>
      <c r="P1453" s="87">
        <f t="shared" si="484"/>
        <v>0</v>
      </c>
      <c r="Q1453" s="66">
        <f t="shared" si="485"/>
        <v>0</v>
      </c>
      <c r="R1453" s="196">
        <v>0</v>
      </c>
    </row>
    <row r="1454" spans="1:18" ht="16.5" hidden="1" customHeight="1" outlineLevel="4">
      <c r="A1454" s="427"/>
      <c r="B1454" s="429"/>
      <c r="C1454" s="138" t="s">
        <v>267</v>
      </c>
      <c r="D1454" s="138"/>
      <c r="E1454" s="368">
        <f>SUM(E1455:E1456)</f>
        <v>0</v>
      </c>
      <c r="F1454" s="368">
        <f t="shared" ref="F1454:O1454" si="491">SUM(F1455:F1456)</f>
        <v>0</v>
      </c>
      <c r="G1454" s="368">
        <f t="shared" si="491"/>
        <v>0</v>
      </c>
      <c r="H1454" s="368">
        <f t="shared" si="491"/>
        <v>0</v>
      </c>
      <c r="I1454" s="368">
        <f t="shared" si="491"/>
        <v>0</v>
      </c>
      <c r="J1454" s="363">
        <f t="shared" si="489"/>
        <v>0</v>
      </c>
      <c r="K1454" s="368">
        <f t="shared" si="491"/>
        <v>0</v>
      </c>
      <c r="L1454" s="368">
        <f t="shared" si="491"/>
        <v>0</v>
      </c>
      <c r="M1454" s="368">
        <f t="shared" si="491"/>
        <v>0</v>
      </c>
      <c r="N1454" s="368">
        <f t="shared" si="491"/>
        <v>0</v>
      </c>
      <c r="O1454" s="368">
        <f t="shared" si="491"/>
        <v>0</v>
      </c>
      <c r="P1454" s="87">
        <f t="shared" si="484"/>
        <v>0</v>
      </c>
      <c r="Q1454" s="66">
        <f t="shared" si="485"/>
        <v>0</v>
      </c>
      <c r="R1454" s="196">
        <v>0</v>
      </c>
    </row>
    <row r="1455" spans="1:18" ht="16.5" hidden="1" customHeight="1" outlineLevel="4">
      <c r="A1455" s="427"/>
      <c r="B1455" s="429"/>
      <c r="C1455" s="140" t="s">
        <v>17</v>
      </c>
      <c r="D1455" s="140"/>
      <c r="E1455" s="369">
        <v>0</v>
      </c>
      <c r="F1455" s="369">
        <v>0</v>
      </c>
      <c r="G1455" s="369">
        <v>0</v>
      </c>
      <c r="H1455" s="369">
        <v>0</v>
      </c>
      <c r="I1455" s="369">
        <v>0</v>
      </c>
      <c r="J1455" s="363">
        <f t="shared" si="489"/>
        <v>0</v>
      </c>
      <c r="K1455" s="369">
        <v>0</v>
      </c>
      <c r="L1455" s="369">
        <v>0</v>
      </c>
      <c r="M1455" s="369">
        <v>0</v>
      </c>
      <c r="N1455" s="369">
        <v>0</v>
      </c>
      <c r="O1455" s="369">
        <v>0</v>
      </c>
      <c r="P1455" s="87">
        <f t="shared" si="484"/>
        <v>0</v>
      </c>
      <c r="Q1455" s="66">
        <f t="shared" si="485"/>
        <v>0</v>
      </c>
      <c r="R1455" s="196">
        <v>0</v>
      </c>
    </row>
    <row r="1456" spans="1:18" ht="16.5" hidden="1" customHeight="1" outlineLevel="4">
      <c r="A1456" s="427"/>
      <c r="B1456" s="429"/>
      <c r="C1456" s="142" t="s">
        <v>266</v>
      </c>
      <c r="D1456" s="142"/>
      <c r="E1456" s="369">
        <v>0</v>
      </c>
      <c r="F1456" s="369">
        <v>0</v>
      </c>
      <c r="G1456" s="369">
        <v>0</v>
      </c>
      <c r="H1456" s="369">
        <v>0</v>
      </c>
      <c r="I1456" s="369">
        <v>0</v>
      </c>
      <c r="J1456" s="363">
        <f t="shared" si="489"/>
        <v>0</v>
      </c>
      <c r="K1456" s="369">
        <v>0</v>
      </c>
      <c r="L1456" s="369">
        <v>0</v>
      </c>
      <c r="M1456" s="369">
        <v>0</v>
      </c>
      <c r="N1456" s="369">
        <v>0</v>
      </c>
      <c r="O1456" s="369">
        <v>0</v>
      </c>
      <c r="P1456" s="87">
        <f t="shared" si="484"/>
        <v>0</v>
      </c>
      <c r="Q1456" s="66">
        <f t="shared" si="485"/>
        <v>0</v>
      </c>
      <c r="R1456" s="196">
        <v>0</v>
      </c>
    </row>
    <row r="1457" spans="1:18" ht="16.5" hidden="1" customHeight="1" outlineLevel="4">
      <c r="A1457" s="427"/>
      <c r="B1457" s="429"/>
      <c r="C1457" s="138" t="s">
        <v>270</v>
      </c>
      <c r="D1457" s="138"/>
      <c r="E1457" s="368">
        <f>SUM(E1458:E1459)</f>
        <v>0</v>
      </c>
      <c r="F1457" s="368">
        <f t="shared" ref="F1457:O1457" si="492">SUM(F1458:F1459)</f>
        <v>0</v>
      </c>
      <c r="G1457" s="368">
        <f t="shared" si="492"/>
        <v>0</v>
      </c>
      <c r="H1457" s="368">
        <f t="shared" si="492"/>
        <v>0</v>
      </c>
      <c r="I1457" s="368">
        <f t="shared" si="492"/>
        <v>0</v>
      </c>
      <c r="J1457" s="363">
        <f t="shared" si="489"/>
        <v>0</v>
      </c>
      <c r="K1457" s="368">
        <f t="shared" si="492"/>
        <v>0</v>
      </c>
      <c r="L1457" s="368">
        <f t="shared" si="492"/>
        <v>0</v>
      </c>
      <c r="M1457" s="368">
        <f t="shared" si="492"/>
        <v>0</v>
      </c>
      <c r="N1457" s="368">
        <f t="shared" si="492"/>
        <v>0</v>
      </c>
      <c r="O1457" s="368">
        <f t="shared" si="492"/>
        <v>0</v>
      </c>
      <c r="P1457" s="87">
        <f t="shared" ref="P1457:P1520" si="493">K1457+L1457+M1457+N1457+O1457</f>
        <v>0</v>
      </c>
      <c r="Q1457" s="66">
        <f t="shared" si="485"/>
        <v>0</v>
      </c>
      <c r="R1457" s="196">
        <v>0</v>
      </c>
    </row>
    <row r="1458" spans="1:18" ht="16.5" hidden="1" customHeight="1" outlineLevel="4">
      <c r="A1458" s="427"/>
      <c r="B1458" s="429"/>
      <c r="C1458" s="140" t="s">
        <v>268</v>
      </c>
      <c r="D1458" s="140"/>
      <c r="E1458" s="369">
        <v>0</v>
      </c>
      <c r="F1458" s="369">
        <v>0</v>
      </c>
      <c r="G1458" s="369">
        <v>0</v>
      </c>
      <c r="H1458" s="369">
        <v>0</v>
      </c>
      <c r="I1458" s="369">
        <v>0</v>
      </c>
      <c r="J1458" s="363">
        <f t="shared" si="489"/>
        <v>0</v>
      </c>
      <c r="K1458" s="369">
        <v>0</v>
      </c>
      <c r="L1458" s="369">
        <v>0</v>
      </c>
      <c r="M1458" s="369">
        <v>0</v>
      </c>
      <c r="N1458" s="369">
        <v>0</v>
      </c>
      <c r="O1458" s="369">
        <v>0</v>
      </c>
      <c r="P1458" s="87">
        <f t="shared" si="493"/>
        <v>0</v>
      </c>
      <c r="Q1458" s="66">
        <f t="shared" si="485"/>
        <v>0</v>
      </c>
      <c r="R1458" s="196">
        <v>0</v>
      </c>
    </row>
    <row r="1459" spans="1:18" ht="16.5" hidden="1" customHeight="1" outlineLevel="4">
      <c r="A1459" s="427"/>
      <c r="B1459" s="429"/>
      <c r="C1459" s="140" t="s">
        <v>269</v>
      </c>
      <c r="D1459" s="140"/>
      <c r="E1459" s="369">
        <v>0</v>
      </c>
      <c r="F1459" s="369">
        <v>0</v>
      </c>
      <c r="G1459" s="369">
        <v>0</v>
      </c>
      <c r="H1459" s="369">
        <v>0</v>
      </c>
      <c r="I1459" s="369">
        <v>0</v>
      </c>
      <c r="J1459" s="363">
        <f t="shared" si="489"/>
        <v>0</v>
      </c>
      <c r="K1459" s="369">
        <v>0</v>
      </c>
      <c r="L1459" s="369">
        <v>0</v>
      </c>
      <c r="M1459" s="369">
        <v>0</v>
      </c>
      <c r="N1459" s="369">
        <v>0</v>
      </c>
      <c r="O1459" s="369">
        <v>0</v>
      </c>
      <c r="P1459" s="87">
        <f t="shared" si="493"/>
        <v>0</v>
      </c>
      <c r="Q1459" s="66">
        <f t="shared" si="485"/>
        <v>0</v>
      </c>
      <c r="R1459" s="196">
        <v>0</v>
      </c>
    </row>
    <row r="1460" spans="1:18" ht="16.5" hidden="1" customHeight="1" outlineLevel="4">
      <c r="A1460" s="427"/>
      <c r="B1460" s="429"/>
      <c r="C1460" s="138" t="s">
        <v>273</v>
      </c>
      <c r="D1460" s="138"/>
      <c r="E1460" s="368">
        <f>SUM(E1461:E1462)</f>
        <v>0</v>
      </c>
      <c r="F1460" s="368">
        <f t="shared" ref="F1460:O1460" si="494">SUM(F1461:F1462)</f>
        <v>0</v>
      </c>
      <c r="G1460" s="368">
        <f t="shared" si="494"/>
        <v>0</v>
      </c>
      <c r="H1460" s="368">
        <f t="shared" si="494"/>
        <v>0</v>
      </c>
      <c r="I1460" s="368">
        <f t="shared" si="494"/>
        <v>0</v>
      </c>
      <c r="J1460" s="363">
        <f t="shared" si="489"/>
        <v>0</v>
      </c>
      <c r="K1460" s="368">
        <f t="shared" si="494"/>
        <v>0</v>
      </c>
      <c r="L1460" s="368">
        <f t="shared" si="494"/>
        <v>0</v>
      </c>
      <c r="M1460" s="368">
        <f t="shared" si="494"/>
        <v>0</v>
      </c>
      <c r="N1460" s="368">
        <f t="shared" si="494"/>
        <v>0</v>
      </c>
      <c r="O1460" s="368">
        <f t="shared" si="494"/>
        <v>0</v>
      </c>
      <c r="P1460" s="87">
        <f t="shared" si="493"/>
        <v>0</v>
      </c>
      <c r="Q1460" s="66">
        <f t="shared" si="485"/>
        <v>0</v>
      </c>
      <c r="R1460" s="196">
        <v>0</v>
      </c>
    </row>
    <row r="1461" spans="1:18" ht="16.5" hidden="1" customHeight="1" outlineLevel="4">
      <c r="A1461" s="427"/>
      <c r="B1461" s="429"/>
      <c r="C1461" s="97" t="s">
        <v>271</v>
      </c>
      <c r="D1461" s="97"/>
      <c r="E1461" s="369">
        <v>0</v>
      </c>
      <c r="F1461" s="369">
        <v>0</v>
      </c>
      <c r="G1461" s="369">
        <v>0</v>
      </c>
      <c r="H1461" s="369">
        <v>0</v>
      </c>
      <c r="I1461" s="369">
        <v>0</v>
      </c>
      <c r="J1461" s="363">
        <f t="shared" si="489"/>
        <v>0</v>
      </c>
      <c r="K1461" s="369">
        <v>0</v>
      </c>
      <c r="L1461" s="369">
        <v>0</v>
      </c>
      <c r="M1461" s="369">
        <v>0</v>
      </c>
      <c r="N1461" s="369">
        <v>0</v>
      </c>
      <c r="O1461" s="369">
        <v>0</v>
      </c>
      <c r="P1461" s="87">
        <f t="shared" si="493"/>
        <v>0</v>
      </c>
      <c r="Q1461" s="66">
        <f t="shared" si="485"/>
        <v>0</v>
      </c>
      <c r="R1461" s="196">
        <v>0</v>
      </c>
    </row>
    <row r="1462" spans="1:18" ht="16.5" hidden="1" customHeight="1" outlineLevel="4">
      <c r="A1462" s="427"/>
      <c r="B1462" s="429"/>
      <c r="C1462" s="97" t="s">
        <v>272</v>
      </c>
      <c r="D1462" s="97"/>
      <c r="E1462" s="369">
        <v>0</v>
      </c>
      <c r="F1462" s="369">
        <v>0</v>
      </c>
      <c r="G1462" s="369">
        <v>0</v>
      </c>
      <c r="H1462" s="369">
        <v>0</v>
      </c>
      <c r="I1462" s="369">
        <v>0</v>
      </c>
      <c r="J1462" s="363">
        <f t="shared" si="489"/>
        <v>0</v>
      </c>
      <c r="K1462" s="369">
        <v>0</v>
      </c>
      <c r="L1462" s="369">
        <v>0</v>
      </c>
      <c r="M1462" s="369">
        <v>0</v>
      </c>
      <c r="N1462" s="369">
        <v>0</v>
      </c>
      <c r="O1462" s="369">
        <v>0</v>
      </c>
      <c r="P1462" s="87">
        <f t="shared" si="493"/>
        <v>0</v>
      </c>
      <c r="Q1462" s="66">
        <f t="shared" si="485"/>
        <v>0</v>
      </c>
      <c r="R1462" s="196">
        <v>0</v>
      </c>
    </row>
    <row r="1463" spans="1:18" ht="16.5" hidden="1" customHeight="1" outlineLevel="4">
      <c r="A1463" s="427"/>
      <c r="B1463" s="429"/>
      <c r="C1463" s="138" t="s">
        <v>274</v>
      </c>
      <c r="D1463" s="138"/>
      <c r="E1463" s="368">
        <f>E1464</f>
        <v>0</v>
      </c>
      <c r="F1463" s="368">
        <f t="shared" ref="F1463:O1463" si="495">F1464</f>
        <v>0</v>
      </c>
      <c r="G1463" s="368">
        <f t="shared" si="495"/>
        <v>0</v>
      </c>
      <c r="H1463" s="368">
        <f t="shared" si="495"/>
        <v>0</v>
      </c>
      <c r="I1463" s="368">
        <f t="shared" si="495"/>
        <v>0</v>
      </c>
      <c r="J1463" s="363">
        <f t="shared" si="489"/>
        <v>0</v>
      </c>
      <c r="K1463" s="368">
        <f t="shared" si="495"/>
        <v>0</v>
      </c>
      <c r="L1463" s="368">
        <f t="shared" si="495"/>
        <v>0</v>
      </c>
      <c r="M1463" s="368">
        <f t="shared" si="495"/>
        <v>0</v>
      </c>
      <c r="N1463" s="368">
        <f t="shared" si="495"/>
        <v>0</v>
      </c>
      <c r="O1463" s="368">
        <f t="shared" si="495"/>
        <v>0</v>
      </c>
      <c r="P1463" s="87">
        <f t="shared" si="493"/>
        <v>0</v>
      </c>
      <c r="Q1463" s="66">
        <f t="shared" si="485"/>
        <v>0</v>
      </c>
      <c r="R1463" s="196">
        <v>0</v>
      </c>
    </row>
    <row r="1464" spans="1:18" ht="16.5" hidden="1" customHeight="1" outlineLevel="4">
      <c r="A1464" s="427"/>
      <c r="B1464" s="429"/>
      <c r="C1464" s="139" t="s">
        <v>275</v>
      </c>
      <c r="D1464" s="139"/>
      <c r="E1464" s="369">
        <v>0</v>
      </c>
      <c r="F1464" s="369">
        <v>0</v>
      </c>
      <c r="G1464" s="369">
        <v>0</v>
      </c>
      <c r="H1464" s="369">
        <v>0</v>
      </c>
      <c r="I1464" s="369">
        <v>0</v>
      </c>
      <c r="J1464" s="363">
        <f t="shared" si="489"/>
        <v>0</v>
      </c>
      <c r="K1464" s="369">
        <v>0</v>
      </c>
      <c r="L1464" s="369">
        <v>0</v>
      </c>
      <c r="M1464" s="369">
        <v>0</v>
      </c>
      <c r="N1464" s="369">
        <v>0</v>
      </c>
      <c r="O1464" s="369">
        <v>0</v>
      </c>
      <c r="P1464" s="87">
        <f t="shared" si="493"/>
        <v>0</v>
      </c>
      <c r="Q1464" s="66">
        <f t="shared" si="485"/>
        <v>0</v>
      </c>
      <c r="R1464" s="196">
        <v>0</v>
      </c>
    </row>
    <row r="1465" spans="1:18" ht="28.5" hidden="1" customHeight="1" outlineLevel="3">
      <c r="A1465" s="427"/>
      <c r="B1465" s="429"/>
      <c r="C1465" s="75" t="s">
        <v>13</v>
      </c>
      <c r="D1465" s="27">
        <v>0</v>
      </c>
      <c r="E1465" s="20">
        <v>135000</v>
      </c>
      <c r="F1465" s="20">
        <f>F1466+F1523+F1527+F1531+F1534+F1536+F1539+F1542+F1545</f>
        <v>0</v>
      </c>
      <c r="G1465" s="20">
        <f t="shared" ref="G1465:O1465" si="496">G1466+G1523+G1527+G1531+G1534+G1536+G1539+G1542+G1545</f>
        <v>0</v>
      </c>
      <c r="H1465" s="20">
        <f t="shared" si="496"/>
        <v>0</v>
      </c>
      <c r="I1465" s="20">
        <f t="shared" si="496"/>
        <v>134550</v>
      </c>
      <c r="J1465" s="363">
        <f t="shared" si="489"/>
        <v>269550</v>
      </c>
      <c r="K1465" s="20">
        <f t="shared" ref="K1465:M1465" si="497">K1466+K1523+K1527+K1531+K1534+K1536+K1539+K1542+K1545</f>
        <v>0</v>
      </c>
      <c r="L1465" s="20">
        <f t="shared" si="497"/>
        <v>0</v>
      </c>
      <c r="M1465" s="20">
        <f t="shared" si="497"/>
        <v>0</v>
      </c>
      <c r="N1465" s="20">
        <f t="shared" si="496"/>
        <v>134550</v>
      </c>
      <c r="O1465" s="20">
        <f t="shared" si="496"/>
        <v>0</v>
      </c>
      <c r="P1465" s="20">
        <f t="shared" si="493"/>
        <v>134550</v>
      </c>
      <c r="Q1465" s="76">
        <f t="shared" si="485"/>
        <v>404100</v>
      </c>
      <c r="R1465" s="196">
        <v>0</v>
      </c>
    </row>
    <row r="1466" spans="1:18" ht="16.5" hidden="1" customHeight="1" outlineLevel="4">
      <c r="A1466" s="427"/>
      <c r="B1466" s="429"/>
      <c r="C1466" s="138" t="s">
        <v>208</v>
      </c>
      <c r="D1466" s="138"/>
      <c r="E1466" s="368">
        <f>SUM(E1467:E1522)</f>
        <v>0</v>
      </c>
      <c r="F1466" s="368">
        <f>SUM(F1467:F1522)</f>
        <v>0</v>
      </c>
      <c r="G1466" s="368">
        <f t="shared" ref="G1466:I1466" si="498">SUM(G1467:G1522)</f>
        <v>0</v>
      </c>
      <c r="H1466" s="368">
        <f t="shared" si="498"/>
        <v>0</v>
      </c>
      <c r="I1466" s="368">
        <f t="shared" si="498"/>
        <v>134550</v>
      </c>
      <c r="J1466" s="363">
        <f t="shared" si="489"/>
        <v>134550</v>
      </c>
      <c r="K1466" s="368">
        <f>SUM(K1467:K1522)</f>
        <v>0</v>
      </c>
      <c r="L1466" s="368">
        <f t="shared" ref="L1466:N1466" si="499">SUM(L1467:L1522)</f>
        <v>0</v>
      </c>
      <c r="M1466" s="368">
        <f t="shared" si="499"/>
        <v>0</v>
      </c>
      <c r="N1466" s="368">
        <f t="shared" si="499"/>
        <v>134550</v>
      </c>
      <c r="O1466" s="368">
        <f>SUM(O1467:O1522)</f>
        <v>0</v>
      </c>
      <c r="P1466" s="87">
        <f t="shared" si="493"/>
        <v>134550</v>
      </c>
      <c r="Q1466" s="66">
        <f t="shared" si="485"/>
        <v>269100</v>
      </c>
      <c r="R1466" s="196">
        <v>0</v>
      </c>
    </row>
    <row r="1467" spans="1:18" ht="16.5" hidden="1" customHeight="1" outlineLevel="4">
      <c r="A1467" s="427"/>
      <c r="B1467" s="429"/>
      <c r="C1467" s="139" t="s">
        <v>16</v>
      </c>
      <c r="D1467" s="139"/>
      <c r="E1467" s="369">
        <v>0</v>
      </c>
      <c r="F1467" s="369">
        <v>0</v>
      </c>
      <c r="G1467" s="369">
        <v>0</v>
      </c>
      <c r="H1467" s="369">
        <v>0</v>
      </c>
      <c r="I1467" s="369">
        <v>0</v>
      </c>
      <c r="J1467" s="363">
        <f t="shared" si="489"/>
        <v>0</v>
      </c>
      <c r="K1467" s="369">
        <v>0</v>
      </c>
      <c r="L1467" s="369">
        <v>0</v>
      </c>
      <c r="M1467" s="369">
        <v>0</v>
      </c>
      <c r="N1467" s="369">
        <v>0</v>
      </c>
      <c r="O1467" s="369">
        <v>0</v>
      </c>
      <c r="P1467" s="87">
        <f t="shared" si="493"/>
        <v>0</v>
      </c>
      <c r="Q1467" s="66">
        <f t="shared" si="485"/>
        <v>0</v>
      </c>
      <c r="R1467" s="196">
        <v>0</v>
      </c>
    </row>
    <row r="1468" spans="1:18" ht="16.5" hidden="1" customHeight="1" outlineLevel="4">
      <c r="A1468" s="427"/>
      <c r="B1468" s="429"/>
      <c r="C1468" s="139" t="s">
        <v>17</v>
      </c>
      <c r="D1468" s="139"/>
      <c r="E1468" s="369">
        <v>0</v>
      </c>
      <c r="F1468" s="369">
        <v>0</v>
      </c>
      <c r="G1468" s="369">
        <v>0</v>
      </c>
      <c r="H1468" s="369">
        <v>0</v>
      </c>
      <c r="I1468" s="369">
        <v>0</v>
      </c>
      <c r="J1468" s="363">
        <f t="shared" si="489"/>
        <v>0</v>
      </c>
      <c r="K1468" s="369">
        <v>0</v>
      </c>
      <c r="L1468" s="369">
        <v>0</v>
      </c>
      <c r="M1468" s="369">
        <v>0</v>
      </c>
      <c r="N1468" s="369">
        <v>0</v>
      </c>
      <c r="O1468" s="369">
        <v>0</v>
      </c>
      <c r="P1468" s="87">
        <f t="shared" si="493"/>
        <v>0</v>
      </c>
      <c r="Q1468" s="66">
        <f t="shared" si="485"/>
        <v>0</v>
      </c>
      <c r="R1468" s="196">
        <v>0</v>
      </c>
    </row>
    <row r="1469" spans="1:18" ht="16.5" hidden="1" customHeight="1" outlineLevel="4">
      <c r="A1469" s="427"/>
      <c r="B1469" s="429"/>
      <c r="C1469" s="139" t="s">
        <v>209</v>
      </c>
      <c r="D1469" s="139"/>
      <c r="E1469" s="369">
        <v>0</v>
      </c>
      <c r="F1469" s="369">
        <v>0</v>
      </c>
      <c r="G1469" s="369">
        <v>0</v>
      </c>
      <c r="H1469" s="369">
        <v>0</v>
      </c>
      <c r="I1469" s="369">
        <v>0</v>
      </c>
      <c r="J1469" s="363">
        <f t="shared" si="489"/>
        <v>0</v>
      </c>
      <c r="K1469" s="369">
        <v>0</v>
      </c>
      <c r="L1469" s="369">
        <v>0</v>
      </c>
      <c r="M1469" s="369">
        <v>0</v>
      </c>
      <c r="N1469" s="369">
        <v>0</v>
      </c>
      <c r="O1469" s="369">
        <v>0</v>
      </c>
      <c r="P1469" s="87">
        <f t="shared" si="493"/>
        <v>0</v>
      </c>
      <c r="Q1469" s="66">
        <f t="shared" si="485"/>
        <v>0</v>
      </c>
      <c r="R1469" s="196">
        <v>0</v>
      </c>
    </row>
    <row r="1470" spans="1:18" ht="16.5" hidden="1" customHeight="1" outlineLevel="4">
      <c r="A1470" s="427"/>
      <c r="B1470" s="429"/>
      <c r="C1470" s="139" t="s">
        <v>210</v>
      </c>
      <c r="D1470" s="139"/>
      <c r="E1470" s="369">
        <v>0</v>
      </c>
      <c r="F1470" s="369">
        <v>0</v>
      </c>
      <c r="G1470" s="369">
        <v>0</v>
      </c>
      <c r="H1470" s="369">
        <v>0</v>
      </c>
      <c r="I1470" s="369">
        <v>0</v>
      </c>
      <c r="J1470" s="363">
        <f t="shared" si="489"/>
        <v>0</v>
      </c>
      <c r="K1470" s="369">
        <v>0</v>
      </c>
      <c r="L1470" s="369">
        <v>0</v>
      </c>
      <c r="M1470" s="369">
        <v>0</v>
      </c>
      <c r="N1470" s="369">
        <v>0</v>
      </c>
      <c r="O1470" s="369">
        <v>0</v>
      </c>
      <c r="P1470" s="87">
        <f t="shared" si="493"/>
        <v>0</v>
      </c>
      <c r="Q1470" s="66">
        <f t="shared" si="485"/>
        <v>0</v>
      </c>
      <c r="R1470" s="196">
        <v>0</v>
      </c>
    </row>
    <row r="1471" spans="1:18" ht="16.5" hidden="1" customHeight="1" outlineLevel="4">
      <c r="A1471" s="427"/>
      <c r="B1471" s="429"/>
      <c r="C1471" s="139" t="s">
        <v>211</v>
      </c>
      <c r="D1471" s="139"/>
      <c r="E1471" s="369">
        <v>0</v>
      </c>
      <c r="F1471" s="369">
        <v>0</v>
      </c>
      <c r="G1471" s="369">
        <v>0</v>
      </c>
      <c r="H1471" s="369">
        <v>0</v>
      </c>
      <c r="I1471" s="369">
        <v>0</v>
      </c>
      <c r="J1471" s="363">
        <f t="shared" si="489"/>
        <v>0</v>
      </c>
      <c r="K1471" s="369">
        <v>0</v>
      </c>
      <c r="L1471" s="369">
        <v>0</v>
      </c>
      <c r="M1471" s="369">
        <v>0</v>
      </c>
      <c r="N1471" s="369">
        <v>0</v>
      </c>
      <c r="O1471" s="369">
        <v>0</v>
      </c>
      <c r="P1471" s="87">
        <f t="shared" si="493"/>
        <v>0</v>
      </c>
      <c r="Q1471" s="66">
        <f t="shared" si="485"/>
        <v>0</v>
      </c>
      <c r="R1471" s="196">
        <v>0</v>
      </c>
    </row>
    <row r="1472" spans="1:18" ht="16.5" hidden="1" customHeight="1" outlineLevel="4">
      <c r="A1472" s="427"/>
      <c r="B1472" s="429"/>
      <c r="C1472" s="139" t="s">
        <v>212</v>
      </c>
      <c r="D1472" s="139"/>
      <c r="E1472" s="369">
        <v>0</v>
      </c>
      <c r="F1472" s="369">
        <v>0</v>
      </c>
      <c r="G1472" s="369">
        <v>0</v>
      </c>
      <c r="H1472" s="369">
        <v>0</v>
      </c>
      <c r="I1472" s="369">
        <v>0</v>
      </c>
      <c r="J1472" s="363">
        <f t="shared" si="489"/>
        <v>0</v>
      </c>
      <c r="K1472" s="369">
        <v>0</v>
      </c>
      <c r="L1472" s="369">
        <v>0</v>
      </c>
      <c r="M1472" s="369">
        <v>0</v>
      </c>
      <c r="N1472" s="369">
        <v>0</v>
      </c>
      <c r="O1472" s="369">
        <v>0</v>
      </c>
      <c r="P1472" s="87">
        <f t="shared" si="493"/>
        <v>0</v>
      </c>
      <c r="Q1472" s="66">
        <f t="shared" si="485"/>
        <v>0</v>
      </c>
      <c r="R1472" s="196">
        <v>0</v>
      </c>
    </row>
    <row r="1473" spans="1:18" ht="16.5" hidden="1" customHeight="1" outlineLevel="4">
      <c r="A1473" s="427"/>
      <c r="B1473" s="429"/>
      <c r="C1473" s="139" t="s">
        <v>213</v>
      </c>
      <c r="D1473" s="139"/>
      <c r="E1473" s="369">
        <v>0</v>
      </c>
      <c r="F1473" s="369">
        <v>0</v>
      </c>
      <c r="G1473" s="369">
        <v>0</v>
      </c>
      <c r="H1473" s="369">
        <v>0</v>
      </c>
      <c r="I1473" s="369">
        <v>0</v>
      </c>
      <c r="J1473" s="363">
        <f t="shared" si="489"/>
        <v>0</v>
      </c>
      <c r="K1473" s="369">
        <v>0</v>
      </c>
      <c r="L1473" s="369">
        <v>0</v>
      </c>
      <c r="M1473" s="369">
        <v>0</v>
      </c>
      <c r="N1473" s="369">
        <v>0</v>
      </c>
      <c r="O1473" s="369">
        <v>0</v>
      </c>
      <c r="P1473" s="87">
        <f t="shared" si="493"/>
        <v>0</v>
      </c>
      <c r="Q1473" s="66">
        <f t="shared" si="485"/>
        <v>0</v>
      </c>
      <c r="R1473" s="196">
        <v>0</v>
      </c>
    </row>
    <row r="1474" spans="1:18" ht="16.5" hidden="1" customHeight="1" outlineLevel="4">
      <c r="A1474" s="427"/>
      <c r="B1474" s="429"/>
      <c r="C1474" s="139" t="s">
        <v>214</v>
      </c>
      <c r="D1474" s="139"/>
      <c r="E1474" s="369">
        <v>0</v>
      </c>
      <c r="F1474" s="369">
        <v>0</v>
      </c>
      <c r="G1474" s="369">
        <v>0</v>
      </c>
      <c r="H1474" s="369">
        <v>0</v>
      </c>
      <c r="I1474" s="369">
        <v>0</v>
      </c>
      <c r="J1474" s="363">
        <f t="shared" si="489"/>
        <v>0</v>
      </c>
      <c r="K1474" s="369">
        <v>0</v>
      </c>
      <c r="L1474" s="369">
        <v>0</v>
      </c>
      <c r="M1474" s="369">
        <v>0</v>
      </c>
      <c r="N1474" s="369">
        <v>0</v>
      </c>
      <c r="O1474" s="369">
        <v>0</v>
      </c>
      <c r="P1474" s="87">
        <f t="shared" si="493"/>
        <v>0</v>
      </c>
      <c r="Q1474" s="66">
        <f t="shared" si="485"/>
        <v>0</v>
      </c>
      <c r="R1474" s="196">
        <v>0</v>
      </c>
    </row>
    <row r="1475" spans="1:18" ht="16.5" hidden="1" customHeight="1" outlineLevel="4">
      <c r="A1475" s="427"/>
      <c r="B1475" s="429"/>
      <c r="C1475" s="139" t="s">
        <v>215</v>
      </c>
      <c r="D1475" s="139"/>
      <c r="E1475" s="369">
        <v>0</v>
      </c>
      <c r="F1475" s="369">
        <v>0</v>
      </c>
      <c r="G1475" s="369">
        <v>0</v>
      </c>
      <c r="H1475" s="369">
        <v>0</v>
      </c>
      <c r="I1475" s="369">
        <v>89700</v>
      </c>
      <c r="J1475" s="363">
        <f t="shared" si="489"/>
        <v>89700</v>
      </c>
      <c r="K1475" s="369">
        <v>0</v>
      </c>
      <c r="L1475" s="369">
        <v>0</v>
      </c>
      <c r="M1475" s="369">
        <v>0</v>
      </c>
      <c r="N1475" s="369">
        <v>89700</v>
      </c>
      <c r="O1475" s="369">
        <v>0</v>
      </c>
      <c r="P1475" s="87">
        <f t="shared" si="493"/>
        <v>89700</v>
      </c>
      <c r="Q1475" s="66">
        <f t="shared" si="485"/>
        <v>179400</v>
      </c>
      <c r="R1475" s="196">
        <v>0</v>
      </c>
    </row>
    <row r="1476" spans="1:18" ht="16.5" hidden="1" customHeight="1" outlineLevel="4">
      <c r="A1476" s="427"/>
      <c r="B1476" s="429"/>
      <c r="C1476" s="139" t="s">
        <v>216</v>
      </c>
      <c r="D1476" s="139"/>
      <c r="E1476" s="369">
        <v>0</v>
      </c>
      <c r="F1476" s="369">
        <v>0</v>
      </c>
      <c r="G1476" s="369">
        <v>0</v>
      </c>
      <c r="H1476" s="369">
        <v>0</v>
      </c>
      <c r="I1476" s="369">
        <v>0</v>
      </c>
      <c r="J1476" s="363">
        <f t="shared" si="489"/>
        <v>0</v>
      </c>
      <c r="K1476" s="369">
        <v>0</v>
      </c>
      <c r="L1476" s="369">
        <v>0</v>
      </c>
      <c r="M1476" s="369">
        <v>0</v>
      </c>
      <c r="N1476" s="369">
        <v>0</v>
      </c>
      <c r="O1476" s="369">
        <v>0</v>
      </c>
      <c r="P1476" s="87">
        <f t="shared" si="493"/>
        <v>0</v>
      </c>
      <c r="Q1476" s="66">
        <f t="shared" si="485"/>
        <v>0</v>
      </c>
      <c r="R1476" s="196">
        <v>0</v>
      </c>
    </row>
    <row r="1477" spans="1:18" ht="16.5" hidden="1" customHeight="1" outlineLevel="4">
      <c r="A1477" s="427"/>
      <c r="B1477" s="429"/>
      <c r="C1477" s="139" t="s">
        <v>217</v>
      </c>
      <c r="D1477" s="139"/>
      <c r="E1477" s="369">
        <v>0</v>
      </c>
      <c r="F1477" s="369">
        <v>0</v>
      </c>
      <c r="G1477" s="369">
        <v>0</v>
      </c>
      <c r="H1477" s="369">
        <v>0</v>
      </c>
      <c r="I1477" s="369">
        <v>0</v>
      </c>
      <c r="J1477" s="363">
        <f t="shared" si="489"/>
        <v>0</v>
      </c>
      <c r="K1477" s="369">
        <v>0</v>
      </c>
      <c r="L1477" s="369">
        <v>0</v>
      </c>
      <c r="M1477" s="369">
        <v>0</v>
      </c>
      <c r="N1477" s="369">
        <v>0</v>
      </c>
      <c r="O1477" s="369">
        <v>0</v>
      </c>
      <c r="P1477" s="87">
        <f t="shared" si="493"/>
        <v>0</v>
      </c>
      <c r="Q1477" s="66">
        <f t="shared" si="485"/>
        <v>0</v>
      </c>
      <c r="R1477" s="196">
        <v>0</v>
      </c>
    </row>
    <row r="1478" spans="1:18" ht="16.5" hidden="1" customHeight="1" outlineLevel="4">
      <c r="A1478" s="427"/>
      <c r="B1478" s="429"/>
      <c r="C1478" s="139" t="s">
        <v>218</v>
      </c>
      <c r="D1478" s="139"/>
      <c r="E1478" s="369">
        <v>0</v>
      </c>
      <c r="F1478" s="369">
        <v>0</v>
      </c>
      <c r="G1478" s="369">
        <v>0</v>
      </c>
      <c r="H1478" s="369">
        <v>0</v>
      </c>
      <c r="I1478" s="369">
        <v>0</v>
      </c>
      <c r="J1478" s="363">
        <f t="shared" si="489"/>
        <v>0</v>
      </c>
      <c r="K1478" s="369">
        <v>0</v>
      </c>
      <c r="L1478" s="369">
        <v>0</v>
      </c>
      <c r="M1478" s="369">
        <v>0</v>
      </c>
      <c r="N1478" s="369">
        <v>0</v>
      </c>
      <c r="O1478" s="369">
        <v>0</v>
      </c>
      <c r="P1478" s="87">
        <f t="shared" si="493"/>
        <v>0</v>
      </c>
      <c r="Q1478" s="66">
        <f t="shared" si="485"/>
        <v>0</v>
      </c>
      <c r="R1478" s="196">
        <v>0</v>
      </c>
    </row>
    <row r="1479" spans="1:18" ht="16.5" hidden="1" customHeight="1" outlineLevel="4">
      <c r="A1479" s="427"/>
      <c r="B1479" s="429"/>
      <c r="C1479" s="139" t="s">
        <v>219</v>
      </c>
      <c r="D1479" s="139"/>
      <c r="E1479" s="369">
        <v>0</v>
      </c>
      <c r="F1479" s="369">
        <v>0</v>
      </c>
      <c r="G1479" s="369">
        <v>0</v>
      </c>
      <c r="H1479" s="369">
        <v>0</v>
      </c>
      <c r="I1479" s="369">
        <v>0</v>
      </c>
      <c r="J1479" s="363">
        <f t="shared" si="489"/>
        <v>0</v>
      </c>
      <c r="K1479" s="369">
        <v>0</v>
      </c>
      <c r="L1479" s="369">
        <v>0</v>
      </c>
      <c r="M1479" s="369">
        <v>0</v>
      </c>
      <c r="N1479" s="369">
        <v>0</v>
      </c>
      <c r="O1479" s="369">
        <v>0</v>
      </c>
      <c r="P1479" s="87">
        <f t="shared" si="493"/>
        <v>0</v>
      </c>
      <c r="Q1479" s="66">
        <f t="shared" si="485"/>
        <v>0</v>
      </c>
      <c r="R1479" s="196">
        <v>0</v>
      </c>
    </row>
    <row r="1480" spans="1:18" ht="16.5" hidden="1" customHeight="1" outlineLevel="4">
      <c r="A1480" s="427"/>
      <c r="B1480" s="429"/>
      <c r="C1480" s="139" t="s">
        <v>215</v>
      </c>
      <c r="D1480" s="139"/>
      <c r="E1480" s="369">
        <v>0</v>
      </c>
      <c r="F1480" s="369">
        <v>0</v>
      </c>
      <c r="G1480" s="369">
        <v>0</v>
      </c>
      <c r="H1480" s="369">
        <v>0</v>
      </c>
      <c r="I1480" s="369">
        <v>0</v>
      </c>
      <c r="J1480" s="363">
        <f t="shared" si="489"/>
        <v>0</v>
      </c>
      <c r="K1480" s="369">
        <v>0</v>
      </c>
      <c r="L1480" s="369">
        <v>0</v>
      </c>
      <c r="M1480" s="369">
        <v>0</v>
      </c>
      <c r="N1480" s="369">
        <v>0</v>
      </c>
      <c r="O1480" s="369">
        <v>0</v>
      </c>
      <c r="P1480" s="87">
        <f t="shared" si="493"/>
        <v>0</v>
      </c>
      <c r="Q1480" s="66">
        <f t="shared" si="485"/>
        <v>0</v>
      </c>
      <c r="R1480" s="196">
        <v>0</v>
      </c>
    </row>
    <row r="1481" spans="1:18" ht="16.5" hidden="1" customHeight="1" outlineLevel="4">
      <c r="A1481" s="427"/>
      <c r="B1481" s="429"/>
      <c r="C1481" s="139" t="s">
        <v>220</v>
      </c>
      <c r="D1481" s="139"/>
      <c r="E1481" s="369">
        <v>0</v>
      </c>
      <c r="F1481" s="369">
        <v>0</v>
      </c>
      <c r="G1481" s="369">
        <v>0</v>
      </c>
      <c r="H1481" s="369">
        <v>0</v>
      </c>
      <c r="I1481" s="369">
        <v>0</v>
      </c>
      <c r="J1481" s="363">
        <f t="shared" si="489"/>
        <v>0</v>
      </c>
      <c r="K1481" s="369">
        <v>0</v>
      </c>
      <c r="L1481" s="369">
        <v>0</v>
      </c>
      <c r="M1481" s="369">
        <v>0</v>
      </c>
      <c r="N1481" s="369">
        <v>0</v>
      </c>
      <c r="O1481" s="369">
        <v>0</v>
      </c>
      <c r="P1481" s="87">
        <f t="shared" si="493"/>
        <v>0</v>
      </c>
      <c r="Q1481" s="66">
        <f t="shared" si="485"/>
        <v>0</v>
      </c>
      <c r="R1481" s="196">
        <v>0</v>
      </c>
    </row>
    <row r="1482" spans="1:18" ht="16.5" hidden="1" customHeight="1" outlineLevel="4">
      <c r="A1482" s="427"/>
      <c r="B1482" s="429"/>
      <c r="C1482" s="139" t="s">
        <v>215</v>
      </c>
      <c r="D1482" s="139"/>
      <c r="E1482" s="369">
        <v>0</v>
      </c>
      <c r="F1482" s="369">
        <v>0</v>
      </c>
      <c r="G1482" s="369">
        <v>0</v>
      </c>
      <c r="H1482" s="369">
        <v>0</v>
      </c>
      <c r="I1482" s="369">
        <v>0</v>
      </c>
      <c r="J1482" s="363">
        <f t="shared" si="489"/>
        <v>0</v>
      </c>
      <c r="K1482" s="369">
        <v>0</v>
      </c>
      <c r="L1482" s="369">
        <v>0</v>
      </c>
      <c r="M1482" s="369">
        <v>0</v>
      </c>
      <c r="N1482" s="369">
        <v>0</v>
      </c>
      <c r="O1482" s="369">
        <v>0</v>
      </c>
      <c r="P1482" s="87">
        <f t="shared" si="493"/>
        <v>0</v>
      </c>
      <c r="Q1482" s="66">
        <f t="shared" si="485"/>
        <v>0</v>
      </c>
      <c r="R1482" s="196">
        <v>0</v>
      </c>
    </row>
    <row r="1483" spans="1:18" ht="16.5" hidden="1" customHeight="1" outlineLevel="4">
      <c r="A1483" s="427"/>
      <c r="B1483" s="429"/>
      <c r="C1483" s="139" t="s">
        <v>221</v>
      </c>
      <c r="D1483" s="139"/>
      <c r="E1483" s="369">
        <v>0</v>
      </c>
      <c r="F1483" s="369">
        <v>0</v>
      </c>
      <c r="G1483" s="369">
        <v>0</v>
      </c>
      <c r="H1483" s="369">
        <v>0</v>
      </c>
      <c r="I1483" s="369">
        <v>0</v>
      </c>
      <c r="J1483" s="363">
        <f t="shared" si="489"/>
        <v>0</v>
      </c>
      <c r="K1483" s="369">
        <v>0</v>
      </c>
      <c r="L1483" s="369">
        <v>0</v>
      </c>
      <c r="M1483" s="369">
        <v>0</v>
      </c>
      <c r="N1483" s="369">
        <v>0</v>
      </c>
      <c r="O1483" s="369">
        <v>0</v>
      </c>
      <c r="P1483" s="87">
        <f t="shared" si="493"/>
        <v>0</v>
      </c>
      <c r="Q1483" s="66">
        <f t="shared" si="485"/>
        <v>0</v>
      </c>
      <c r="R1483" s="196">
        <v>0</v>
      </c>
    </row>
    <row r="1484" spans="1:18" ht="16.5" hidden="1" customHeight="1" outlineLevel="4">
      <c r="A1484" s="427"/>
      <c r="B1484" s="429"/>
      <c r="C1484" s="139" t="s">
        <v>222</v>
      </c>
      <c r="D1484" s="139"/>
      <c r="E1484" s="369">
        <v>0</v>
      </c>
      <c r="F1484" s="369">
        <v>0</v>
      </c>
      <c r="G1484" s="369">
        <v>0</v>
      </c>
      <c r="H1484" s="369">
        <v>0</v>
      </c>
      <c r="I1484" s="369">
        <v>0</v>
      </c>
      <c r="J1484" s="363">
        <f t="shared" si="489"/>
        <v>0</v>
      </c>
      <c r="K1484" s="369">
        <v>0</v>
      </c>
      <c r="L1484" s="369">
        <v>0</v>
      </c>
      <c r="M1484" s="369">
        <v>0</v>
      </c>
      <c r="N1484" s="369">
        <v>0</v>
      </c>
      <c r="O1484" s="369">
        <v>0</v>
      </c>
      <c r="P1484" s="87">
        <f t="shared" si="493"/>
        <v>0</v>
      </c>
      <c r="Q1484" s="66">
        <f t="shared" si="485"/>
        <v>0</v>
      </c>
      <c r="R1484" s="196">
        <v>0</v>
      </c>
    </row>
    <row r="1485" spans="1:18" ht="16.5" hidden="1" customHeight="1" outlineLevel="4">
      <c r="A1485" s="427"/>
      <c r="B1485" s="429"/>
      <c r="C1485" s="139" t="s">
        <v>223</v>
      </c>
      <c r="D1485" s="139"/>
      <c r="E1485" s="369">
        <v>0</v>
      </c>
      <c r="F1485" s="369">
        <v>0</v>
      </c>
      <c r="G1485" s="369">
        <v>0</v>
      </c>
      <c r="H1485" s="369">
        <v>0</v>
      </c>
      <c r="I1485" s="369">
        <v>0</v>
      </c>
      <c r="J1485" s="363">
        <f t="shared" si="489"/>
        <v>0</v>
      </c>
      <c r="K1485" s="369">
        <v>0</v>
      </c>
      <c r="L1485" s="369">
        <v>0</v>
      </c>
      <c r="M1485" s="369">
        <v>0</v>
      </c>
      <c r="N1485" s="369">
        <v>0</v>
      </c>
      <c r="O1485" s="369">
        <v>0</v>
      </c>
      <c r="P1485" s="87">
        <f t="shared" si="493"/>
        <v>0</v>
      </c>
      <c r="Q1485" s="66">
        <f t="shared" si="485"/>
        <v>0</v>
      </c>
      <c r="R1485" s="196">
        <v>0</v>
      </c>
    </row>
    <row r="1486" spans="1:18" ht="16.5" hidden="1" customHeight="1" outlineLevel="4">
      <c r="A1486" s="427"/>
      <c r="B1486" s="429"/>
      <c r="C1486" s="139" t="s">
        <v>224</v>
      </c>
      <c r="D1486" s="139"/>
      <c r="E1486" s="369">
        <v>0</v>
      </c>
      <c r="F1486" s="369">
        <v>0</v>
      </c>
      <c r="G1486" s="369">
        <v>0</v>
      </c>
      <c r="H1486" s="369">
        <v>0</v>
      </c>
      <c r="I1486" s="369">
        <v>44850</v>
      </c>
      <c r="J1486" s="363">
        <f t="shared" si="489"/>
        <v>44850</v>
      </c>
      <c r="K1486" s="369">
        <v>0</v>
      </c>
      <c r="L1486" s="369">
        <v>0</v>
      </c>
      <c r="M1486" s="369">
        <v>0</v>
      </c>
      <c r="N1486" s="369">
        <v>44850</v>
      </c>
      <c r="O1486" s="369">
        <v>0</v>
      </c>
      <c r="P1486" s="87">
        <f t="shared" si="493"/>
        <v>44850</v>
      </c>
      <c r="Q1486" s="66">
        <f t="shared" si="485"/>
        <v>89700</v>
      </c>
      <c r="R1486" s="196">
        <v>0</v>
      </c>
    </row>
    <row r="1487" spans="1:18" ht="16.5" hidden="1" customHeight="1" outlineLevel="4">
      <c r="A1487" s="427"/>
      <c r="B1487" s="429"/>
      <c r="C1487" s="139" t="s">
        <v>215</v>
      </c>
      <c r="D1487" s="139"/>
      <c r="E1487" s="369">
        <v>0</v>
      </c>
      <c r="F1487" s="369">
        <v>0</v>
      </c>
      <c r="G1487" s="369">
        <v>0</v>
      </c>
      <c r="H1487" s="369">
        <v>0</v>
      </c>
      <c r="I1487" s="369">
        <v>0</v>
      </c>
      <c r="J1487" s="363">
        <f t="shared" si="489"/>
        <v>0</v>
      </c>
      <c r="K1487" s="369">
        <v>0</v>
      </c>
      <c r="L1487" s="369">
        <v>0</v>
      </c>
      <c r="M1487" s="369">
        <v>0</v>
      </c>
      <c r="N1487" s="369">
        <v>0</v>
      </c>
      <c r="O1487" s="369">
        <v>0</v>
      </c>
      <c r="P1487" s="87">
        <f t="shared" si="493"/>
        <v>0</v>
      </c>
      <c r="Q1487" s="66">
        <f t="shared" si="485"/>
        <v>0</v>
      </c>
      <c r="R1487" s="196">
        <v>0</v>
      </c>
    </row>
    <row r="1488" spans="1:18" ht="16.5" hidden="1" customHeight="1" outlineLevel="4">
      <c r="A1488" s="427"/>
      <c r="B1488" s="429"/>
      <c r="C1488" s="139" t="s">
        <v>225</v>
      </c>
      <c r="D1488" s="139"/>
      <c r="E1488" s="369">
        <v>0</v>
      </c>
      <c r="F1488" s="369">
        <v>0</v>
      </c>
      <c r="G1488" s="369">
        <v>0</v>
      </c>
      <c r="H1488" s="369">
        <v>0</v>
      </c>
      <c r="I1488" s="369">
        <v>0</v>
      </c>
      <c r="J1488" s="363">
        <f t="shared" si="489"/>
        <v>0</v>
      </c>
      <c r="K1488" s="369">
        <v>0</v>
      </c>
      <c r="L1488" s="369">
        <v>0</v>
      </c>
      <c r="M1488" s="369">
        <v>0</v>
      </c>
      <c r="N1488" s="369">
        <v>0</v>
      </c>
      <c r="O1488" s="369">
        <v>0</v>
      </c>
      <c r="P1488" s="87">
        <f t="shared" si="493"/>
        <v>0</v>
      </c>
      <c r="Q1488" s="66">
        <f t="shared" si="485"/>
        <v>0</v>
      </c>
      <c r="R1488" s="196">
        <v>0</v>
      </c>
    </row>
    <row r="1489" spans="1:18" ht="16.5" hidden="1" customHeight="1" outlineLevel="4">
      <c r="A1489" s="427"/>
      <c r="B1489" s="429"/>
      <c r="C1489" s="139" t="s">
        <v>16</v>
      </c>
      <c r="D1489" s="139"/>
      <c r="E1489" s="369">
        <v>0</v>
      </c>
      <c r="F1489" s="369">
        <v>0</v>
      </c>
      <c r="G1489" s="369">
        <v>0</v>
      </c>
      <c r="H1489" s="369">
        <v>0</v>
      </c>
      <c r="I1489" s="369">
        <v>0</v>
      </c>
      <c r="J1489" s="363">
        <f t="shared" si="489"/>
        <v>0</v>
      </c>
      <c r="K1489" s="369">
        <v>0</v>
      </c>
      <c r="L1489" s="369">
        <v>0</v>
      </c>
      <c r="M1489" s="369">
        <v>0</v>
      </c>
      <c r="N1489" s="369">
        <v>0</v>
      </c>
      <c r="O1489" s="369">
        <v>0</v>
      </c>
      <c r="P1489" s="87">
        <f t="shared" si="493"/>
        <v>0</v>
      </c>
      <c r="Q1489" s="66">
        <f t="shared" si="485"/>
        <v>0</v>
      </c>
      <c r="R1489" s="196">
        <v>0</v>
      </c>
    </row>
    <row r="1490" spans="1:18" ht="16.5" hidden="1" customHeight="1" outlineLevel="4">
      <c r="A1490" s="427"/>
      <c r="B1490" s="429"/>
      <c r="C1490" s="139" t="s">
        <v>226</v>
      </c>
      <c r="D1490" s="139"/>
      <c r="E1490" s="369">
        <v>0</v>
      </c>
      <c r="F1490" s="369">
        <v>0</v>
      </c>
      <c r="G1490" s="369">
        <v>0</v>
      </c>
      <c r="H1490" s="369">
        <v>0</v>
      </c>
      <c r="I1490" s="369">
        <v>0</v>
      </c>
      <c r="J1490" s="363">
        <f t="shared" si="489"/>
        <v>0</v>
      </c>
      <c r="K1490" s="369">
        <v>0</v>
      </c>
      <c r="L1490" s="369">
        <v>0</v>
      </c>
      <c r="M1490" s="369">
        <v>0</v>
      </c>
      <c r="N1490" s="369">
        <v>0</v>
      </c>
      <c r="O1490" s="369">
        <v>0</v>
      </c>
      <c r="P1490" s="87">
        <f t="shared" si="493"/>
        <v>0</v>
      </c>
      <c r="Q1490" s="66">
        <f t="shared" si="485"/>
        <v>0</v>
      </c>
      <c r="R1490" s="196">
        <v>0</v>
      </c>
    </row>
    <row r="1491" spans="1:18" ht="16.5" hidden="1" customHeight="1" outlineLevel="4">
      <c r="A1491" s="427"/>
      <c r="B1491" s="429"/>
      <c r="C1491" s="139" t="s">
        <v>227</v>
      </c>
      <c r="D1491" s="139"/>
      <c r="E1491" s="369">
        <v>0</v>
      </c>
      <c r="F1491" s="369">
        <v>0</v>
      </c>
      <c r="G1491" s="369">
        <v>0</v>
      </c>
      <c r="H1491" s="369">
        <v>0</v>
      </c>
      <c r="I1491" s="369">
        <v>0</v>
      </c>
      <c r="J1491" s="363">
        <f t="shared" si="489"/>
        <v>0</v>
      </c>
      <c r="K1491" s="369">
        <v>0</v>
      </c>
      <c r="L1491" s="369">
        <v>0</v>
      </c>
      <c r="M1491" s="369">
        <v>0</v>
      </c>
      <c r="N1491" s="369">
        <v>0</v>
      </c>
      <c r="O1491" s="369">
        <v>0</v>
      </c>
      <c r="P1491" s="87">
        <f t="shared" si="493"/>
        <v>0</v>
      </c>
      <c r="Q1491" s="66">
        <f t="shared" si="485"/>
        <v>0</v>
      </c>
      <c r="R1491" s="196">
        <v>0</v>
      </c>
    </row>
    <row r="1492" spans="1:18" ht="16.5" hidden="1" customHeight="1" outlineLevel="4">
      <c r="A1492" s="427"/>
      <c r="B1492" s="429"/>
      <c r="C1492" s="139" t="s">
        <v>228</v>
      </c>
      <c r="D1492" s="139"/>
      <c r="E1492" s="369">
        <v>0</v>
      </c>
      <c r="F1492" s="369">
        <v>0</v>
      </c>
      <c r="G1492" s="369">
        <v>0</v>
      </c>
      <c r="H1492" s="369">
        <v>0</v>
      </c>
      <c r="I1492" s="369">
        <v>0</v>
      </c>
      <c r="J1492" s="363">
        <f t="shared" si="489"/>
        <v>0</v>
      </c>
      <c r="K1492" s="369">
        <v>0</v>
      </c>
      <c r="L1492" s="369">
        <v>0</v>
      </c>
      <c r="M1492" s="369">
        <v>0</v>
      </c>
      <c r="N1492" s="369">
        <v>0</v>
      </c>
      <c r="O1492" s="369">
        <v>0</v>
      </c>
      <c r="P1492" s="87">
        <f t="shared" si="493"/>
        <v>0</v>
      </c>
      <c r="Q1492" s="66">
        <f t="shared" si="485"/>
        <v>0</v>
      </c>
      <c r="R1492" s="196">
        <v>0</v>
      </c>
    </row>
    <row r="1493" spans="1:18" ht="16.5" hidden="1" customHeight="1" outlineLevel="4">
      <c r="A1493" s="427"/>
      <c r="B1493" s="429"/>
      <c r="C1493" s="139" t="s">
        <v>229</v>
      </c>
      <c r="D1493" s="139"/>
      <c r="E1493" s="369">
        <v>0</v>
      </c>
      <c r="F1493" s="369">
        <v>0</v>
      </c>
      <c r="G1493" s="369">
        <v>0</v>
      </c>
      <c r="H1493" s="369">
        <v>0</v>
      </c>
      <c r="I1493" s="369">
        <v>0</v>
      </c>
      <c r="J1493" s="363">
        <f t="shared" si="489"/>
        <v>0</v>
      </c>
      <c r="K1493" s="369">
        <v>0</v>
      </c>
      <c r="L1493" s="369">
        <v>0</v>
      </c>
      <c r="M1493" s="369">
        <v>0</v>
      </c>
      <c r="N1493" s="369">
        <v>0</v>
      </c>
      <c r="O1493" s="369">
        <v>0</v>
      </c>
      <c r="P1493" s="87">
        <f t="shared" si="493"/>
        <v>0</v>
      </c>
      <c r="Q1493" s="66">
        <f t="shared" ref="Q1493:Q1556" si="500">J1493+P1493</f>
        <v>0</v>
      </c>
      <c r="R1493" s="196">
        <v>0</v>
      </c>
    </row>
    <row r="1494" spans="1:18" ht="16.5" hidden="1" customHeight="1" outlineLevel="4">
      <c r="A1494" s="427"/>
      <c r="B1494" s="429"/>
      <c r="C1494" s="139" t="s">
        <v>230</v>
      </c>
      <c r="D1494" s="139"/>
      <c r="E1494" s="369">
        <v>0</v>
      </c>
      <c r="F1494" s="369">
        <v>0</v>
      </c>
      <c r="G1494" s="369">
        <v>0</v>
      </c>
      <c r="H1494" s="369">
        <v>0</v>
      </c>
      <c r="I1494" s="369">
        <v>0</v>
      </c>
      <c r="J1494" s="363">
        <f t="shared" si="489"/>
        <v>0</v>
      </c>
      <c r="K1494" s="369">
        <v>0</v>
      </c>
      <c r="L1494" s="369">
        <v>0</v>
      </c>
      <c r="M1494" s="369">
        <v>0</v>
      </c>
      <c r="N1494" s="369">
        <v>0</v>
      </c>
      <c r="O1494" s="369">
        <v>0</v>
      </c>
      <c r="P1494" s="87">
        <f t="shared" si="493"/>
        <v>0</v>
      </c>
      <c r="Q1494" s="66">
        <f t="shared" si="500"/>
        <v>0</v>
      </c>
      <c r="R1494" s="196">
        <v>0</v>
      </c>
    </row>
    <row r="1495" spans="1:18" ht="16.5" hidden="1" customHeight="1" outlineLevel="4">
      <c r="A1495" s="427"/>
      <c r="B1495" s="429"/>
      <c r="C1495" s="139" t="s">
        <v>231</v>
      </c>
      <c r="D1495" s="139"/>
      <c r="E1495" s="369">
        <v>0</v>
      </c>
      <c r="F1495" s="369">
        <v>0</v>
      </c>
      <c r="G1495" s="369">
        <v>0</v>
      </c>
      <c r="H1495" s="369">
        <v>0</v>
      </c>
      <c r="I1495" s="369">
        <v>0</v>
      </c>
      <c r="J1495" s="363">
        <f t="shared" si="489"/>
        <v>0</v>
      </c>
      <c r="K1495" s="369">
        <v>0</v>
      </c>
      <c r="L1495" s="369">
        <v>0</v>
      </c>
      <c r="M1495" s="369">
        <v>0</v>
      </c>
      <c r="N1495" s="369">
        <v>0</v>
      </c>
      <c r="O1495" s="369">
        <v>0</v>
      </c>
      <c r="P1495" s="87">
        <f t="shared" si="493"/>
        <v>0</v>
      </c>
      <c r="Q1495" s="66">
        <f t="shared" si="500"/>
        <v>0</v>
      </c>
      <c r="R1495" s="196">
        <v>0</v>
      </c>
    </row>
    <row r="1496" spans="1:18" ht="16.5" hidden="1" customHeight="1" outlineLevel="4">
      <c r="A1496" s="427"/>
      <c r="B1496" s="429"/>
      <c r="C1496" s="139" t="s">
        <v>232</v>
      </c>
      <c r="D1496" s="139"/>
      <c r="E1496" s="369">
        <v>0</v>
      </c>
      <c r="F1496" s="369">
        <v>0</v>
      </c>
      <c r="G1496" s="369">
        <v>0</v>
      </c>
      <c r="H1496" s="369">
        <v>0</v>
      </c>
      <c r="I1496" s="369">
        <v>0</v>
      </c>
      <c r="J1496" s="363">
        <f t="shared" si="489"/>
        <v>0</v>
      </c>
      <c r="K1496" s="369">
        <v>0</v>
      </c>
      <c r="L1496" s="369">
        <v>0</v>
      </c>
      <c r="M1496" s="369">
        <v>0</v>
      </c>
      <c r="N1496" s="369">
        <v>0</v>
      </c>
      <c r="O1496" s="369">
        <v>0</v>
      </c>
      <c r="P1496" s="87">
        <f t="shared" si="493"/>
        <v>0</v>
      </c>
      <c r="Q1496" s="66">
        <f t="shared" si="500"/>
        <v>0</v>
      </c>
      <c r="R1496" s="196">
        <v>0</v>
      </c>
    </row>
    <row r="1497" spans="1:18" ht="16.5" hidden="1" customHeight="1" outlineLevel="4">
      <c r="A1497" s="427"/>
      <c r="B1497" s="429"/>
      <c r="C1497" s="139" t="s">
        <v>233</v>
      </c>
      <c r="D1497" s="139"/>
      <c r="E1497" s="369">
        <v>0</v>
      </c>
      <c r="F1497" s="369">
        <v>0</v>
      </c>
      <c r="G1497" s="369">
        <v>0</v>
      </c>
      <c r="H1497" s="369">
        <v>0</v>
      </c>
      <c r="I1497" s="369">
        <v>0</v>
      </c>
      <c r="J1497" s="363">
        <f t="shared" si="489"/>
        <v>0</v>
      </c>
      <c r="K1497" s="369">
        <v>0</v>
      </c>
      <c r="L1497" s="369">
        <v>0</v>
      </c>
      <c r="M1497" s="369">
        <v>0</v>
      </c>
      <c r="N1497" s="369">
        <v>0</v>
      </c>
      <c r="O1497" s="369">
        <v>0</v>
      </c>
      <c r="P1497" s="87">
        <f t="shared" si="493"/>
        <v>0</v>
      </c>
      <c r="Q1497" s="66">
        <f t="shared" si="500"/>
        <v>0</v>
      </c>
      <c r="R1497" s="196">
        <v>0</v>
      </c>
    </row>
    <row r="1498" spans="1:18" ht="16.5" hidden="1" customHeight="1" outlineLevel="4">
      <c r="A1498" s="427"/>
      <c r="B1498" s="429"/>
      <c r="C1498" s="139" t="s">
        <v>234</v>
      </c>
      <c r="D1498" s="139"/>
      <c r="E1498" s="369">
        <v>0</v>
      </c>
      <c r="F1498" s="369">
        <v>0</v>
      </c>
      <c r="G1498" s="369">
        <v>0</v>
      </c>
      <c r="H1498" s="369">
        <v>0</v>
      </c>
      <c r="I1498" s="369">
        <v>0</v>
      </c>
      <c r="J1498" s="363">
        <f t="shared" si="489"/>
        <v>0</v>
      </c>
      <c r="K1498" s="369">
        <v>0</v>
      </c>
      <c r="L1498" s="369">
        <v>0</v>
      </c>
      <c r="M1498" s="369">
        <v>0</v>
      </c>
      <c r="N1498" s="369">
        <v>0</v>
      </c>
      <c r="O1498" s="369">
        <v>0</v>
      </c>
      <c r="P1498" s="87">
        <f t="shared" si="493"/>
        <v>0</v>
      </c>
      <c r="Q1498" s="66">
        <f t="shared" si="500"/>
        <v>0</v>
      </c>
      <c r="R1498" s="196">
        <v>0</v>
      </c>
    </row>
    <row r="1499" spans="1:18" ht="16.5" hidden="1" customHeight="1" outlineLevel="4">
      <c r="A1499" s="427"/>
      <c r="B1499" s="429"/>
      <c r="C1499" s="139" t="s">
        <v>235</v>
      </c>
      <c r="D1499" s="139"/>
      <c r="E1499" s="369">
        <v>0</v>
      </c>
      <c r="F1499" s="369">
        <v>0</v>
      </c>
      <c r="G1499" s="369">
        <v>0</v>
      </c>
      <c r="H1499" s="369">
        <v>0</v>
      </c>
      <c r="I1499" s="369">
        <v>0</v>
      </c>
      <c r="J1499" s="363">
        <f t="shared" si="489"/>
        <v>0</v>
      </c>
      <c r="K1499" s="369">
        <v>0</v>
      </c>
      <c r="L1499" s="369">
        <v>0</v>
      </c>
      <c r="M1499" s="369">
        <v>0</v>
      </c>
      <c r="N1499" s="369">
        <v>0</v>
      </c>
      <c r="O1499" s="369">
        <v>0</v>
      </c>
      <c r="P1499" s="87">
        <f t="shared" si="493"/>
        <v>0</v>
      </c>
      <c r="Q1499" s="66">
        <f t="shared" si="500"/>
        <v>0</v>
      </c>
      <c r="R1499" s="196">
        <v>0</v>
      </c>
    </row>
    <row r="1500" spans="1:18" ht="16.5" hidden="1" customHeight="1" outlineLevel="4">
      <c r="A1500" s="427"/>
      <c r="B1500" s="429"/>
      <c r="C1500" s="139" t="s">
        <v>236</v>
      </c>
      <c r="D1500" s="139"/>
      <c r="E1500" s="369">
        <v>0</v>
      </c>
      <c r="F1500" s="369">
        <v>0</v>
      </c>
      <c r="G1500" s="369">
        <v>0</v>
      </c>
      <c r="H1500" s="369">
        <v>0</v>
      </c>
      <c r="I1500" s="369">
        <v>0</v>
      </c>
      <c r="J1500" s="363">
        <f t="shared" si="489"/>
        <v>0</v>
      </c>
      <c r="K1500" s="369">
        <v>0</v>
      </c>
      <c r="L1500" s="369">
        <v>0</v>
      </c>
      <c r="M1500" s="369">
        <v>0</v>
      </c>
      <c r="N1500" s="369">
        <v>0</v>
      </c>
      <c r="O1500" s="369">
        <v>0</v>
      </c>
      <c r="P1500" s="87">
        <f t="shared" si="493"/>
        <v>0</v>
      </c>
      <c r="Q1500" s="66">
        <f t="shared" si="500"/>
        <v>0</v>
      </c>
      <c r="R1500" s="196">
        <v>0</v>
      </c>
    </row>
    <row r="1501" spans="1:18" ht="16.5" hidden="1" customHeight="1" outlineLevel="4">
      <c r="A1501" s="427"/>
      <c r="B1501" s="429"/>
      <c r="C1501" s="139" t="s">
        <v>237</v>
      </c>
      <c r="D1501" s="139"/>
      <c r="E1501" s="369">
        <v>0</v>
      </c>
      <c r="F1501" s="369">
        <v>0</v>
      </c>
      <c r="G1501" s="369">
        <v>0</v>
      </c>
      <c r="H1501" s="369">
        <v>0</v>
      </c>
      <c r="I1501" s="369">
        <v>0</v>
      </c>
      <c r="J1501" s="363">
        <f t="shared" si="489"/>
        <v>0</v>
      </c>
      <c r="K1501" s="369">
        <v>0</v>
      </c>
      <c r="L1501" s="369">
        <v>0</v>
      </c>
      <c r="M1501" s="369">
        <v>0</v>
      </c>
      <c r="N1501" s="369">
        <v>0</v>
      </c>
      <c r="O1501" s="369">
        <v>0</v>
      </c>
      <c r="P1501" s="87">
        <f t="shared" si="493"/>
        <v>0</v>
      </c>
      <c r="Q1501" s="66">
        <f t="shared" si="500"/>
        <v>0</v>
      </c>
      <c r="R1501" s="196">
        <v>0</v>
      </c>
    </row>
    <row r="1502" spans="1:18" ht="16.5" hidden="1" customHeight="1" outlineLevel="4">
      <c r="A1502" s="427"/>
      <c r="B1502" s="429"/>
      <c r="C1502" s="139" t="s">
        <v>238</v>
      </c>
      <c r="D1502" s="139"/>
      <c r="E1502" s="369">
        <v>0</v>
      </c>
      <c r="F1502" s="369">
        <v>0</v>
      </c>
      <c r="G1502" s="369">
        <v>0</v>
      </c>
      <c r="H1502" s="369">
        <v>0</v>
      </c>
      <c r="I1502" s="369">
        <v>0</v>
      </c>
      <c r="J1502" s="363">
        <f t="shared" si="489"/>
        <v>0</v>
      </c>
      <c r="K1502" s="369">
        <v>0</v>
      </c>
      <c r="L1502" s="369">
        <v>0</v>
      </c>
      <c r="M1502" s="369">
        <v>0</v>
      </c>
      <c r="N1502" s="369">
        <v>0</v>
      </c>
      <c r="O1502" s="369">
        <v>0</v>
      </c>
      <c r="P1502" s="87">
        <f t="shared" si="493"/>
        <v>0</v>
      </c>
      <c r="Q1502" s="66">
        <f t="shared" si="500"/>
        <v>0</v>
      </c>
      <c r="R1502" s="196">
        <v>0</v>
      </c>
    </row>
    <row r="1503" spans="1:18" ht="16.5" hidden="1" customHeight="1" outlineLevel="4">
      <c r="A1503" s="427"/>
      <c r="B1503" s="429"/>
      <c r="C1503" s="139" t="s">
        <v>227</v>
      </c>
      <c r="D1503" s="139"/>
      <c r="E1503" s="369">
        <v>0</v>
      </c>
      <c r="F1503" s="369">
        <v>0</v>
      </c>
      <c r="G1503" s="369">
        <v>0</v>
      </c>
      <c r="H1503" s="369">
        <v>0</v>
      </c>
      <c r="I1503" s="369">
        <v>0</v>
      </c>
      <c r="J1503" s="363">
        <f t="shared" si="489"/>
        <v>0</v>
      </c>
      <c r="K1503" s="369">
        <v>0</v>
      </c>
      <c r="L1503" s="369">
        <v>0</v>
      </c>
      <c r="M1503" s="369">
        <v>0</v>
      </c>
      <c r="N1503" s="369">
        <v>0</v>
      </c>
      <c r="O1503" s="369">
        <v>0</v>
      </c>
      <c r="P1503" s="87">
        <f t="shared" si="493"/>
        <v>0</v>
      </c>
      <c r="Q1503" s="66">
        <f t="shared" si="500"/>
        <v>0</v>
      </c>
      <c r="R1503" s="196">
        <v>0</v>
      </c>
    </row>
    <row r="1504" spans="1:18" ht="16.5" hidden="1" customHeight="1" outlineLevel="4">
      <c r="A1504" s="427"/>
      <c r="B1504" s="429"/>
      <c r="C1504" s="139" t="s">
        <v>239</v>
      </c>
      <c r="D1504" s="139"/>
      <c r="E1504" s="369">
        <v>0</v>
      </c>
      <c r="F1504" s="369">
        <v>0</v>
      </c>
      <c r="G1504" s="369">
        <v>0</v>
      </c>
      <c r="H1504" s="369">
        <v>0</v>
      </c>
      <c r="I1504" s="369">
        <v>0</v>
      </c>
      <c r="J1504" s="363">
        <f t="shared" si="489"/>
        <v>0</v>
      </c>
      <c r="K1504" s="369">
        <v>0</v>
      </c>
      <c r="L1504" s="369">
        <v>0</v>
      </c>
      <c r="M1504" s="369">
        <v>0</v>
      </c>
      <c r="N1504" s="369">
        <v>0</v>
      </c>
      <c r="O1504" s="369">
        <v>0</v>
      </c>
      <c r="P1504" s="87">
        <f t="shared" si="493"/>
        <v>0</v>
      </c>
      <c r="Q1504" s="66">
        <f t="shared" si="500"/>
        <v>0</v>
      </c>
      <c r="R1504" s="196">
        <v>0</v>
      </c>
    </row>
    <row r="1505" spans="1:18" ht="16.5" hidden="1" customHeight="1" outlineLevel="4">
      <c r="A1505" s="427"/>
      <c r="B1505" s="429"/>
      <c r="C1505" s="139" t="s">
        <v>240</v>
      </c>
      <c r="D1505" s="139"/>
      <c r="E1505" s="369">
        <v>0</v>
      </c>
      <c r="F1505" s="369">
        <v>0</v>
      </c>
      <c r="G1505" s="369">
        <v>0</v>
      </c>
      <c r="H1505" s="369">
        <v>0</v>
      </c>
      <c r="I1505" s="369">
        <v>0</v>
      </c>
      <c r="J1505" s="363">
        <f t="shared" si="489"/>
        <v>0</v>
      </c>
      <c r="K1505" s="369">
        <v>0</v>
      </c>
      <c r="L1505" s="369">
        <v>0</v>
      </c>
      <c r="M1505" s="369">
        <v>0</v>
      </c>
      <c r="N1505" s="369">
        <v>0</v>
      </c>
      <c r="O1505" s="369">
        <v>0</v>
      </c>
      <c r="P1505" s="87">
        <f t="shared" si="493"/>
        <v>0</v>
      </c>
      <c r="Q1505" s="66">
        <f t="shared" si="500"/>
        <v>0</v>
      </c>
      <c r="R1505" s="196">
        <v>0</v>
      </c>
    </row>
    <row r="1506" spans="1:18" ht="16.5" hidden="1" customHeight="1" outlineLevel="4">
      <c r="A1506" s="427"/>
      <c r="B1506" s="429"/>
      <c r="C1506" s="139" t="s">
        <v>238</v>
      </c>
      <c r="D1506" s="139"/>
      <c r="E1506" s="369">
        <v>0</v>
      </c>
      <c r="F1506" s="369">
        <v>0</v>
      </c>
      <c r="G1506" s="369">
        <v>0</v>
      </c>
      <c r="H1506" s="369">
        <v>0</v>
      </c>
      <c r="I1506" s="369">
        <v>0</v>
      </c>
      <c r="J1506" s="363">
        <f t="shared" si="489"/>
        <v>0</v>
      </c>
      <c r="K1506" s="369">
        <v>0</v>
      </c>
      <c r="L1506" s="369">
        <v>0</v>
      </c>
      <c r="M1506" s="369">
        <v>0</v>
      </c>
      <c r="N1506" s="369">
        <v>0</v>
      </c>
      <c r="O1506" s="369">
        <v>0</v>
      </c>
      <c r="P1506" s="87">
        <f t="shared" si="493"/>
        <v>0</v>
      </c>
      <c r="Q1506" s="66">
        <f t="shared" si="500"/>
        <v>0</v>
      </c>
      <c r="R1506" s="196">
        <v>0</v>
      </c>
    </row>
    <row r="1507" spans="1:18" ht="16.5" hidden="1" customHeight="1" outlineLevel="4">
      <c r="A1507" s="427"/>
      <c r="B1507" s="429"/>
      <c r="C1507" s="139" t="s">
        <v>241</v>
      </c>
      <c r="D1507" s="139"/>
      <c r="E1507" s="369">
        <v>0</v>
      </c>
      <c r="F1507" s="369">
        <v>0</v>
      </c>
      <c r="G1507" s="369">
        <v>0</v>
      </c>
      <c r="H1507" s="369">
        <v>0</v>
      </c>
      <c r="I1507" s="369">
        <v>0</v>
      </c>
      <c r="J1507" s="363">
        <f t="shared" si="489"/>
        <v>0</v>
      </c>
      <c r="K1507" s="369">
        <v>0</v>
      </c>
      <c r="L1507" s="369">
        <v>0</v>
      </c>
      <c r="M1507" s="369">
        <v>0</v>
      </c>
      <c r="N1507" s="369">
        <v>0</v>
      </c>
      <c r="O1507" s="369">
        <v>0</v>
      </c>
      <c r="P1507" s="87">
        <f t="shared" si="493"/>
        <v>0</v>
      </c>
      <c r="Q1507" s="66">
        <f t="shared" si="500"/>
        <v>0</v>
      </c>
      <c r="R1507" s="196">
        <v>0</v>
      </c>
    </row>
    <row r="1508" spans="1:18" ht="16.5" hidden="1" customHeight="1" outlineLevel="4">
      <c r="A1508" s="427"/>
      <c r="B1508" s="429"/>
      <c r="C1508" s="139" t="s">
        <v>242</v>
      </c>
      <c r="D1508" s="139"/>
      <c r="E1508" s="369">
        <v>0</v>
      </c>
      <c r="F1508" s="369">
        <v>0</v>
      </c>
      <c r="G1508" s="369">
        <v>0</v>
      </c>
      <c r="H1508" s="369">
        <v>0</v>
      </c>
      <c r="I1508" s="369">
        <v>0</v>
      </c>
      <c r="J1508" s="363">
        <f t="shared" si="489"/>
        <v>0</v>
      </c>
      <c r="K1508" s="369">
        <v>0</v>
      </c>
      <c r="L1508" s="369">
        <v>0</v>
      </c>
      <c r="M1508" s="369">
        <v>0</v>
      </c>
      <c r="N1508" s="369">
        <v>0</v>
      </c>
      <c r="O1508" s="369">
        <v>0</v>
      </c>
      <c r="P1508" s="87">
        <f t="shared" si="493"/>
        <v>0</v>
      </c>
      <c r="Q1508" s="66">
        <f t="shared" si="500"/>
        <v>0</v>
      </c>
      <c r="R1508" s="196">
        <v>0</v>
      </c>
    </row>
    <row r="1509" spans="1:18" ht="16.5" hidden="1" customHeight="1" outlineLevel="4">
      <c r="A1509" s="427"/>
      <c r="B1509" s="429"/>
      <c r="C1509" s="139" t="s">
        <v>243</v>
      </c>
      <c r="D1509" s="139"/>
      <c r="E1509" s="369">
        <v>0</v>
      </c>
      <c r="F1509" s="369">
        <v>0</v>
      </c>
      <c r="G1509" s="369">
        <v>0</v>
      </c>
      <c r="H1509" s="369">
        <v>0</v>
      </c>
      <c r="I1509" s="369">
        <v>0</v>
      </c>
      <c r="J1509" s="363">
        <f t="shared" si="489"/>
        <v>0</v>
      </c>
      <c r="K1509" s="369">
        <v>0</v>
      </c>
      <c r="L1509" s="369">
        <v>0</v>
      </c>
      <c r="M1509" s="369">
        <v>0</v>
      </c>
      <c r="N1509" s="369">
        <v>0</v>
      </c>
      <c r="O1509" s="369">
        <v>0</v>
      </c>
      <c r="P1509" s="87">
        <f t="shared" si="493"/>
        <v>0</v>
      </c>
      <c r="Q1509" s="66">
        <f t="shared" si="500"/>
        <v>0</v>
      </c>
      <c r="R1509" s="196">
        <v>0</v>
      </c>
    </row>
    <row r="1510" spans="1:18" ht="16.5" hidden="1" customHeight="1" outlineLevel="4">
      <c r="A1510" s="427"/>
      <c r="B1510" s="429"/>
      <c r="C1510" s="139" t="s">
        <v>244</v>
      </c>
      <c r="D1510" s="139"/>
      <c r="E1510" s="369">
        <v>0</v>
      </c>
      <c r="F1510" s="369">
        <v>0</v>
      </c>
      <c r="G1510" s="369">
        <v>0</v>
      </c>
      <c r="H1510" s="369">
        <v>0</v>
      </c>
      <c r="I1510" s="369">
        <v>0</v>
      </c>
      <c r="J1510" s="363">
        <f t="shared" si="489"/>
        <v>0</v>
      </c>
      <c r="K1510" s="369">
        <v>0</v>
      </c>
      <c r="L1510" s="369">
        <v>0</v>
      </c>
      <c r="M1510" s="369">
        <v>0</v>
      </c>
      <c r="N1510" s="369">
        <v>0</v>
      </c>
      <c r="O1510" s="369">
        <v>0</v>
      </c>
      <c r="P1510" s="87">
        <f t="shared" si="493"/>
        <v>0</v>
      </c>
      <c r="Q1510" s="66">
        <f t="shared" si="500"/>
        <v>0</v>
      </c>
      <c r="R1510" s="196">
        <v>0</v>
      </c>
    </row>
    <row r="1511" spans="1:18" ht="16.5" hidden="1" customHeight="1" outlineLevel="4">
      <c r="A1511" s="427"/>
      <c r="B1511" s="429"/>
      <c r="C1511" s="139" t="s">
        <v>245</v>
      </c>
      <c r="D1511" s="139"/>
      <c r="E1511" s="369">
        <v>0</v>
      </c>
      <c r="F1511" s="369">
        <v>0</v>
      </c>
      <c r="G1511" s="369">
        <v>0</v>
      </c>
      <c r="H1511" s="369">
        <v>0</v>
      </c>
      <c r="I1511" s="369">
        <v>0</v>
      </c>
      <c r="J1511" s="363">
        <f t="shared" si="489"/>
        <v>0</v>
      </c>
      <c r="K1511" s="369">
        <v>0</v>
      </c>
      <c r="L1511" s="369">
        <v>0</v>
      </c>
      <c r="M1511" s="369">
        <v>0</v>
      </c>
      <c r="N1511" s="369">
        <v>0</v>
      </c>
      <c r="O1511" s="369">
        <v>0</v>
      </c>
      <c r="P1511" s="87">
        <f t="shared" si="493"/>
        <v>0</v>
      </c>
      <c r="Q1511" s="66">
        <f t="shared" si="500"/>
        <v>0</v>
      </c>
      <c r="R1511" s="196">
        <v>0</v>
      </c>
    </row>
    <row r="1512" spans="1:18" ht="16.5" hidden="1" customHeight="1" outlineLevel="4">
      <c r="A1512" s="427"/>
      <c r="B1512" s="429"/>
      <c r="C1512" s="139" t="s">
        <v>17</v>
      </c>
      <c r="D1512" s="139"/>
      <c r="E1512" s="369">
        <v>0</v>
      </c>
      <c r="F1512" s="369">
        <v>0</v>
      </c>
      <c r="G1512" s="369">
        <v>0</v>
      </c>
      <c r="H1512" s="369">
        <v>0</v>
      </c>
      <c r="I1512" s="369">
        <v>0</v>
      </c>
      <c r="J1512" s="363">
        <f t="shared" si="489"/>
        <v>0</v>
      </c>
      <c r="K1512" s="369">
        <v>0</v>
      </c>
      <c r="L1512" s="369">
        <v>0</v>
      </c>
      <c r="M1512" s="369">
        <v>0</v>
      </c>
      <c r="N1512" s="369">
        <v>0</v>
      </c>
      <c r="O1512" s="369">
        <v>0</v>
      </c>
      <c r="P1512" s="87">
        <f t="shared" si="493"/>
        <v>0</v>
      </c>
      <c r="Q1512" s="66">
        <f t="shared" si="500"/>
        <v>0</v>
      </c>
      <c r="R1512" s="196">
        <v>0</v>
      </c>
    </row>
    <row r="1513" spans="1:18" ht="16.5" hidden="1" customHeight="1" outlineLevel="4">
      <c r="A1513" s="427"/>
      <c r="B1513" s="429"/>
      <c r="C1513" s="139" t="s">
        <v>246</v>
      </c>
      <c r="D1513" s="139"/>
      <c r="E1513" s="369">
        <v>0</v>
      </c>
      <c r="F1513" s="369">
        <v>0</v>
      </c>
      <c r="G1513" s="369">
        <v>0</v>
      </c>
      <c r="H1513" s="369">
        <v>0</v>
      </c>
      <c r="I1513" s="369">
        <v>0</v>
      </c>
      <c r="J1513" s="363">
        <f t="shared" si="489"/>
        <v>0</v>
      </c>
      <c r="K1513" s="369">
        <v>0</v>
      </c>
      <c r="L1513" s="369">
        <v>0</v>
      </c>
      <c r="M1513" s="369">
        <v>0</v>
      </c>
      <c r="N1513" s="369">
        <v>0</v>
      </c>
      <c r="O1513" s="369">
        <v>0</v>
      </c>
      <c r="P1513" s="87">
        <f t="shared" si="493"/>
        <v>0</v>
      </c>
      <c r="Q1513" s="66">
        <f t="shared" si="500"/>
        <v>0</v>
      </c>
      <c r="R1513" s="196">
        <v>0</v>
      </c>
    </row>
    <row r="1514" spans="1:18" ht="16.5" hidden="1" customHeight="1" outlineLevel="4">
      <c r="A1514" s="427"/>
      <c r="B1514" s="429"/>
      <c r="C1514" s="139" t="s">
        <v>247</v>
      </c>
      <c r="D1514" s="139"/>
      <c r="E1514" s="369">
        <v>0</v>
      </c>
      <c r="F1514" s="369">
        <v>0</v>
      </c>
      <c r="G1514" s="369">
        <v>0</v>
      </c>
      <c r="H1514" s="369">
        <v>0</v>
      </c>
      <c r="I1514" s="369">
        <v>0</v>
      </c>
      <c r="J1514" s="363">
        <f t="shared" ref="J1514:J1577" si="501">I1514+H1514+G1514+F1514+E1514+D1514</f>
        <v>0</v>
      </c>
      <c r="K1514" s="369">
        <v>0</v>
      </c>
      <c r="L1514" s="369">
        <v>0</v>
      </c>
      <c r="M1514" s="369">
        <v>0</v>
      </c>
      <c r="N1514" s="369">
        <v>0</v>
      </c>
      <c r="O1514" s="369">
        <v>0</v>
      </c>
      <c r="P1514" s="87">
        <f t="shared" si="493"/>
        <v>0</v>
      </c>
      <c r="Q1514" s="66">
        <f t="shared" si="500"/>
        <v>0</v>
      </c>
      <c r="R1514" s="196">
        <v>0</v>
      </c>
    </row>
    <row r="1515" spans="1:18" ht="16.5" hidden="1" customHeight="1" outlineLevel="4">
      <c r="A1515" s="427"/>
      <c r="B1515" s="429"/>
      <c r="C1515" s="139" t="s">
        <v>248</v>
      </c>
      <c r="D1515" s="139"/>
      <c r="E1515" s="369">
        <v>0</v>
      </c>
      <c r="F1515" s="369">
        <v>0</v>
      </c>
      <c r="G1515" s="369">
        <v>0</v>
      </c>
      <c r="H1515" s="369">
        <v>0</v>
      </c>
      <c r="I1515" s="369">
        <v>0</v>
      </c>
      <c r="J1515" s="363">
        <f t="shared" si="501"/>
        <v>0</v>
      </c>
      <c r="K1515" s="369">
        <v>0</v>
      </c>
      <c r="L1515" s="369">
        <v>0</v>
      </c>
      <c r="M1515" s="369">
        <v>0</v>
      </c>
      <c r="N1515" s="369">
        <v>0</v>
      </c>
      <c r="O1515" s="369">
        <v>0</v>
      </c>
      <c r="P1515" s="87">
        <f t="shared" si="493"/>
        <v>0</v>
      </c>
      <c r="Q1515" s="66">
        <f t="shared" si="500"/>
        <v>0</v>
      </c>
      <c r="R1515" s="196">
        <v>0</v>
      </c>
    </row>
    <row r="1516" spans="1:18" ht="16.5" hidden="1" customHeight="1" outlineLevel="4">
      <c r="A1516" s="427"/>
      <c r="B1516" s="429"/>
      <c r="C1516" s="139" t="s">
        <v>249</v>
      </c>
      <c r="D1516" s="139"/>
      <c r="E1516" s="369">
        <v>0</v>
      </c>
      <c r="F1516" s="369">
        <v>0</v>
      </c>
      <c r="G1516" s="369">
        <v>0</v>
      </c>
      <c r="H1516" s="369">
        <v>0</v>
      </c>
      <c r="I1516" s="369">
        <v>0</v>
      </c>
      <c r="J1516" s="363">
        <f t="shared" si="501"/>
        <v>0</v>
      </c>
      <c r="K1516" s="369">
        <v>0</v>
      </c>
      <c r="L1516" s="369">
        <v>0</v>
      </c>
      <c r="M1516" s="369">
        <v>0</v>
      </c>
      <c r="N1516" s="369">
        <v>0</v>
      </c>
      <c r="O1516" s="369">
        <v>0</v>
      </c>
      <c r="P1516" s="87">
        <f t="shared" si="493"/>
        <v>0</v>
      </c>
      <c r="Q1516" s="66">
        <f t="shared" si="500"/>
        <v>0</v>
      </c>
      <c r="R1516" s="196">
        <v>0</v>
      </c>
    </row>
    <row r="1517" spans="1:18" ht="16.5" hidden="1" customHeight="1" outlineLevel="4">
      <c r="A1517" s="427"/>
      <c r="B1517" s="429"/>
      <c r="C1517" s="139" t="s">
        <v>250</v>
      </c>
      <c r="D1517" s="139"/>
      <c r="E1517" s="369">
        <v>0</v>
      </c>
      <c r="F1517" s="369">
        <v>0</v>
      </c>
      <c r="G1517" s="369">
        <v>0</v>
      </c>
      <c r="H1517" s="369">
        <v>0</v>
      </c>
      <c r="I1517" s="369">
        <v>0</v>
      </c>
      <c r="J1517" s="363">
        <f t="shared" si="501"/>
        <v>0</v>
      </c>
      <c r="K1517" s="369">
        <v>0</v>
      </c>
      <c r="L1517" s="369">
        <v>0</v>
      </c>
      <c r="M1517" s="369">
        <v>0</v>
      </c>
      <c r="N1517" s="369">
        <v>0</v>
      </c>
      <c r="O1517" s="369">
        <v>0</v>
      </c>
      <c r="P1517" s="87">
        <f t="shared" si="493"/>
        <v>0</v>
      </c>
      <c r="Q1517" s="66">
        <f t="shared" si="500"/>
        <v>0</v>
      </c>
      <c r="R1517" s="196">
        <v>0</v>
      </c>
    </row>
    <row r="1518" spans="1:18" ht="16.5" hidden="1" customHeight="1" outlineLevel="4">
      <c r="A1518" s="427"/>
      <c r="B1518" s="429"/>
      <c r="C1518" s="139" t="s">
        <v>251</v>
      </c>
      <c r="D1518" s="139"/>
      <c r="E1518" s="369">
        <v>0</v>
      </c>
      <c r="F1518" s="369">
        <v>0</v>
      </c>
      <c r="G1518" s="369">
        <v>0</v>
      </c>
      <c r="H1518" s="369">
        <v>0</v>
      </c>
      <c r="I1518" s="369">
        <v>0</v>
      </c>
      <c r="J1518" s="363">
        <f t="shared" si="501"/>
        <v>0</v>
      </c>
      <c r="K1518" s="369">
        <v>0</v>
      </c>
      <c r="L1518" s="369">
        <v>0</v>
      </c>
      <c r="M1518" s="369">
        <v>0</v>
      </c>
      <c r="N1518" s="369">
        <v>0</v>
      </c>
      <c r="O1518" s="369">
        <v>0</v>
      </c>
      <c r="P1518" s="87">
        <f t="shared" si="493"/>
        <v>0</v>
      </c>
      <c r="Q1518" s="66">
        <f t="shared" si="500"/>
        <v>0</v>
      </c>
      <c r="R1518" s="196">
        <v>0</v>
      </c>
    </row>
    <row r="1519" spans="1:18" ht="16.5" hidden="1" customHeight="1" outlineLevel="4">
      <c r="A1519" s="427"/>
      <c r="B1519" s="429"/>
      <c r="C1519" s="139" t="s">
        <v>252</v>
      </c>
      <c r="D1519" s="139"/>
      <c r="E1519" s="369">
        <v>0</v>
      </c>
      <c r="F1519" s="369">
        <v>0</v>
      </c>
      <c r="G1519" s="369">
        <v>0</v>
      </c>
      <c r="H1519" s="369">
        <v>0</v>
      </c>
      <c r="I1519" s="369">
        <v>0</v>
      </c>
      <c r="J1519" s="363">
        <f t="shared" si="501"/>
        <v>0</v>
      </c>
      <c r="K1519" s="369">
        <v>0</v>
      </c>
      <c r="L1519" s="369">
        <v>0</v>
      </c>
      <c r="M1519" s="369">
        <v>0</v>
      </c>
      <c r="N1519" s="369">
        <v>0</v>
      </c>
      <c r="O1519" s="369">
        <v>0</v>
      </c>
      <c r="P1519" s="87">
        <f t="shared" si="493"/>
        <v>0</v>
      </c>
      <c r="Q1519" s="66">
        <f t="shared" si="500"/>
        <v>0</v>
      </c>
      <c r="R1519" s="196">
        <v>0</v>
      </c>
    </row>
    <row r="1520" spans="1:18" ht="16.5" hidden="1" customHeight="1" outlineLevel="4">
      <c r="A1520" s="427"/>
      <c r="B1520" s="429"/>
      <c r="C1520" s="139" t="s">
        <v>253</v>
      </c>
      <c r="D1520" s="139"/>
      <c r="E1520" s="369">
        <v>0</v>
      </c>
      <c r="F1520" s="369">
        <v>0</v>
      </c>
      <c r="G1520" s="369">
        <v>0</v>
      </c>
      <c r="H1520" s="369">
        <v>0</v>
      </c>
      <c r="I1520" s="369">
        <v>0</v>
      </c>
      <c r="J1520" s="363">
        <f t="shared" si="501"/>
        <v>0</v>
      </c>
      <c r="K1520" s="369">
        <v>0</v>
      </c>
      <c r="L1520" s="369">
        <v>0</v>
      </c>
      <c r="M1520" s="369">
        <v>0</v>
      </c>
      <c r="N1520" s="369">
        <v>0</v>
      </c>
      <c r="O1520" s="369">
        <v>0</v>
      </c>
      <c r="P1520" s="87">
        <f t="shared" si="493"/>
        <v>0</v>
      </c>
      <c r="Q1520" s="66">
        <f t="shared" si="500"/>
        <v>0</v>
      </c>
      <c r="R1520" s="196">
        <v>0</v>
      </c>
    </row>
    <row r="1521" spans="1:18" ht="16.5" hidden="1" customHeight="1" outlineLevel="4">
      <c r="A1521" s="427"/>
      <c r="B1521" s="429"/>
      <c r="C1521" s="139" t="s">
        <v>254</v>
      </c>
      <c r="D1521" s="139"/>
      <c r="E1521" s="369">
        <v>0</v>
      </c>
      <c r="F1521" s="369">
        <v>0</v>
      </c>
      <c r="G1521" s="369">
        <v>0</v>
      </c>
      <c r="H1521" s="369">
        <v>0</v>
      </c>
      <c r="I1521" s="369">
        <v>0</v>
      </c>
      <c r="J1521" s="363">
        <f t="shared" si="501"/>
        <v>0</v>
      </c>
      <c r="K1521" s="369">
        <v>0</v>
      </c>
      <c r="L1521" s="369">
        <v>0</v>
      </c>
      <c r="M1521" s="369">
        <v>0</v>
      </c>
      <c r="N1521" s="369">
        <v>0</v>
      </c>
      <c r="O1521" s="369">
        <v>0</v>
      </c>
      <c r="P1521" s="87">
        <f t="shared" ref="P1521:P1546" si="502">K1521+L1521+M1521+N1521+O1521</f>
        <v>0</v>
      </c>
      <c r="Q1521" s="66">
        <f t="shared" si="500"/>
        <v>0</v>
      </c>
      <c r="R1521" s="196">
        <v>0</v>
      </c>
    </row>
    <row r="1522" spans="1:18" ht="16.5" hidden="1" customHeight="1" outlineLevel="4">
      <c r="A1522" s="427"/>
      <c r="B1522" s="429"/>
      <c r="C1522" s="139" t="s">
        <v>254</v>
      </c>
      <c r="D1522" s="139"/>
      <c r="E1522" s="369">
        <v>0</v>
      </c>
      <c r="F1522" s="369">
        <v>0</v>
      </c>
      <c r="G1522" s="369">
        <v>0</v>
      </c>
      <c r="H1522" s="369">
        <v>0</v>
      </c>
      <c r="I1522" s="369">
        <v>0</v>
      </c>
      <c r="J1522" s="363">
        <f t="shared" si="501"/>
        <v>0</v>
      </c>
      <c r="K1522" s="369">
        <v>0</v>
      </c>
      <c r="L1522" s="369">
        <v>0</v>
      </c>
      <c r="M1522" s="369">
        <v>0</v>
      </c>
      <c r="N1522" s="369">
        <v>0</v>
      </c>
      <c r="O1522" s="369">
        <v>0</v>
      </c>
      <c r="P1522" s="87">
        <f t="shared" si="502"/>
        <v>0</v>
      </c>
      <c r="Q1522" s="66">
        <f t="shared" si="500"/>
        <v>0</v>
      </c>
      <c r="R1522" s="196">
        <v>0</v>
      </c>
    </row>
    <row r="1523" spans="1:18" ht="16.5" hidden="1" customHeight="1" outlineLevel="4">
      <c r="A1523" s="427"/>
      <c r="B1523" s="429"/>
      <c r="C1523" s="138" t="s">
        <v>257</v>
      </c>
      <c r="D1523" s="138"/>
      <c r="E1523" s="368">
        <f>SUM(E1524:E1526)</f>
        <v>0</v>
      </c>
      <c r="F1523" s="368">
        <f t="shared" ref="F1523:O1523" si="503">SUM(F1524:F1526)</f>
        <v>0</v>
      </c>
      <c r="G1523" s="368">
        <f>SUM(G1524:G1526)</f>
        <v>0</v>
      </c>
      <c r="H1523" s="368">
        <f>SUM(H1524:H1526)</f>
        <v>0</v>
      </c>
      <c r="I1523" s="368">
        <f t="shared" si="503"/>
        <v>0</v>
      </c>
      <c r="J1523" s="363">
        <f t="shared" si="501"/>
        <v>0</v>
      </c>
      <c r="K1523" s="368">
        <f t="shared" si="503"/>
        <v>0</v>
      </c>
      <c r="L1523" s="368">
        <f t="shared" si="503"/>
        <v>0</v>
      </c>
      <c r="M1523" s="368">
        <f t="shared" si="503"/>
        <v>0</v>
      </c>
      <c r="N1523" s="368">
        <f t="shared" si="503"/>
        <v>0</v>
      </c>
      <c r="O1523" s="368">
        <f t="shared" si="503"/>
        <v>0</v>
      </c>
      <c r="P1523" s="87">
        <f t="shared" si="502"/>
        <v>0</v>
      </c>
      <c r="Q1523" s="66">
        <f t="shared" si="500"/>
        <v>0</v>
      </c>
      <c r="R1523" s="196">
        <v>0</v>
      </c>
    </row>
    <row r="1524" spans="1:18" ht="16.5" hidden="1" customHeight="1" outlineLevel="4">
      <c r="A1524" s="427"/>
      <c r="B1524" s="429"/>
      <c r="C1524" s="140" t="s">
        <v>255</v>
      </c>
      <c r="D1524" s="140"/>
      <c r="E1524" s="369">
        <v>0</v>
      </c>
      <c r="F1524" s="369">
        <v>0</v>
      </c>
      <c r="G1524" s="369">
        <v>0</v>
      </c>
      <c r="H1524" s="369">
        <v>0</v>
      </c>
      <c r="I1524" s="369">
        <v>0</v>
      </c>
      <c r="J1524" s="363">
        <f t="shared" si="501"/>
        <v>0</v>
      </c>
      <c r="K1524" s="369">
        <v>0</v>
      </c>
      <c r="L1524" s="369">
        <v>0</v>
      </c>
      <c r="M1524" s="369">
        <v>0</v>
      </c>
      <c r="N1524" s="369">
        <v>0</v>
      </c>
      <c r="O1524" s="369">
        <v>0</v>
      </c>
      <c r="P1524" s="87">
        <f t="shared" si="502"/>
        <v>0</v>
      </c>
      <c r="Q1524" s="66">
        <f t="shared" si="500"/>
        <v>0</v>
      </c>
      <c r="R1524" s="196">
        <v>0</v>
      </c>
    </row>
    <row r="1525" spans="1:18" ht="16.5" hidden="1" customHeight="1" outlineLevel="4">
      <c r="A1525" s="427"/>
      <c r="B1525" s="429"/>
      <c r="C1525" s="140" t="s">
        <v>256</v>
      </c>
      <c r="D1525" s="140"/>
      <c r="E1525" s="369">
        <v>0</v>
      </c>
      <c r="F1525" s="369">
        <v>0</v>
      </c>
      <c r="G1525" s="369">
        <v>0</v>
      </c>
      <c r="H1525" s="369">
        <v>0</v>
      </c>
      <c r="I1525" s="369">
        <v>0</v>
      </c>
      <c r="J1525" s="363">
        <f t="shared" si="501"/>
        <v>0</v>
      </c>
      <c r="K1525" s="369">
        <v>0</v>
      </c>
      <c r="L1525" s="369">
        <v>0</v>
      </c>
      <c r="M1525" s="369">
        <v>0</v>
      </c>
      <c r="N1525" s="369">
        <v>0</v>
      </c>
      <c r="O1525" s="369">
        <v>0</v>
      </c>
      <c r="P1525" s="87">
        <f t="shared" si="502"/>
        <v>0</v>
      </c>
      <c r="Q1525" s="66">
        <f t="shared" si="500"/>
        <v>0</v>
      </c>
      <c r="R1525" s="196">
        <v>0</v>
      </c>
    </row>
    <row r="1526" spans="1:18" ht="16.5" hidden="1" customHeight="1" outlineLevel="4">
      <c r="A1526" s="427"/>
      <c r="B1526" s="429"/>
      <c r="C1526" s="140" t="s">
        <v>219</v>
      </c>
      <c r="D1526" s="140"/>
      <c r="E1526" s="369">
        <v>0</v>
      </c>
      <c r="F1526" s="369">
        <v>0</v>
      </c>
      <c r="G1526" s="369">
        <v>0</v>
      </c>
      <c r="H1526" s="369">
        <v>0</v>
      </c>
      <c r="I1526" s="369">
        <v>0</v>
      </c>
      <c r="J1526" s="363">
        <f t="shared" si="501"/>
        <v>0</v>
      </c>
      <c r="K1526" s="369">
        <v>0</v>
      </c>
      <c r="L1526" s="369">
        <v>0</v>
      </c>
      <c r="M1526" s="369">
        <v>0</v>
      </c>
      <c r="N1526" s="369">
        <v>0</v>
      </c>
      <c r="O1526" s="369">
        <v>0</v>
      </c>
      <c r="P1526" s="87">
        <f t="shared" si="502"/>
        <v>0</v>
      </c>
      <c r="Q1526" s="66">
        <f t="shared" si="500"/>
        <v>0</v>
      </c>
      <c r="R1526" s="196">
        <v>0</v>
      </c>
    </row>
    <row r="1527" spans="1:18" ht="16.5" hidden="1" customHeight="1" outlineLevel="4">
      <c r="A1527" s="427"/>
      <c r="B1527" s="429"/>
      <c r="C1527" s="138" t="s">
        <v>258</v>
      </c>
      <c r="D1527" s="138"/>
      <c r="E1527" s="368">
        <f>SUM(E1528:E1530)</f>
        <v>0</v>
      </c>
      <c r="F1527" s="368">
        <f>SUM(F1528:F1530)</f>
        <v>0</v>
      </c>
      <c r="G1527" s="368">
        <f t="shared" ref="G1527:O1527" si="504">SUM(G1528:G1530)</f>
        <v>0</v>
      </c>
      <c r="H1527" s="368">
        <f t="shared" si="504"/>
        <v>0</v>
      </c>
      <c r="I1527" s="368">
        <f t="shared" si="504"/>
        <v>0</v>
      </c>
      <c r="J1527" s="363">
        <f t="shared" si="501"/>
        <v>0</v>
      </c>
      <c r="K1527" s="368">
        <f t="shared" si="504"/>
        <v>0</v>
      </c>
      <c r="L1527" s="368">
        <f t="shared" si="504"/>
        <v>0</v>
      </c>
      <c r="M1527" s="368">
        <f t="shared" si="504"/>
        <v>0</v>
      </c>
      <c r="N1527" s="368">
        <f t="shared" si="504"/>
        <v>0</v>
      </c>
      <c r="O1527" s="368">
        <f t="shared" si="504"/>
        <v>0</v>
      </c>
      <c r="P1527" s="87">
        <f t="shared" si="502"/>
        <v>0</v>
      </c>
      <c r="Q1527" s="66">
        <f t="shared" si="500"/>
        <v>0</v>
      </c>
      <c r="R1527" s="196">
        <v>0</v>
      </c>
    </row>
    <row r="1528" spans="1:18" ht="16.5" hidden="1" customHeight="1" outlineLevel="4">
      <c r="A1528" s="427"/>
      <c r="B1528" s="429"/>
      <c r="C1528" s="140" t="s">
        <v>213</v>
      </c>
      <c r="D1528" s="140"/>
      <c r="E1528" s="369">
        <v>0</v>
      </c>
      <c r="F1528" s="369">
        <v>0</v>
      </c>
      <c r="G1528" s="369">
        <v>0</v>
      </c>
      <c r="H1528" s="369">
        <v>0</v>
      </c>
      <c r="I1528" s="369">
        <v>0</v>
      </c>
      <c r="J1528" s="363">
        <f t="shared" si="501"/>
        <v>0</v>
      </c>
      <c r="K1528" s="369">
        <v>0</v>
      </c>
      <c r="L1528" s="369">
        <v>0</v>
      </c>
      <c r="M1528" s="369">
        <v>0</v>
      </c>
      <c r="N1528" s="369">
        <v>0</v>
      </c>
      <c r="O1528" s="369">
        <v>0</v>
      </c>
      <c r="P1528" s="87">
        <f t="shared" si="502"/>
        <v>0</v>
      </c>
      <c r="Q1528" s="66">
        <f t="shared" si="500"/>
        <v>0</v>
      </c>
      <c r="R1528" s="196">
        <v>0</v>
      </c>
    </row>
    <row r="1529" spans="1:18" ht="16.5" hidden="1" customHeight="1" outlineLevel="4">
      <c r="A1529" s="427"/>
      <c r="B1529" s="429"/>
      <c r="C1529" s="140" t="s">
        <v>259</v>
      </c>
      <c r="D1529" s="140"/>
      <c r="E1529" s="369">
        <v>0</v>
      </c>
      <c r="F1529" s="369">
        <v>0</v>
      </c>
      <c r="G1529" s="369">
        <v>0</v>
      </c>
      <c r="H1529" s="369">
        <v>0</v>
      </c>
      <c r="I1529" s="369">
        <v>0</v>
      </c>
      <c r="J1529" s="363">
        <f t="shared" si="501"/>
        <v>0</v>
      </c>
      <c r="K1529" s="369">
        <v>0</v>
      </c>
      <c r="L1529" s="369">
        <v>0</v>
      </c>
      <c r="M1529" s="369">
        <v>0</v>
      </c>
      <c r="N1529" s="369">
        <v>0</v>
      </c>
      <c r="O1529" s="369">
        <v>0</v>
      </c>
      <c r="P1529" s="87">
        <f t="shared" si="502"/>
        <v>0</v>
      </c>
      <c r="Q1529" s="66">
        <f t="shared" si="500"/>
        <v>0</v>
      </c>
      <c r="R1529" s="196">
        <v>0</v>
      </c>
    </row>
    <row r="1530" spans="1:18" ht="16.5" hidden="1" customHeight="1" outlineLevel="4">
      <c r="A1530" s="427"/>
      <c r="B1530" s="429"/>
      <c r="C1530" s="140" t="s">
        <v>260</v>
      </c>
      <c r="D1530" s="140"/>
      <c r="E1530" s="369">
        <v>0</v>
      </c>
      <c r="F1530" s="369">
        <v>0</v>
      </c>
      <c r="G1530" s="369">
        <v>0</v>
      </c>
      <c r="H1530" s="369">
        <v>0</v>
      </c>
      <c r="I1530" s="369">
        <v>0</v>
      </c>
      <c r="J1530" s="363">
        <f t="shared" si="501"/>
        <v>0</v>
      </c>
      <c r="K1530" s="369">
        <v>0</v>
      </c>
      <c r="L1530" s="369">
        <v>0</v>
      </c>
      <c r="M1530" s="369">
        <v>0</v>
      </c>
      <c r="N1530" s="369">
        <v>0</v>
      </c>
      <c r="O1530" s="369">
        <v>0</v>
      </c>
      <c r="P1530" s="87">
        <f t="shared" si="502"/>
        <v>0</v>
      </c>
      <c r="Q1530" s="66">
        <f t="shared" si="500"/>
        <v>0</v>
      </c>
      <c r="R1530" s="196">
        <v>0</v>
      </c>
    </row>
    <row r="1531" spans="1:18" ht="16.5" hidden="1" customHeight="1" outlineLevel="4">
      <c r="A1531" s="427"/>
      <c r="B1531" s="429"/>
      <c r="C1531" s="73" t="s">
        <v>263</v>
      </c>
      <c r="D1531" s="73"/>
      <c r="E1531" s="368">
        <f>SUM(E1532:E1533)</f>
        <v>0</v>
      </c>
      <c r="F1531" s="368">
        <f t="shared" ref="F1531:O1531" si="505">SUM(F1532:F1533)</f>
        <v>0</v>
      </c>
      <c r="G1531" s="368">
        <f t="shared" si="505"/>
        <v>0</v>
      </c>
      <c r="H1531" s="368">
        <f t="shared" si="505"/>
        <v>0</v>
      </c>
      <c r="I1531" s="368">
        <f t="shared" si="505"/>
        <v>0</v>
      </c>
      <c r="J1531" s="363">
        <f t="shared" si="501"/>
        <v>0</v>
      </c>
      <c r="K1531" s="368">
        <f t="shared" si="505"/>
        <v>0</v>
      </c>
      <c r="L1531" s="368">
        <f t="shared" si="505"/>
        <v>0</v>
      </c>
      <c r="M1531" s="368">
        <f t="shared" si="505"/>
        <v>0</v>
      </c>
      <c r="N1531" s="368">
        <f t="shared" si="505"/>
        <v>0</v>
      </c>
      <c r="O1531" s="368">
        <f t="shared" si="505"/>
        <v>0</v>
      </c>
      <c r="P1531" s="87">
        <f t="shared" si="502"/>
        <v>0</v>
      </c>
      <c r="Q1531" s="66">
        <f t="shared" si="500"/>
        <v>0</v>
      </c>
      <c r="R1531" s="196">
        <v>0</v>
      </c>
    </row>
    <row r="1532" spans="1:18" ht="16.5" hidden="1" customHeight="1" outlineLevel="4">
      <c r="A1532" s="427"/>
      <c r="B1532" s="429"/>
      <c r="C1532" s="140" t="s">
        <v>261</v>
      </c>
      <c r="D1532" s="140"/>
      <c r="E1532" s="369">
        <v>0</v>
      </c>
      <c r="F1532" s="369">
        <v>0</v>
      </c>
      <c r="G1532" s="369">
        <v>0</v>
      </c>
      <c r="H1532" s="369">
        <v>0</v>
      </c>
      <c r="I1532" s="369">
        <v>0</v>
      </c>
      <c r="J1532" s="363">
        <f t="shared" si="501"/>
        <v>0</v>
      </c>
      <c r="K1532" s="369">
        <v>0</v>
      </c>
      <c r="L1532" s="369">
        <v>0</v>
      </c>
      <c r="M1532" s="369">
        <v>0</v>
      </c>
      <c r="N1532" s="369">
        <v>0</v>
      </c>
      <c r="O1532" s="369">
        <v>0</v>
      </c>
      <c r="P1532" s="87">
        <f t="shared" si="502"/>
        <v>0</v>
      </c>
      <c r="Q1532" s="66">
        <f t="shared" si="500"/>
        <v>0</v>
      </c>
      <c r="R1532" s="196">
        <v>0</v>
      </c>
    </row>
    <row r="1533" spans="1:18" ht="16.5" hidden="1" customHeight="1" outlineLevel="4">
      <c r="A1533" s="427"/>
      <c r="B1533" s="429"/>
      <c r="C1533" s="141" t="s">
        <v>262</v>
      </c>
      <c r="D1533" s="141"/>
      <c r="E1533" s="369">
        <v>0</v>
      </c>
      <c r="F1533" s="369">
        <v>0</v>
      </c>
      <c r="G1533" s="369">
        <v>0</v>
      </c>
      <c r="H1533" s="369">
        <v>0</v>
      </c>
      <c r="I1533" s="369">
        <v>0</v>
      </c>
      <c r="J1533" s="363">
        <f t="shared" si="501"/>
        <v>0</v>
      </c>
      <c r="K1533" s="369">
        <v>0</v>
      </c>
      <c r="L1533" s="369">
        <v>0</v>
      </c>
      <c r="M1533" s="369">
        <v>0</v>
      </c>
      <c r="N1533" s="369">
        <v>0</v>
      </c>
      <c r="O1533" s="369">
        <v>0</v>
      </c>
      <c r="P1533" s="87">
        <f t="shared" si="502"/>
        <v>0</v>
      </c>
      <c r="Q1533" s="66">
        <f t="shared" si="500"/>
        <v>0</v>
      </c>
      <c r="R1533" s="196">
        <v>0</v>
      </c>
    </row>
    <row r="1534" spans="1:18" ht="16.5" hidden="1" customHeight="1" outlineLevel="4">
      <c r="A1534" s="427"/>
      <c r="B1534" s="429"/>
      <c r="C1534" s="138" t="s">
        <v>265</v>
      </c>
      <c r="D1534" s="138"/>
      <c r="E1534" s="368">
        <f>E1535</f>
        <v>0</v>
      </c>
      <c r="F1534" s="368">
        <f>F1535</f>
        <v>0</v>
      </c>
      <c r="G1534" s="368">
        <f t="shared" ref="G1534:O1534" si="506">G1535</f>
        <v>0</v>
      </c>
      <c r="H1534" s="368">
        <f t="shared" si="506"/>
        <v>0</v>
      </c>
      <c r="I1534" s="368">
        <f t="shared" si="506"/>
        <v>0</v>
      </c>
      <c r="J1534" s="363">
        <f t="shared" si="501"/>
        <v>0</v>
      </c>
      <c r="K1534" s="368">
        <f t="shared" si="506"/>
        <v>0</v>
      </c>
      <c r="L1534" s="368">
        <f t="shared" si="506"/>
        <v>0</v>
      </c>
      <c r="M1534" s="368">
        <f t="shared" si="506"/>
        <v>0</v>
      </c>
      <c r="N1534" s="368">
        <f t="shared" si="506"/>
        <v>0</v>
      </c>
      <c r="O1534" s="368">
        <f t="shared" si="506"/>
        <v>0</v>
      </c>
      <c r="P1534" s="87">
        <f t="shared" si="502"/>
        <v>0</v>
      </c>
      <c r="Q1534" s="66">
        <f t="shared" si="500"/>
        <v>0</v>
      </c>
      <c r="R1534" s="196">
        <v>0</v>
      </c>
    </row>
    <row r="1535" spans="1:18" ht="16.5" hidden="1" customHeight="1" outlineLevel="4">
      <c r="A1535" s="427"/>
      <c r="B1535" s="429"/>
      <c r="C1535" s="86" t="s">
        <v>264</v>
      </c>
      <c r="D1535" s="86"/>
      <c r="E1535" s="369">
        <v>0</v>
      </c>
      <c r="F1535" s="369">
        <v>0</v>
      </c>
      <c r="G1535" s="369">
        <v>0</v>
      </c>
      <c r="H1535" s="369">
        <v>0</v>
      </c>
      <c r="I1535" s="369">
        <v>0</v>
      </c>
      <c r="J1535" s="363">
        <f t="shared" si="501"/>
        <v>0</v>
      </c>
      <c r="K1535" s="369">
        <v>0</v>
      </c>
      <c r="L1535" s="369">
        <v>0</v>
      </c>
      <c r="M1535" s="369">
        <v>0</v>
      </c>
      <c r="N1535" s="369">
        <v>0</v>
      </c>
      <c r="O1535" s="369">
        <v>0</v>
      </c>
      <c r="P1535" s="87">
        <f t="shared" si="502"/>
        <v>0</v>
      </c>
      <c r="Q1535" s="66">
        <f t="shared" si="500"/>
        <v>0</v>
      </c>
      <c r="R1535" s="196">
        <v>0</v>
      </c>
    </row>
    <row r="1536" spans="1:18" ht="16.5" hidden="1" customHeight="1" outlineLevel="4">
      <c r="A1536" s="427"/>
      <c r="B1536" s="429"/>
      <c r="C1536" s="138" t="s">
        <v>267</v>
      </c>
      <c r="D1536" s="138"/>
      <c r="E1536" s="368">
        <f>SUM(E1537:E1538)</f>
        <v>0</v>
      </c>
      <c r="F1536" s="368">
        <f t="shared" ref="F1536:O1536" si="507">SUM(F1537:F1538)</f>
        <v>0</v>
      </c>
      <c r="G1536" s="368">
        <f t="shared" si="507"/>
        <v>0</v>
      </c>
      <c r="H1536" s="368">
        <f t="shared" si="507"/>
        <v>0</v>
      </c>
      <c r="I1536" s="368">
        <f t="shared" si="507"/>
        <v>0</v>
      </c>
      <c r="J1536" s="363">
        <f t="shared" si="501"/>
        <v>0</v>
      </c>
      <c r="K1536" s="368">
        <f t="shared" si="507"/>
        <v>0</v>
      </c>
      <c r="L1536" s="368">
        <f t="shared" si="507"/>
        <v>0</v>
      </c>
      <c r="M1536" s="368">
        <f t="shared" si="507"/>
        <v>0</v>
      </c>
      <c r="N1536" s="368">
        <f t="shared" si="507"/>
        <v>0</v>
      </c>
      <c r="O1536" s="368">
        <f t="shared" si="507"/>
        <v>0</v>
      </c>
      <c r="P1536" s="87">
        <f t="shared" si="502"/>
        <v>0</v>
      </c>
      <c r="Q1536" s="66">
        <f t="shared" si="500"/>
        <v>0</v>
      </c>
      <c r="R1536" s="196">
        <v>0</v>
      </c>
    </row>
    <row r="1537" spans="1:18" ht="16.5" hidden="1" customHeight="1" outlineLevel="4">
      <c r="A1537" s="427"/>
      <c r="B1537" s="429"/>
      <c r="C1537" s="140" t="s">
        <v>17</v>
      </c>
      <c r="D1537" s="140"/>
      <c r="E1537" s="369">
        <v>0</v>
      </c>
      <c r="F1537" s="369">
        <v>0</v>
      </c>
      <c r="G1537" s="369">
        <v>0</v>
      </c>
      <c r="H1537" s="369">
        <v>0</v>
      </c>
      <c r="I1537" s="369">
        <v>0</v>
      </c>
      <c r="J1537" s="363">
        <f t="shared" si="501"/>
        <v>0</v>
      </c>
      <c r="K1537" s="369">
        <v>0</v>
      </c>
      <c r="L1537" s="369">
        <v>0</v>
      </c>
      <c r="M1537" s="369">
        <v>0</v>
      </c>
      <c r="N1537" s="369">
        <v>0</v>
      </c>
      <c r="O1537" s="369">
        <v>0</v>
      </c>
      <c r="P1537" s="87">
        <f t="shared" si="502"/>
        <v>0</v>
      </c>
      <c r="Q1537" s="66">
        <f t="shared" si="500"/>
        <v>0</v>
      </c>
      <c r="R1537" s="196">
        <v>0</v>
      </c>
    </row>
    <row r="1538" spans="1:18" ht="16.5" hidden="1" customHeight="1" outlineLevel="4">
      <c r="A1538" s="427"/>
      <c r="B1538" s="429"/>
      <c r="C1538" s="142" t="s">
        <v>266</v>
      </c>
      <c r="D1538" s="142"/>
      <c r="E1538" s="369">
        <v>0</v>
      </c>
      <c r="F1538" s="369">
        <v>0</v>
      </c>
      <c r="G1538" s="369">
        <v>0</v>
      </c>
      <c r="H1538" s="369">
        <v>0</v>
      </c>
      <c r="I1538" s="369">
        <v>0</v>
      </c>
      <c r="J1538" s="363">
        <f t="shared" si="501"/>
        <v>0</v>
      </c>
      <c r="K1538" s="369">
        <v>0</v>
      </c>
      <c r="L1538" s="369">
        <v>0</v>
      </c>
      <c r="M1538" s="369">
        <v>0</v>
      </c>
      <c r="N1538" s="369">
        <v>0</v>
      </c>
      <c r="O1538" s="369">
        <v>0</v>
      </c>
      <c r="P1538" s="87">
        <f t="shared" si="502"/>
        <v>0</v>
      </c>
      <c r="Q1538" s="66">
        <f t="shared" si="500"/>
        <v>0</v>
      </c>
      <c r="R1538" s="196">
        <v>0</v>
      </c>
    </row>
    <row r="1539" spans="1:18" ht="16.5" hidden="1" customHeight="1" outlineLevel="4">
      <c r="A1539" s="427"/>
      <c r="B1539" s="429"/>
      <c r="C1539" s="138" t="s">
        <v>270</v>
      </c>
      <c r="D1539" s="138"/>
      <c r="E1539" s="368">
        <f>SUM(E1540:E1541)</f>
        <v>0</v>
      </c>
      <c r="F1539" s="368">
        <f t="shared" ref="F1539:O1539" si="508">SUM(F1540:F1541)</f>
        <v>0</v>
      </c>
      <c r="G1539" s="368">
        <f t="shared" si="508"/>
        <v>0</v>
      </c>
      <c r="H1539" s="368">
        <f t="shared" si="508"/>
        <v>0</v>
      </c>
      <c r="I1539" s="368">
        <f t="shared" si="508"/>
        <v>0</v>
      </c>
      <c r="J1539" s="363">
        <f t="shared" si="501"/>
        <v>0</v>
      </c>
      <c r="K1539" s="368">
        <f t="shared" si="508"/>
        <v>0</v>
      </c>
      <c r="L1539" s="368">
        <f t="shared" si="508"/>
        <v>0</v>
      </c>
      <c r="M1539" s="368">
        <f t="shared" si="508"/>
        <v>0</v>
      </c>
      <c r="N1539" s="368">
        <f t="shared" si="508"/>
        <v>0</v>
      </c>
      <c r="O1539" s="368">
        <f t="shared" si="508"/>
        <v>0</v>
      </c>
      <c r="P1539" s="87">
        <f t="shared" si="502"/>
        <v>0</v>
      </c>
      <c r="Q1539" s="66">
        <f t="shared" si="500"/>
        <v>0</v>
      </c>
      <c r="R1539" s="196">
        <v>0</v>
      </c>
    </row>
    <row r="1540" spans="1:18" ht="16.5" hidden="1" customHeight="1" outlineLevel="4">
      <c r="A1540" s="427"/>
      <c r="B1540" s="429"/>
      <c r="C1540" s="140" t="s">
        <v>268</v>
      </c>
      <c r="D1540" s="140"/>
      <c r="E1540" s="369">
        <v>0</v>
      </c>
      <c r="F1540" s="369">
        <v>0</v>
      </c>
      <c r="G1540" s="369">
        <v>0</v>
      </c>
      <c r="H1540" s="369">
        <v>0</v>
      </c>
      <c r="I1540" s="369">
        <v>0</v>
      </c>
      <c r="J1540" s="363">
        <f t="shared" si="501"/>
        <v>0</v>
      </c>
      <c r="K1540" s="369">
        <v>0</v>
      </c>
      <c r="L1540" s="369">
        <v>0</v>
      </c>
      <c r="M1540" s="369">
        <v>0</v>
      </c>
      <c r="N1540" s="369">
        <v>0</v>
      </c>
      <c r="O1540" s="369">
        <v>0</v>
      </c>
      <c r="P1540" s="87">
        <f t="shared" si="502"/>
        <v>0</v>
      </c>
      <c r="Q1540" s="66">
        <f t="shared" si="500"/>
        <v>0</v>
      </c>
      <c r="R1540" s="196">
        <v>0</v>
      </c>
    </row>
    <row r="1541" spans="1:18" ht="16.5" hidden="1" customHeight="1" outlineLevel="4">
      <c r="A1541" s="427"/>
      <c r="B1541" s="429"/>
      <c r="C1541" s="140" t="s">
        <v>269</v>
      </c>
      <c r="D1541" s="140"/>
      <c r="E1541" s="369">
        <v>0</v>
      </c>
      <c r="F1541" s="369">
        <v>0</v>
      </c>
      <c r="G1541" s="369">
        <v>0</v>
      </c>
      <c r="H1541" s="369">
        <v>0</v>
      </c>
      <c r="I1541" s="369">
        <v>0</v>
      </c>
      <c r="J1541" s="363">
        <f t="shared" si="501"/>
        <v>0</v>
      </c>
      <c r="K1541" s="369">
        <v>0</v>
      </c>
      <c r="L1541" s="369">
        <v>0</v>
      </c>
      <c r="M1541" s="369">
        <v>0</v>
      </c>
      <c r="N1541" s="369">
        <v>0</v>
      </c>
      <c r="O1541" s="369">
        <v>0</v>
      </c>
      <c r="P1541" s="87">
        <f t="shared" si="502"/>
        <v>0</v>
      </c>
      <c r="Q1541" s="66">
        <f t="shared" si="500"/>
        <v>0</v>
      </c>
      <c r="R1541" s="196">
        <v>0</v>
      </c>
    </row>
    <row r="1542" spans="1:18" ht="16.5" hidden="1" customHeight="1" outlineLevel="4">
      <c r="A1542" s="427"/>
      <c r="B1542" s="429"/>
      <c r="C1542" s="138" t="s">
        <v>273</v>
      </c>
      <c r="D1542" s="138"/>
      <c r="E1542" s="368">
        <f>SUM(E1543:E1544)</f>
        <v>0</v>
      </c>
      <c r="F1542" s="368">
        <f t="shared" ref="F1542:O1542" si="509">SUM(F1543:F1544)</f>
        <v>0</v>
      </c>
      <c r="G1542" s="368">
        <f t="shared" si="509"/>
        <v>0</v>
      </c>
      <c r="H1542" s="368">
        <f t="shared" si="509"/>
        <v>0</v>
      </c>
      <c r="I1542" s="368">
        <f t="shared" si="509"/>
        <v>0</v>
      </c>
      <c r="J1542" s="363">
        <f t="shared" si="501"/>
        <v>0</v>
      </c>
      <c r="K1542" s="368">
        <f t="shared" si="509"/>
        <v>0</v>
      </c>
      <c r="L1542" s="368">
        <f t="shared" si="509"/>
        <v>0</v>
      </c>
      <c r="M1542" s="368">
        <f t="shared" si="509"/>
        <v>0</v>
      </c>
      <c r="N1542" s="368">
        <f t="shared" si="509"/>
        <v>0</v>
      </c>
      <c r="O1542" s="368">
        <f t="shared" si="509"/>
        <v>0</v>
      </c>
      <c r="P1542" s="87">
        <f t="shared" si="502"/>
        <v>0</v>
      </c>
      <c r="Q1542" s="66">
        <f t="shared" si="500"/>
        <v>0</v>
      </c>
      <c r="R1542" s="196">
        <v>0</v>
      </c>
    </row>
    <row r="1543" spans="1:18" ht="16.5" hidden="1" customHeight="1" outlineLevel="4">
      <c r="A1543" s="427"/>
      <c r="B1543" s="429"/>
      <c r="C1543" s="97" t="s">
        <v>271</v>
      </c>
      <c r="D1543" s="97"/>
      <c r="E1543" s="369">
        <v>0</v>
      </c>
      <c r="F1543" s="369">
        <v>0</v>
      </c>
      <c r="G1543" s="369">
        <v>0</v>
      </c>
      <c r="H1543" s="369">
        <v>0</v>
      </c>
      <c r="I1543" s="369">
        <v>0</v>
      </c>
      <c r="J1543" s="363">
        <f t="shared" si="501"/>
        <v>0</v>
      </c>
      <c r="K1543" s="369">
        <v>0</v>
      </c>
      <c r="L1543" s="369">
        <v>0</v>
      </c>
      <c r="M1543" s="369">
        <v>0</v>
      </c>
      <c r="N1543" s="369">
        <v>0</v>
      </c>
      <c r="O1543" s="369">
        <v>0</v>
      </c>
      <c r="P1543" s="87">
        <f t="shared" si="502"/>
        <v>0</v>
      </c>
      <c r="Q1543" s="66">
        <f t="shared" si="500"/>
        <v>0</v>
      </c>
      <c r="R1543" s="196">
        <v>0</v>
      </c>
    </row>
    <row r="1544" spans="1:18" ht="16.5" hidden="1" customHeight="1" outlineLevel="4">
      <c r="A1544" s="427"/>
      <c r="B1544" s="429"/>
      <c r="C1544" s="97" t="s">
        <v>272</v>
      </c>
      <c r="D1544" s="97"/>
      <c r="E1544" s="369">
        <v>0</v>
      </c>
      <c r="F1544" s="369">
        <v>0</v>
      </c>
      <c r="G1544" s="369">
        <v>0</v>
      </c>
      <c r="H1544" s="369">
        <v>0</v>
      </c>
      <c r="I1544" s="369">
        <v>0</v>
      </c>
      <c r="J1544" s="363">
        <f t="shared" si="501"/>
        <v>0</v>
      </c>
      <c r="K1544" s="369">
        <v>0</v>
      </c>
      <c r="L1544" s="369">
        <v>0</v>
      </c>
      <c r="M1544" s="369">
        <v>0</v>
      </c>
      <c r="N1544" s="369">
        <v>0</v>
      </c>
      <c r="O1544" s="369">
        <v>0</v>
      </c>
      <c r="P1544" s="87">
        <f t="shared" si="502"/>
        <v>0</v>
      </c>
      <c r="Q1544" s="66">
        <f t="shared" si="500"/>
        <v>0</v>
      </c>
      <c r="R1544" s="196">
        <v>0</v>
      </c>
    </row>
    <row r="1545" spans="1:18" ht="16.5" hidden="1" customHeight="1" outlineLevel="4">
      <c r="A1545" s="427"/>
      <c r="B1545" s="429"/>
      <c r="C1545" s="138" t="s">
        <v>274</v>
      </c>
      <c r="D1545" s="138"/>
      <c r="E1545" s="368">
        <f>E1546</f>
        <v>0</v>
      </c>
      <c r="F1545" s="368">
        <f t="shared" ref="F1545:O1545" si="510">F1546</f>
        <v>0</v>
      </c>
      <c r="G1545" s="368">
        <f t="shared" si="510"/>
        <v>0</v>
      </c>
      <c r="H1545" s="368">
        <f t="shared" si="510"/>
        <v>0</v>
      </c>
      <c r="I1545" s="368">
        <f t="shared" si="510"/>
        <v>0</v>
      </c>
      <c r="J1545" s="363">
        <f t="shared" si="501"/>
        <v>0</v>
      </c>
      <c r="K1545" s="368">
        <f t="shared" si="510"/>
        <v>0</v>
      </c>
      <c r="L1545" s="368">
        <f t="shared" si="510"/>
        <v>0</v>
      </c>
      <c r="M1545" s="368">
        <f t="shared" si="510"/>
        <v>0</v>
      </c>
      <c r="N1545" s="368">
        <f t="shared" si="510"/>
        <v>0</v>
      </c>
      <c r="O1545" s="368">
        <f t="shared" si="510"/>
        <v>0</v>
      </c>
      <c r="P1545" s="87">
        <f t="shared" si="502"/>
        <v>0</v>
      </c>
      <c r="Q1545" s="66">
        <f t="shared" si="500"/>
        <v>0</v>
      </c>
      <c r="R1545" s="196">
        <v>0</v>
      </c>
    </row>
    <row r="1546" spans="1:18" ht="16.5" hidden="1" customHeight="1" outlineLevel="4">
      <c r="A1546" s="427"/>
      <c r="B1546" s="429"/>
      <c r="C1546" s="139" t="s">
        <v>275</v>
      </c>
      <c r="D1546" s="139"/>
      <c r="E1546" s="369">
        <v>0</v>
      </c>
      <c r="F1546" s="369">
        <v>0</v>
      </c>
      <c r="G1546" s="369">
        <v>0</v>
      </c>
      <c r="H1546" s="369">
        <v>0</v>
      </c>
      <c r="I1546" s="369">
        <v>0</v>
      </c>
      <c r="J1546" s="363">
        <f t="shared" si="501"/>
        <v>0</v>
      </c>
      <c r="K1546" s="369">
        <v>0</v>
      </c>
      <c r="L1546" s="369">
        <v>0</v>
      </c>
      <c r="M1546" s="369">
        <v>0</v>
      </c>
      <c r="N1546" s="369">
        <v>0</v>
      </c>
      <c r="O1546" s="369">
        <v>0</v>
      </c>
      <c r="P1546" s="87">
        <f t="shared" si="502"/>
        <v>0</v>
      </c>
      <c r="Q1546" s="66">
        <f t="shared" si="500"/>
        <v>0</v>
      </c>
      <c r="R1546" s="196">
        <v>0</v>
      </c>
    </row>
    <row r="1547" spans="1:18" ht="28.5" hidden="1" customHeight="1" outlineLevel="3">
      <c r="A1547" s="427"/>
      <c r="B1547" s="429"/>
      <c r="C1547" s="75" t="s">
        <v>277</v>
      </c>
      <c r="D1547" s="27">
        <v>0</v>
      </c>
      <c r="E1547" s="20">
        <f>E1548+E1605+E1609+E1613
+E1616+E1618+E1621+E1624+E1627</f>
        <v>0</v>
      </c>
      <c r="F1547" s="20">
        <f t="shared" ref="F1547:O1547" si="511">F1548+F1605+F1609+F1613
+F1616+F1618+F1621+F1624+F1627</f>
        <v>0</v>
      </c>
      <c r="G1547" s="20">
        <f t="shared" si="511"/>
        <v>0</v>
      </c>
      <c r="H1547" s="20">
        <f t="shared" si="511"/>
        <v>0</v>
      </c>
      <c r="I1547" s="20">
        <f t="shared" si="511"/>
        <v>0</v>
      </c>
      <c r="J1547" s="363">
        <f t="shared" si="501"/>
        <v>0</v>
      </c>
      <c r="K1547" s="20">
        <f t="shared" si="511"/>
        <v>0</v>
      </c>
      <c r="L1547" s="20">
        <f t="shared" si="511"/>
        <v>0</v>
      </c>
      <c r="M1547" s="20">
        <f t="shared" si="511"/>
        <v>0</v>
      </c>
      <c r="N1547" s="20">
        <f t="shared" si="511"/>
        <v>0</v>
      </c>
      <c r="O1547" s="20">
        <f t="shared" si="511"/>
        <v>0</v>
      </c>
      <c r="P1547" s="27">
        <f t="shared" ref="P1547:P1610" si="512">O1547+N1547+M1547+L1547+K1547</f>
        <v>0</v>
      </c>
      <c r="Q1547" s="103">
        <f t="shared" si="500"/>
        <v>0</v>
      </c>
      <c r="R1547" s="196">
        <v>0</v>
      </c>
    </row>
    <row r="1548" spans="1:18" ht="16.5" hidden="1" customHeight="1" outlineLevel="4">
      <c r="A1548" s="427"/>
      <c r="B1548" s="429"/>
      <c r="C1548" s="138" t="s">
        <v>208</v>
      </c>
      <c r="D1548" s="138"/>
      <c r="E1548" s="368">
        <f>SUM(E1549:E1604)</f>
        <v>0</v>
      </c>
      <c r="F1548" s="368">
        <f t="shared" ref="F1548:O1548" si="513">SUM(F1549:F1604)</f>
        <v>0</v>
      </c>
      <c r="G1548" s="368">
        <f t="shared" si="513"/>
        <v>0</v>
      </c>
      <c r="H1548" s="368">
        <f t="shared" si="513"/>
        <v>0</v>
      </c>
      <c r="I1548" s="368">
        <f t="shared" si="513"/>
        <v>0</v>
      </c>
      <c r="J1548" s="363">
        <f t="shared" si="501"/>
        <v>0</v>
      </c>
      <c r="K1548" s="368">
        <f t="shared" si="513"/>
        <v>0</v>
      </c>
      <c r="L1548" s="368">
        <f t="shared" si="513"/>
        <v>0</v>
      </c>
      <c r="M1548" s="368">
        <f t="shared" si="513"/>
        <v>0</v>
      </c>
      <c r="N1548" s="368">
        <f t="shared" si="513"/>
        <v>0</v>
      </c>
      <c r="O1548" s="368">
        <f t="shared" si="513"/>
        <v>0</v>
      </c>
      <c r="P1548" s="102">
        <f t="shared" si="512"/>
        <v>0</v>
      </c>
      <c r="Q1548" s="118">
        <f t="shared" si="500"/>
        <v>0</v>
      </c>
      <c r="R1548" s="196">
        <v>0</v>
      </c>
    </row>
    <row r="1549" spans="1:18" ht="16.5" hidden="1" customHeight="1" outlineLevel="4">
      <c r="A1549" s="427"/>
      <c r="B1549" s="429"/>
      <c r="C1549" s="139" t="s">
        <v>16</v>
      </c>
      <c r="D1549" s="139"/>
      <c r="E1549" s="369">
        <v>0</v>
      </c>
      <c r="F1549" s="369">
        <v>0</v>
      </c>
      <c r="G1549" s="369">
        <v>0</v>
      </c>
      <c r="H1549" s="369">
        <v>0</v>
      </c>
      <c r="I1549" s="369">
        <v>0</v>
      </c>
      <c r="J1549" s="363">
        <f t="shared" si="501"/>
        <v>0</v>
      </c>
      <c r="K1549" s="369">
        <v>0</v>
      </c>
      <c r="L1549" s="369">
        <v>0</v>
      </c>
      <c r="M1549" s="369">
        <v>0</v>
      </c>
      <c r="N1549" s="369">
        <v>0</v>
      </c>
      <c r="O1549" s="369">
        <v>0</v>
      </c>
      <c r="P1549" s="102">
        <f t="shared" si="512"/>
        <v>0</v>
      </c>
      <c r="Q1549" s="118">
        <f t="shared" si="500"/>
        <v>0</v>
      </c>
      <c r="R1549" s="196">
        <v>0</v>
      </c>
    </row>
    <row r="1550" spans="1:18" ht="16.5" hidden="1" customHeight="1" outlineLevel="4">
      <c r="A1550" s="427"/>
      <c r="B1550" s="429"/>
      <c r="C1550" s="139" t="s">
        <v>17</v>
      </c>
      <c r="D1550" s="139"/>
      <c r="E1550" s="369">
        <v>0</v>
      </c>
      <c r="F1550" s="369">
        <v>0</v>
      </c>
      <c r="G1550" s="369">
        <v>0</v>
      </c>
      <c r="H1550" s="369">
        <v>0</v>
      </c>
      <c r="I1550" s="369">
        <v>0</v>
      </c>
      <c r="J1550" s="363">
        <f t="shared" si="501"/>
        <v>0</v>
      </c>
      <c r="K1550" s="369">
        <v>0</v>
      </c>
      <c r="L1550" s="369">
        <v>0</v>
      </c>
      <c r="M1550" s="369">
        <v>0</v>
      </c>
      <c r="N1550" s="369">
        <v>0</v>
      </c>
      <c r="O1550" s="369">
        <v>0</v>
      </c>
      <c r="P1550" s="102">
        <f t="shared" si="512"/>
        <v>0</v>
      </c>
      <c r="Q1550" s="118">
        <f t="shared" si="500"/>
        <v>0</v>
      </c>
      <c r="R1550" s="196">
        <v>0</v>
      </c>
    </row>
    <row r="1551" spans="1:18" ht="16.5" hidden="1" customHeight="1" outlineLevel="4">
      <c r="A1551" s="427"/>
      <c r="B1551" s="429"/>
      <c r="C1551" s="139" t="s">
        <v>209</v>
      </c>
      <c r="D1551" s="139"/>
      <c r="E1551" s="369">
        <v>0</v>
      </c>
      <c r="F1551" s="369">
        <v>0</v>
      </c>
      <c r="G1551" s="369">
        <v>0</v>
      </c>
      <c r="H1551" s="369">
        <v>0</v>
      </c>
      <c r="I1551" s="369">
        <v>0</v>
      </c>
      <c r="J1551" s="363">
        <f t="shared" si="501"/>
        <v>0</v>
      </c>
      <c r="K1551" s="369">
        <v>0</v>
      </c>
      <c r="L1551" s="369">
        <v>0</v>
      </c>
      <c r="M1551" s="369">
        <v>0</v>
      </c>
      <c r="N1551" s="369">
        <v>0</v>
      </c>
      <c r="O1551" s="369">
        <v>0</v>
      </c>
      <c r="P1551" s="102">
        <f t="shared" si="512"/>
        <v>0</v>
      </c>
      <c r="Q1551" s="118">
        <f t="shared" si="500"/>
        <v>0</v>
      </c>
      <c r="R1551" s="196">
        <v>0</v>
      </c>
    </row>
    <row r="1552" spans="1:18" ht="16.5" hidden="1" customHeight="1" outlineLevel="4">
      <c r="A1552" s="427"/>
      <c r="B1552" s="429"/>
      <c r="C1552" s="139" t="s">
        <v>210</v>
      </c>
      <c r="D1552" s="139"/>
      <c r="E1552" s="369">
        <v>0</v>
      </c>
      <c r="F1552" s="369">
        <v>0</v>
      </c>
      <c r="G1552" s="369">
        <v>0</v>
      </c>
      <c r="H1552" s="369">
        <v>0</v>
      </c>
      <c r="I1552" s="369">
        <v>0</v>
      </c>
      <c r="J1552" s="363">
        <f t="shared" si="501"/>
        <v>0</v>
      </c>
      <c r="K1552" s="369">
        <v>0</v>
      </c>
      <c r="L1552" s="369">
        <v>0</v>
      </c>
      <c r="M1552" s="369">
        <v>0</v>
      </c>
      <c r="N1552" s="369">
        <v>0</v>
      </c>
      <c r="O1552" s="369">
        <v>0</v>
      </c>
      <c r="P1552" s="102">
        <f t="shared" si="512"/>
        <v>0</v>
      </c>
      <c r="Q1552" s="118">
        <f t="shared" si="500"/>
        <v>0</v>
      </c>
      <c r="R1552" s="196">
        <v>0</v>
      </c>
    </row>
    <row r="1553" spans="1:18" ht="16.5" hidden="1" customHeight="1" outlineLevel="4">
      <c r="A1553" s="427"/>
      <c r="B1553" s="429"/>
      <c r="C1553" s="139" t="s">
        <v>211</v>
      </c>
      <c r="D1553" s="139"/>
      <c r="E1553" s="369">
        <v>0</v>
      </c>
      <c r="F1553" s="369">
        <v>0</v>
      </c>
      <c r="G1553" s="369">
        <v>0</v>
      </c>
      <c r="H1553" s="369">
        <v>0</v>
      </c>
      <c r="I1553" s="369">
        <v>0</v>
      </c>
      <c r="J1553" s="363">
        <f t="shared" si="501"/>
        <v>0</v>
      </c>
      <c r="K1553" s="369">
        <v>0</v>
      </c>
      <c r="L1553" s="369">
        <v>0</v>
      </c>
      <c r="M1553" s="369">
        <v>0</v>
      </c>
      <c r="N1553" s="369">
        <v>0</v>
      </c>
      <c r="O1553" s="369">
        <v>0</v>
      </c>
      <c r="P1553" s="102">
        <f t="shared" si="512"/>
        <v>0</v>
      </c>
      <c r="Q1553" s="118">
        <f t="shared" si="500"/>
        <v>0</v>
      </c>
      <c r="R1553" s="196">
        <v>0</v>
      </c>
    </row>
    <row r="1554" spans="1:18" ht="16.5" hidden="1" customHeight="1" outlineLevel="4">
      <c r="A1554" s="427"/>
      <c r="B1554" s="429"/>
      <c r="C1554" s="139" t="s">
        <v>212</v>
      </c>
      <c r="D1554" s="139"/>
      <c r="E1554" s="369">
        <v>0</v>
      </c>
      <c r="F1554" s="369">
        <v>0</v>
      </c>
      <c r="G1554" s="369">
        <v>0</v>
      </c>
      <c r="H1554" s="369">
        <v>0</v>
      </c>
      <c r="I1554" s="369">
        <v>0</v>
      </c>
      <c r="J1554" s="363">
        <f t="shared" si="501"/>
        <v>0</v>
      </c>
      <c r="K1554" s="369">
        <v>0</v>
      </c>
      <c r="L1554" s="369">
        <v>0</v>
      </c>
      <c r="M1554" s="369">
        <v>0</v>
      </c>
      <c r="N1554" s="369">
        <v>0</v>
      </c>
      <c r="O1554" s="369">
        <v>0</v>
      </c>
      <c r="P1554" s="102">
        <f t="shared" si="512"/>
        <v>0</v>
      </c>
      <c r="Q1554" s="118">
        <f t="shared" si="500"/>
        <v>0</v>
      </c>
      <c r="R1554" s="196">
        <v>0</v>
      </c>
    </row>
    <row r="1555" spans="1:18" ht="16.5" hidden="1" customHeight="1" outlineLevel="4">
      <c r="A1555" s="427"/>
      <c r="B1555" s="429"/>
      <c r="C1555" s="139" t="s">
        <v>213</v>
      </c>
      <c r="D1555" s="139"/>
      <c r="E1555" s="369">
        <v>0</v>
      </c>
      <c r="F1555" s="369">
        <v>0</v>
      </c>
      <c r="G1555" s="369">
        <v>0</v>
      </c>
      <c r="H1555" s="369">
        <v>0</v>
      </c>
      <c r="I1555" s="369">
        <v>0</v>
      </c>
      <c r="J1555" s="363">
        <f t="shared" si="501"/>
        <v>0</v>
      </c>
      <c r="K1555" s="369">
        <v>0</v>
      </c>
      <c r="L1555" s="369">
        <v>0</v>
      </c>
      <c r="M1555" s="369">
        <v>0</v>
      </c>
      <c r="N1555" s="369">
        <v>0</v>
      </c>
      <c r="O1555" s="369">
        <v>0</v>
      </c>
      <c r="P1555" s="102">
        <f t="shared" si="512"/>
        <v>0</v>
      </c>
      <c r="Q1555" s="118">
        <f t="shared" si="500"/>
        <v>0</v>
      </c>
      <c r="R1555" s="196">
        <v>0</v>
      </c>
    </row>
    <row r="1556" spans="1:18" ht="16.5" hidden="1" customHeight="1" outlineLevel="4">
      <c r="A1556" s="427"/>
      <c r="B1556" s="429"/>
      <c r="C1556" s="139" t="s">
        <v>214</v>
      </c>
      <c r="D1556" s="139"/>
      <c r="E1556" s="369">
        <v>0</v>
      </c>
      <c r="F1556" s="369">
        <v>0</v>
      </c>
      <c r="G1556" s="369">
        <v>0</v>
      </c>
      <c r="H1556" s="369">
        <v>0</v>
      </c>
      <c r="I1556" s="369">
        <v>0</v>
      </c>
      <c r="J1556" s="363">
        <f t="shared" si="501"/>
        <v>0</v>
      </c>
      <c r="K1556" s="369">
        <v>0</v>
      </c>
      <c r="L1556" s="369">
        <v>0</v>
      </c>
      <c r="M1556" s="369">
        <v>0</v>
      </c>
      <c r="N1556" s="369">
        <v>0</v>
      </c>
      <c r="O1556" s="369">
        <v>0</v>
      </c>
      <c r="P1556" s="102">
        <f t="shared" si="512"/>
        <v>0</v>
      </c>
      <c r="Q1556" s="118">
        <f t="shared" si="500"/>
        <v>0</v>
      </c>
      <c r="R1556" s="196">
        <v>0</v>
      </c>
    </row>
    <row r="1557" spans="1:18" ht="16.5" hidden="1" customHeight="1" outlineLevel="4">
      <c r="A1557" s="427"/>
      <c r="B1557" s="429"/>
      <c r="C1557" s="139" t="s">
        <v>215</v>
      </c>
      <c r="D1557" s="139"/>
      <c r="E1557" s="369">
        <v>0</v>
      </c>
      <c r="F1557" s="369">
        <v>0</v>
      </c>
      <c r="G1557" s="369">
        <v>0</v>
      </c>
      <c r="H1557" s="369">
        <v>0</v>
      </c>
      <c r="I1557" s="369">
        <v>0</v>
      </c>
      <c r="J1557" s="363">
        <f t="shared" si="501"/>
        <v>0</v>
      </c>
      <c r="K1557" s="369">
        <v>0</v>
      </c>
      <c r="L1557" s="369">
        <v>0</v>
      </c>
      <c r="M1557" s="369">
        <v>0</v>
      </c>
      <c r="N1557" s="369">
        <v>0</v>
      </c>
      <c r="O1557" s="369">
        <v>0</v>
      </c>
      <c r="P1557" s="102">
        <f t="shared" si="512"/>
        <v>0</v>
      </c>
      <c r="Q1557" s="118">
        <f t="shared" ref="Q1557:Q1620" si="514">J1557+P1557</f>
        <v>0</v>
      </c>
      <c r="R1557" s="196">
        <v>0</v>
      </c>
    </row>
    <row r="1558" spans="1:18" ht="16.5" hidden="1" customHeight="1" outlineLevel="4">
      <c r="A1558" s="427"/>
      <c r="B1558" s="429"/>
      <c r="C1558" s="139" t="s">
        <v>216</v>
      </c>
      <c r="D1558" s="139"/>
      <c r="E1558" s="369">
        <v>0</v>
      </c>
      <c r="F1558" s="369">
        <v>0</v>
      </c>
      <c r="G1558" s="369">
        <v>0</v>
      </c>
      <c r="H1558" s="369">
        <v>0</v>
      </c>
      <c r="I1558" s="369">
        <v>0</v>
      </c>
      <c r="J1558" s="363">
        <f t="shared" si="501"/>
        <v>0</v>
      </c>
      <c r="K1558" s="369">
        <v>0</v>
      </c>
      <c r="L1558" s="369">
        <v>0</v>
      </c>
      <c r="M1558" s="369">
        <v>0</v>
      </c>
      <c r="N1558" s="369">
        <v>0</v>
      </c>
      <c r="O1558" s="369">
        <v>0</v>
      </c>
      <c r="P1558" s="102">
        <f t="shared" si="512"/>
        <v>0</v>
      </c>
      <c r="Q1558" s="118">
        <f t="shared" si="514"/>
        <v>0</v>
      </c>
      <c r="R1558" s="196">
        <v>0</v>
      </c>
    </row>
    <row r="1559" spans="1:18" ht="16.5" hidden="1" customHeight="1" outlineLevel="4">
      <c r="A1559" s="427"/>
      <c r="B1559" s="429"/>
      <c r="C1559" s="139" t="s">
        <v>217</v>
      </c>
      <c r="D1559" s="139"/>
      <c r="E1559" s="369">
        <v>0</v>
      </c>
      <c r="F1559" s="369">
        <v>0</v>
      </c>
      <c r="G1559" s="369">
        <v>0</v>
      </c>
      <c r="H1559" s="369">
        <v>0</v>
      </c>
      <c r="I1559" s="369">
        <v>0</v>
      </c>
      <c r="J1559" s="363">
        <f t="shared" si="501"/>
        <v>0</v>
      </c>
      <c r="K1559" s="369">
        <v>0</v>
      </c>
      <c r="L1559" s="369">
        <v>0</v>
      </c>
      <c r="M1559" s="369">
        <v>0</v>
      </c>
      <c r="N1559" s="369">
        <v>0</v>
      </c>
      <c r="O1559" s="369">
        <v>0</v>
      </c>
      <c r="P1559" s="102">
        <f t="shared" si="512"/>
        <v>0</v>
      </c>
      <c r="Q1559" s="118">
        <f t="shared" si="514"/>
        <v>0</v>
      </c>
      <c r="R1559" s="196">
        <v>0</v>
      </c>
    </row>
    <row r="1560" spans="1:18" ht="16.5" hidden="1" customHeight="1" outlineLevel="4">
      <c r="A1560" s="427"/>
      <c r="B1560" s="429"/>
      <c r="C1560" s="139" t="s">
        <v>218</v>
      </c>
      <c r="D1560" s="139"/>
      <c r="E1560" s="369">
        <v>0</v>
      </c>
      <c r="F1560" s="369">
        <v>0</v>
      </c>
      <c r="G1560" s="369">
        <v>0</v>
      </c>
      <c r="H1560" s="369">
        <v>0</v>
      </c>
      <c r="I1560" s="369">
        <v>0</v>
      </c>
      <c r="J1560" s="363">
        <f t="shared" si="501"/>
        <v>0</v>
      </c>
      <c r="K1560" s="369">
        <v>0</v>
      </c>
      <c r="L1560" s="369">
        <v>0</v>
      </c>
      <c r="M1560" s="369">
        <v>0</v>
      </c>
      <c r="N1560" s="369">
        <v>0</v>
      </c>
      <c r="O1560" s="369">
        <v>0</v>
      </c>
      <c r="P1560" s="102">
        <f t="shared" si="512"/>
        <v>0</v>
      </c>
      <c r="Q1560" s="118">
        <f t="shared" si="514"/>
        <v>0</v>
      </c>
      <c r="R1560" s="196">
        <v>0</v>
      </c>
    </row>
    <row r="1561" spans="1:18" ht="16.5" hidden="1" customHeight="1" outlineLevel="4">
      <c r="A1561" s="427"/>
      <c r="B1561" s="429"/>
      <c r="C1561" s="139" t="s">
        <v>219</v>
      </c>
      <c r="D1561" s="139"/>
      <c r="E1561" s="369">
        <v>0</v>
      </c>
      <c r="F1561" s="369">
        <v>0</v>
      </c>
      <c r="G1561" s="369">
        <v>0</v>
      </c>
      <c r="H1561" s="369">
        <v>0</v>
      </c>
      <c r="I1561" s="369">
        <v>0</v>
      </c>
      <c r="J1561" s="363">
        <f t="shared" si="501"/>
        <v>0</v>
      </c>
      <c r="K1561" s="369">
        <v>0</v>
      </c>
      <c r="L1561" s="369">
        <v>0</v>
      </c>
      <c r="M1561" s="369">
        <v>0</v>
      </c>
      <c r="N1561" s="369">
        <v>0</v>
      </c>
      <c r="O1561" s="369">
        <v>0</v>
      </c>
      <c r="P1561" s="102">
        <f t="shared" si="512"/>
        <v>0</v>
      </c>
      <c r="Q1561" s="118">
        <f t="shared" si="514"/>
        <v>0</v>
      </c>
      <c r="R1561" s="196">
        <v>0</v>
      </c>
    </row>
    <row r="1562" spans="1:18" ht="16.5" hidden="1" customHeight="1" outlineLevel="4">
      <c r="A1562" s="427"/>
      <c r="B1562" s="429"/>
      <c r="C1562" s="139" t="s">
        <v>215</v>
      </c>
      <c r="D1562" s="139"/>
      <c r="E1562" s="369">
        <v>0</v>
      </c>
      <c r="F1562" s="369">
        <v>0</v>
      </c>
      <c r="G1562" s="369">
        <v>0</v>
      </c>
      <c r="H1562" s="369">
        <v>0</v>
      </c>
      <c r="I1562" s="369">
        <v>0</v>
      </c>
      <c r="J1562" s="363">
        <f t="shared" si="501"/>
        <v>0</v>
      </c>
      <c r="K1562" s="369">
        <v>0</v>
      </c>
      <c r="L1562" s="369">
        <v>0</v>
      </c>
      <c r="M1562" s="369">
        <v>0</v>
      </c>
      <c r="N1562" s="369">
        <v>0</v>
      </c>
      <c r="O1562" s="369">
        <v>0</v>
      </c>
      <c r="P1562" s="102">
        <f t="shared" si="512"/>
        <v>0</v>
      </c>
      <c r="Q1562" s="118">
        <f t="shared" si="514"/>
        <v>0</v>
      </c>
      <c r="R1562" s="196">
        <v>0</v>
      </c>
    </row>
    <row r="1563" spans="1:18" ht="16.5" hidden="1" customHeight="1" outlineLevel="4">
      <c r="A1563" s="427"/>
      <c r="B1563" s="429"/>
      <c r="C1563" s="139" t="s">
        <v>220</v>
      </c>
      <c r="D1563" s="139"/>
      <c r="E1563" s="369">
        <v>0</v>
      </c>
      <c r="F1563" s="369">
        <v>0</v>
      </c>
      <c r="G1563" s="369">
        <v>0</v>
      </c>
      <c r="H1563" s="369">
        <v>0</v>
      </c>
      <c r="I1563" s="369">
        <v>0</v>
      </c>
      <c r="J1563" s="363">
        <f t="shared" si="501"/>
        <v>0</v>
      </c>
      <c r="K1563" s="369">
        <v>0</v>
      </c>
      <c r="L1563" s="369">
        <v>0</v>
      </c>
      <c r="M1563" s="369">
        <v>0</v>
      </c>
      <c r="N1563" s="369">
        <v>0</v>
      </c>
      <c r="O1563" s="369">
        <v>0</v>
      </c>
      <c r="P1563" s="102">
        <f t="shared" si="512"/>
        <v>0</v>
      </c>
      <c r="Q1563" s="118">
        <f t="shared" si="514"/>
        <v>0</v>
      </c>
      <c r="R1563" s="196">
        <v>0</v>
      </c>
    </row>
    <row r="1564" spans="1:18" ht="16.5" hidden="1" customHeight="1" outlineLevel="4">
      <c r="A1564" s="427"/>
      <c r="B1564" s="429"/>
      <c r="C1564" s="139" t="s">
        <v>215</v>
      </c>
      <c r="D1564" s="139"/>
      <c r="E1564" s="369">
        <v>0</v>
      </c>
      <c r="F1564" s="369">
        <v>0</v>
      </c>
      <c r="G1564" s="369">
        <v>0</v>
      </c>
      <c r="H1564" s="369">
        <v>0</v>
      </c>
      <c r="I1564" s="369">
        <v>0</v>
      </c>
      <c r="J1564" s="363">
        <f t="shared" si="501"/>
        <v>0</v>
      </c>
      <c r="K1564" s="369">
        <v>0</v>
      </c>
      <c r="L1564" s="369">
        <v>0</v>
      </c>
      <c r="M1564" s="369">
        <v>0</v>
      </c>
      <c r="N1564" s="369">
        <v>0</v>
      </c>
      <c r="O1564" s="369">
        <v>0</v>
      </c>
      <c r="P1564" s="102">
        <f t="shared" si="512"/>
        <v>0</v>
      </c>
      <c r="Q1564" s="118">
        <f t="shared" si="514"/>
        <v>0</v>
      </c>
      <c r="R1564" s="196">
        <v>0</v>
      </c>
    </row>
    <row r="1565" spans="1:18" ht="16.5" hidden="1" customHeight="1" outlineLevel="4">
      <c r="A1565" s="427"/>
      <c r="B1565" s="429"/>
      <c r="C1565" s="139" t="s">
        <v>221</v>
      </c>
      <c r="D1565" s="139"/>
      <c r="E1565" s="369">
        <v>0</v>
      </c>
      <c r="F1565" s="369">
        <v>0</v>
      </c>
      <c r="G1565" s="369">
        <v>0</v>
      </c>
      <c r="H1565" s="369">
        <v>0</v>
      </c>
      <c r="I1565" s="369">
        <v>0</v>
      </c>
      <c r="J1565" s="363">
        <f t="shared" si="501"/>
        <v>0</v>
      </c>
      <c r="K1565" s="369">
        <v>0</v>
      </c>
      <c r="L1565" s="369">
        <v>0</v>
      </c>
      <c r="M1565" s="369">
        <v>0</v>
      </c>
      <c r="N1565" s="369">
        <v>0</v>
      </c>
      <c r="O1565" s="369">
        <v>0</v>
      </c>
      <c r="P1565" s="102">
        <f t="shared" si="512"/>
        <v>0</v>
      </c>
      <c r="Q1565" s="118">
        <f t="shared" si="514"/>
        <v>0</v>
      </c>
      <c r="R1565" s="196">
        <v>0</v>
      </c>
    </row>
    <row r="1566" spans="1:18" ht="16.5" hidden="1" customHeight="1" outlineLevel="4">
      <c r="A1566" s="427"/>
      <c r="B1566" s="429"/>
      <c r="C1566" s="139" t="s">
        <v>222</v>
      </c>
      <c r="D1566" s="139"/>
      <c r="E1566" s="369">
        <v>0</v>
      </c>
      <c r="F1566" s="369">
        <v>0</v>
      </c>
      <c r="G1566" s="369">
        <v>0</v>
      </c>
      <c r="H1566" s="369">
        <v>0</v>
      </c>
      <c r="I1566" s="369">
        <v>0</v>
      </c>
      <c r="J1566" s="363">
        <f t="shared" si="501"/>
        <v>0</v>
      </c>
      <c r="K1566" s="369">
        <v>0</v>
      </c>
      <c r="L1566" s="369">
        <v>0</v>
      </c>
      <c r="M1566" s="369">
        <v>0</v>
      </c>
      <c r="N1566" s="369">
        <v>0</v>
      </c>
      <c r="O1566" s="369">
        <v>0</v>
      </c>
      <c r="P1566" s="102">
        <f t="shared" si="512"/>
        <v>0</v>
      </c>
      <c r="Q1566" s="118">
        <f t="shared" si="514"/>
        <v>0</v>
      </c>
      <c r="R1566" s="196">
        <v>0</v>
      </c>
    </row>
    <row r="1567" spans="1:18" ht="16.5" hidden="1" customHeight="1" outlineLevel="4">
      <c r="A1567" s="427"/>
      <c r="B1567" s="429"/>
      <c r="C1567" s="139" t="s">
        <v>223</v>
      </c>
      <c r="D1567" s="139"/>
      <c r="E1567" s="369">
        <v>0</v>
      </c>
      <c r="F1567" s="369">
        <v>0</v>
      </c>
      <c r="G1567" s="369">
        <v>0</v>
      </c>
      <c r="H1567" s="369">
        <v>0</v>
      </c>
      <c r="I1567" s="369">
        <v>0</v>
      </c>
      <c r="J1567" s="363">
        <f t="shared" si="501"/>
        <v>0</v>
      </c>
      <c r="K1567" s="369">
        <v>0</v>
      </c>
      <c r="L1567" s="369">
        <v>0</v>
      </c>
      <c r="M1567" s="369">
        <v>0</v>
      </c>
      <c r="N1567" s="369">
        <v>0</v>
      </c>
      <c r="O1567" s="369">
        <v>0</v>
      </c>
      <c r="P1567" s="102">
        <f t="shared" si="512"/>
        <v>0</v>
      </c>
      <c r="Q1567" s="118">
        <f t="shared" si="514"/>
        <v>0</v>
      </c>
      <c r="R1567" s="196">
        <v>0</v>
      </c>
    </row>
    <row r="1568" spans="1:18" ht="16.5" hidden="1" customHeight="1" outlineLevel="4">
      <c r="A1568" s="427"/>
      <c r="B1568" s="429"/>
      <c r="C1568" s="139" t="s">
        <v>224</v>
      </c>
      <c r="D1568" s="139"/>
      <c r="E1568" s="369">
        <v>0</v>
      </c>
      <c r="F1568" s="369">
        <v>0</v>
      </c>
      <c r="G1568" s="369">
        <v>0</v>
      </c>
      <c r="H1568" s="369">
        <v>0</v>
      </c>
      <c r="I1568" s="369">
        <v>0</v>
      </c>
      <c r="J1568" s="363">
        <f t="shared" si="501"/>
        <v>0</v>
      </c>
      <c r="K1568" s="369">
        <v>0</v>
      </c>
      <c r="L1568" s="369">
        <v>0</v>
      </c>
      <c r="M1568" s="369">
        <v>0</v>
      </c>
      <c r="N1568" s="369">
        <v>0</v>
      </c>
      <c r="O1568" s="369">
        <v>0</v>
      </c>
      <c r="P1568" s="102">
        <f t="shared" si="512"/>
        <v>0</v>
      </c>
      <c r="Q1568" s="118">
        <f t="shared" si="514"/>
        <v>0</v>
      </c>
      <c r="R1568" s="196">
        <v>0</v>
      </c>
    </row>
    <row r="1569" spans="1:18" ht="16.5" hidden="1" customHeight="1" outlineLevel="4">
      <c r="A1569" s="427"/>
      <c r="B1569" s="429"/>
      <c r="C1569" s="139" t="s">
        <v>215</v>
      </c>
      <c r="D1569" s="139"/>
      <c r="E1569" s="369">
        <v>0</v>
      </c>
      <c r="F1569" s="369">
        <v>0</v>
      </c>
      <c r="G1569" s="369">
        <v>0</v>
      </c>
      <c r="H1569" s="369">
        <v>0</v>
      </c>
      <c r="I1569" s="369">
        <v>0</v>
      </c>
      <c r="J1569" s="363">
        <f t="shared" si="501"/>
        <v>0</v>
      </c>
      <c r="K1569" s="369">
        <v>0</v>
      </c>
      <c r="L1569" s="369">
        <v>0</v>
      </c>
      <c r="M1569" s="369">
        <v>0</v>
      </c>
      <c r="N1569" s="369">
        <v>0</v>
      </c>
      <c r="O1569" s="369">
        <v>0</v>
      </c>
      <c r="P1569" s="102">
        <f t="shared" si="512"/>
        <v>0</v>
      </c>
      <c r="Q1569" s="118">
        <f t="shared" si="514"/>
        <v>0</v>
      </c>
      <c r="R1569" s="196">
        <v>0</v>
      </c>
    </row>
    <row r="1570" spans="1:18" ht="16.5" hidden="1" customHeight="1" outlineLevel="4">
      <c r="A1570" s="427"/>
      <c r="B1570" s="429"/>
      <c r="C1570" s="139" t="s">
        <v>225</v>
      </c>
      <c r="D1570" s="139"/>
      <c r="E1570" s="369">
        <v>0</v>
      </c>
      <c r="F1570" s="369">
        <v>0</v>
      </c>
      <c r="G1570" s="369">
        <v>0</v>
      </c>
      <c r="H1570" s="369">
        <v>0</v>
      </c>
      <c r="I1570" s="369">
        <v>0</v>
      </c>
      <c r="J1570" s="363">
        <f t="shared" si="501"/>
        <v>0</v>
      </c>
      <c r="K1570" s="369">
        <v>0</v>
      </c>
      <c r="L1570" s="369">
        <v>0</v>
      </c>
      <c r="M1570" s="369">
        <v>0</v>
      </c>
      <c r="N1570" s="369">
        <v>0</v>
      </c>
      <c r="O1570" s="369">
        <v>0</v>
      </c>
      <c r="P1570" s="102">
        <f t="shared" si="512"/>
        <v>0</v>
      </c>
      <c r="Q1570" s="118">
        <f t="shared" si="514"/>
        <v>0</v>
      </c>
      <c r="R1570" s="196">
        <v>0</v>
      </c>
    </row>
    <row r="1571" spans="1:18" ht="16.5" hidden="1" customHeight="1" outlineLevel="4">
      <c r="A1571" s="427"/>
      <c r="B1571" s="429"/>
      <c r="C1571" s="139" t="s">
        <v>16</v>
      </c>
      <c r="D1571" s="139"/>
      <c r="E1571" s="369">
        <v>0</v>
      </c>
      <c r="F1571" s="369">
        <v>0</v>
      </c>
      <c r="G1571" s="369">
        <v>0</v>
      </c>
      <c r="H1571" s="369">
        <v>0</v>
      </c>
      <c r="I1571" s="369">
        <v>0</v>
      </c>
      <c r="J1571" s="363">
        <f t="shared" si="501"/>
        <v>0</v>
      </c>
      <c r="K1571" s="369">
        <v>0</v>
      </c>
      <c r="L1571" s="369">
        <v>0</v>
      </c>
      <c r="M1571" s="369">
        <v>0</v>
      </c>
      <c r="N1571" s="369">
        <v>0</v>
      </c>
      <c r="O1571" s="369">
        <v>0</v>
      </c>
      <c r="P1571" s="102">
        <f t="shared" si="512"/>
        <v>0</v>
      </c>
      <c r="Q1571" s="118">
        <f t="shared" si="514"/>
        <v>0</v>
      </c>
      <c r="R1571" s="196">
        <v>0</v>
      </c>
    </row>
    <row r="1572" spans="1:18" ht="16.5" hidden="1" customHeight="1" outlineLevel="4">
      <c r="A1572" s="427"/>
      <c r="B1572" s="429"/>
      <c r="C1572" s="139" t="s">
        <v>226</v>
      </c>
      <c r="D1572" s="139"/>
      <c r="E1572" s="369">
        <v>0</v>
      </c>
      <c r="F1572" s="369">
        <v>0</v>
      </c>
      <c r="G1572" s="369">
        <v>0</v>
      </c>
      <c r="H1572" s="369">
        <v>0</v>
      </c>
      <c r="I1572" s="369">
        <v>0</v>
      </c>
      <c r="J1572" s="363">
        <f t="shared" si="501"/>
        <v>0</v>
      </c>
      <c r="K1572" s="369">
        <v>0</v>
      </c>
      <c r="L1572" s="369">
        <v>0</v>
      </c>
      <c r="M1572" s="369">
        <v>0</v>
      </c>
      <c r="N1572" s="369">
        <v>0</v>
      </c>
      <c r="O1572" s="369">
        <v>0</v>
      </c>
      <c r="P1572" s="102">
        <f t="shared" si="512"/>
        <v>0</v>
      </c>
      <c r="Q1572" s="118">
        <f t="shared" si="514"/>
        <v>0</v>
      </c>
      <c r="R1572" s="196">
        <v>0</v>
      </c>
    </row>
    <row r="1573" spans="1:18" ht="16.5" hidden="1" customHeight="1" outlineLevel="4">
      <c r="A1573" s="427"/>
      <c r="B1573" s="429"/>
      <c r="C1573" s="139" t="s">
        <v>227</v>
      </c>
      <c r="D1573" s="139"/>
      <c r="E1573" s="369">
        <v>0</v>
      </c>
      <c r="F1573" s="369">
        <v>0</v>
      </c>
      <c r="G1573" s="369">
        <v>0</v>
      </c>
      <c r="H1573" s="369">
        <v>0</v>
      </c>
      <c r="I1573" s="369">
        <v>0</v>
      </c>
      <c r="J1573" s="363">
        <f t="shared" si="501"/>
        <v>0</v>
      </c>
      <c r="K1573" s="369">
        <v>0</v>
      </c>
      <c r="L1573" s="369">
        <v>0</v>
      </c>
      <c r="M1573" s="369">
        <v>0</v>
      </c>
      <c r="N1573" s="369">
        <v>0</v>
      </c>
      <c r="O1573" s="369">
        <v>0</v>
      </c>
      <c r="P1573" s="102">
        <f t="shared" si="512"/>
        <v>0</v>
      </c>
      <c r="Q1573" s="118">
        <f t="shared" si="514"/>
        <v>0</v>
      </c>
      <c r="R1573" s="196">
        <v>0</v>
      </c>
    </row>
    <row r="1574" spans="1:18" ht="16.5" hidden="1" customHeight="1" outlineLevel="4">
      <c r="A1574" s="427"/>
      <c r="B1574" s="429"/>
      <c r="C1574" s="139" t="s">
        <v>228</v>
      </c>
      <c r="D1574" s="139"/>
      <c r="E1574" s="369">
        <v>0</v>
      </c>
      <c r="F1574" s="369">
        <v>0</v>
      </c>
      <c r="G1574" s="369">
        <v>0</v>
      </c>
      <c r="H1574" s="369">
        <v>0</v>
      </c>
      <c r="I1574" s="369">
        <v>0</v>
      </c>
      <c r="J1574" s="363">
        <f t="shared" si="501"/>
        <v>0</v>
      </c>
      <c r="K1574" s="369">
        <v>0</v>
      </c>
      <c r="L1574" s="369">
        <v>0</v>
      </c>
      <c r="M1574" s="369">
        <v>0</v>
      </c>
      <c r="N1574" s="369">
        <v>0</v>
      </c>
      <c r="O1574" s="369">
        <v>0</v>
      </c>
      <c r="P1574" s="102">
        <f t="shared" si="512"/>
        <v>0</v>
      </c>
      <c r="Q1574" s="118">
        <f t="shared" si="514"/>
        <v>0</v>
      </c>
      <c r="R1574" s="196">
        <v>0</v>
      </c>
    </row>
    <row r="1575" spans="1:18" ht="16.5" hidden="1" customHeight="1" outlineLevel="4">
      <c r="A1575" s="427"/>
      <c r="B1575" s="429"/>
      <c r="C1575" s="139" t="s">
        <v>229</v>
      </c>
      <c r="D1575" s="139"/>
      <c r="E1575" s="369">
        <v>0</v>
      </c>
      <c r="F1575" s="369">
        <v>0</v>
      </c>
      <c r="G1575" s="369">
        <v>0</v>
      </c>
      <c r="H1575" s="369">
        <v>0</v>
      </c>
      <c r="I1575" s="369">
        <v>0</v>
      </c>
      <c r="J1575" s="363">
        <f t="shared" si="501"/>
        <v>0</v>
      </c>
      <c r="K1575" s="369">
        <v>0</v>
      </c>
      <c r="L1575" s="369">
        <v>0</v>
      </c>
      <c r="M1575" s="369">
        <v>0</v>
      </c>
      <c r="N1575" s="369">
        <v>0</v>
      </c>
      <c r="O1575" s="369">
        <v>0</v>
      </c>
      <c r="P1575" s="102">
        <f t="shared" si="512"/>
        <v>0</v>
      </c>
      <c r="Q1575" s="118">
        <f t="shared" si="514"/>
        <v>0</v>
      </c>
      <c r="R1575" s="196">
        <v>0</v>
      </c>
    </row>
    <row r="1576" spans="1:18" ht="16.5" hidden="1" customHeight="1" outlineLevel="4">
      <c r="A1576" s="427"/>
      <c r="B1576" s="429"/>
      <c r="C1576" s="139" t="s">
        <v>230</v>
      </c>
      <c r="D1576" s="139"/>
      <c r="E1576" s="369">
        <v>0</v>
      </c>
      <c r="F1576" s="369">
        <v>0</v>
      </c>
      <c r="G1576" s="369">
        <v>0</v>
      </c>
      <c r="H1576" s="369">
        <v>0</v>
      </c>
      <c r="I1576" s="369">
        <v>0</v>
      </c>
      <c r="J1576" s="363">
        <f t="shared" si="501"/>
        <v>0</v>
      </c>
      <c r="K1576" s="369">
        <v>0</v>
      </c>
      <c r="L1576" s="369">
        <v>0</v>
      </c>
      <c r="M1576" s="369">
        <v>0</v>
      </c>
      <c r="N1576" s="369">
        <v>0</v>
      </c>
      <c r="O1576" s="369">
        <v>0</v>
      </c>
      <c r="P1576" s="102">
        <f t="shared" si="512"/>
        <v>0</v>
      </c>
      <c r="Q1576" s="118">
        <f t="shared" si="514"/>
        <v>0</v>
      </c>
      <c r="R1576" s="196">
        <v>0</v>
      </c>
    </row>
    <row r="1577" spans="1:18" ht="16.5" hidden="1" customHeight="1" outlineLevel="4">
      <c r="A1577" s="427"/>
      <c r="B1577" s="429"/>
      <c r="C1577" s="139" t="s">
        <v>231</v>
      </c>
      <c r="D1577" s="139"/>
      <c r="E1577" s="369">
        <v>0</v>
      </c>
      <c r="F1577" s="369">
        <v>0</v>
      </c>
      <c r="G1577" s="369">
        <v>0</v>
      </c>
      <c r="H1577" s="369">
        <v>0</v>
      </c>
      <c r="I1577" s="369">
        <v>0</v>
      </c>
      <c r="J1577" s="363">
        <f t="shared" si="501"/>
        <v>0</v>
      </c>
      <c r="K1577" s="369">
        <v>0</v>
      </c>
      <c r="L1577" s="369">
        <v>0</v>
      </c>
      <c r="M1577" s="369">
        <v>0</v>
      </c>
      <c r="N1577" s="369">
        <v>0</v>
      </c>
      <c r="O1577" s="369">
        <v>0</v>
      </c>
      <c r="P1577" s="102">
        <f t="shared" si="512"/>
        <v>0</v>
      </c>
      <c r="Q1577" s="118">
        <f t="shared" si="514"/>
        <v>0</v>
      </c>
      <c r="R1577" s="196">
        <v>0</v>
      </c>
    </row>
    <row r="1578" spans="1:18" ht="16.5" hidden="1" customHeight="1" outlineLevel="4">
      <c r="A1578" s="427"/>
      <c r="B1578" s="429"/>
      <c r="C1578" s="139" t="s">
        <v>232</v>
      </c>
      <c r="D1578" s="139"/>
      <c r="E1578" s="369">
        <v>0</v>
      </c>
      <c r="F1578" s="369">
        <v>0</v>
      </c>
      <c r="G1578" s="369">
        <v>0</v>
      </c>
      <c r="H1578" s="369">
        <v>0</v>
      </c>
      <c r="I1578" s="369">
        <v>0</v>
      </c>
      <c r="J1578" s="363">
        <f t="shared" ref="J1578:J1641" si="515">I1578+H1578+G1578+F1578+E1578+D1578</f>
        <v>0</v>
      </c>
      <c r="K1578" s="369">
        <v>0</v>
      </c>
      <c r="L1578" s="369">
        <v>0</v>
      </c>
      <c r="M1578" s="369">
        <v>0</v>
      </c>
      <c r="N1578" s="369">
        <v>0</v>
      </c>
      <c r="O1578" s="369">
        <v>0</v>
      </c>
      <c r="P1578" s="102">
        <f t="shared" si="512"/>
        <v>0</v>
      </c>
      <c r="Q1578" s="118">
        <f t="shared" si="514"/>
        <v>0</v>
      </c>
      <c r="R1578" s="196">
        <v>0</v>
      </c>
    </row>
    <row r="1579" spans="1:18" ht="16.5" hidden="1" customHeight="1" outlineLevel="4">
      <c r="A1579" s="427"/>
      <c r="B1579" s="429"/>
      <c r="C1579" s="139" t="s">
        <v>233</v>
      </c>
      <c r="D1579" s="139"/>
      <c r="E1579" s="369">
        <v>0</v>
      </c>
      <c r="F1579" s="369">
        <v>0</v>
      </c>
      <c r="G1579" s="369">
        <v>0</v>
      </c>
      <c r="H1579" s="369">
        <v>0</v>
      </c>
      <c r="I1579" s="369">
        <v>0</v>
      </c>
      <c r="J1579" s="363">
        <f t="shared" si="515"/>
        <v>0</v>
      </c>
      <c r="K1579" s="369">
        <v>0</v>
      </c>
      <c r="L1579" s="369">
        <v>0</v>
      </c>
      <c r="M1579" s="369">
        <v>0</v>
      </c>
      <c r="N1579" s="369">
        <v>0</v>
      </c>
      <c r="O1579" s="369">
        <v>0</v>
      </c>
      <c r="P1579" s="102">
        <f t="shared" si="512"/>
        <v>0</v>
      </c>
      <c r="Q1579" s="118">
        <f t="shared" si="514"/>
        <v>0</v>
      </c>
      <c r="R1579" s="196">
        <v>0</v>
      </c>
    </row>
    <row r="1580" spans="1:18" ht="16.5" hidden="1" customHeight="1" outlineLevel="4">
      <c r="A1580" s="427"/>
      <c r="B1580" s="429"/>
      <c r="C1580" s="139" t="s">
        <v>234</v>
      </c>
      <c r="D1580" s="139"/>
      <c r="E1580" s="369">
        <v>0</v>
      </c>
      <c r="F1580" s="369">
        <v>0</v>
      </c>
      <c r="G1580" s="369">
        <v>0</v>
      </c>
      <c r="H1580" s="369">
        <v>0</v>
      </c>
      <c r="I1580" s="369">
        <v>0</v>
      </c>
      <c r="J1580" s="363">
        <f t="shared" si="515"/>
        <v>0</v>
      </c>
      <c r="K1580" s="369">
        <v>0</v>
      </c>
      <c r="L1580" s="369">
        <v>0</v>
      </c>
      <c r="M1580" s="369">
        <v>0</v>
      </c>
      <c r="N1580" s="369">
        <v>0</v>
      </c>
      <c r="O1580" s="369">
        <v>0</v>
      </c>
      <c r="P1580" s="102">
        <f t="shared" si="512"/>
        <v>0</v>
      </c>
      <c r="Q1580" s="118">
        <f t="shared" si="514"/>
        <v>0</v>
      </c>
      <c r="R1580" s="196">
        <v>0</v>
      </c>
    </row>
    <row r="1581" spans="1:18" ht="16.5" hidden="1" customHeight="1" outlineLevel="4">
      <c r="A1581" s="427"/>
      <c r="B1581" s="429"/>
      <c r="C1581" s="139" t="s">
        <v>235</v>
      </c>
      <c r="D1581" s="139"/>
      <c r="E1581" s="369">
        <v>0</v>
      </c>
      <c r="F1581" s="369">
        <v>0</v>
      </c>
      <c r="G1581" s="369">
        <v>0</v>
      </c>
      <c r="H1581" s="369">
        <v>0</v>
      </c>
      <c r="I1581" s="369">
        <v>0</v>
      </c>
      <c r="J1581" s="363">
        <f t="shared" si="515"/>
        <v>0</v>
      </c>
      <c r="K1581" s="369">
        <v>0</v>
      </c>
      <c r="L1581" s="369">
        <v>0</v>
      </c>
      <c r="M1581" s="369">
        <v>0</v>
      </c>
      <c r="N1581" s="369">
        <v>0</v>
      </c>
      <c r="O1581" s="369">
        <v>0</v>
      </c>
      <c r="P1581" s="102">
        <f t="shared" si="512"/>
        <v>0</v>
      </c>
      <c r="Q1581" s="118">
        <f t="shared" si="514"/>
        <v>0</v>
      </c>
      <c r="R1581" s="196">
        <v>0</v>
      </c>
    </row>
    <row r="1582" spans="1:18" ht="16.5" hidden="1" customHeight="1" outlineLevel="4">
      <c r="A1582" s="427"/>
      <c r="B1582" s="429"/>
      <c r="C1582" s="139" t="s">
        <v>236</v>
      </c>
      <c r="D1582" s="139"/>
      <c r="E1582" s="369">
        <v>0</v>
      </c>
      <c r="F1582" s="369">
        <v>0</v>
      </c>
      <c r="G1582" s="369">
        <v>0</v>
      </c>
      <c r="H1582" s="369">
        <v>0</v>
      </c>
      <c r="I1582" s="369">
        <v>0</v>
      </c>
      <c r="J1582" s="363">
        <f t="shared" si="515"/>
        <v>0</v>
      </c>
      <c r="K1582" s="369">
        <v>0</v>
      </c>
      <c r="L1582" s="369">
        <v>0</v>
      </c>
      <c r="M1582" s="369">
        <v>0</v>
      </c>
      <c r="N1582" s="369">
        <v>0</v>
      </c>
      <c r="O1582" s="369">
        <v>0</v>
      </c>
      <c r="P1582" s="102">
        <f t="shared" si="512"/>
        <v>0</v>
      </c>
      <c r="Q1582" s="118">
        <f t="shared" si="514"/>
        <v>0</v>
      </c>
      <c r="R1582" s="196">
        <v>0</v>
      </c>
    </row>
    <row r="1583" spans="1:18" ht="16.5" hidden="1" customHeight="1" outlineLevel="4">
      <c r="A1583" s="427"/>
      <c r="B1583" s="429"/>
      <c r="C1583" s="139" t="s">
        <v>237</v>
      </c>
      <c r="D1583" s="139"/>
      <c r="E1583" s="369">
        <v>0</v>
      </c>
      <c r="F1583" s="369">
        <v>0</v>
      </c>
      <c r="G1583" s="369">
        <v>0</v>
      </c>
      <c r="H1583" s="369">
        <v>0</v>
      </c>
      <c r="I1583" s="369">
        <v>0</v>
      </c>
      <c r="J1583" s="363">
        <f t="shared" si="515"/>
        <v>0</v>
      </c>
      <c r="K1583" s="369">
        <v>0</v>
      </c>
      <c r="L1583" s="369">
        <v>0</v>
      </c>
      <c r="M1583" s="369">
        <v>0</v>
      </c>
      <c r="N1583" s="369">
        <v>0</v>
      </c>
      <c r="O1583" s="369">
        <v>0</v>
      </c>
      <c r="P1583" s="102">
        <f t="shared" si="512"/>
        <v>0</v>
      </c>
      <c r="Q1583" s="118">
        <f t="shared" si="514"/>
        <v>0</v>
      </c>
      <c r="R1583" s="196">
        <v>0</v>
      </c>
    </row>
    <row r="1584" spans="1:18" ht="16.5" hidden="1" customHeight="1" outlineLevel="4">
      <c r="A1584" s="427"/>
      <c r="B1584" s="429"/>
      <c r="C1584" s="139" t="s">
        <v>238</v>
      </c>
      <c r="D1584" s="139"/>
      <c r="E1584" s="369">
        <v>0</v>
      </c>
      <c r="F1584" s="369">
        <v>0</v>
      </c>
      <c r="G1584" s="369">
        <v>0</v>
      </c>
      <c r="H1584" s="369">
        <v>0</v>
      </c>
      <c r="I1584" s="369">
        <v>0</v>
      </c>
      <c r="J1584" s="363">
        <f t="shared" si="515"/>
        <v>0</v>
      </c>
      <c r="K1584" s="369">
        <v>0</v>
      </c>
      <c r="L1584" s="369">
        <v>0</v>
      </c>
      <c r="M1584" s="369">
        <v>0</v>
      </c>
      <c r="N1584" s="369">
        <v>0</v>
      </c>
      <c r="O1584" s="369">
        <v>0</v>
      </c>
      <c r="P1584" s="102">
        <f t="shared" si="512"/>
        <v>0</v>
      </c>
      <c r="Q1584" s="118">
        <f t="shared" si="514"/>
        <v>0</v>
      </c>
      <c r="R1584" s="196">
        <v>0</v>
      </c>
    </row>
    <row r="1585" spans="1:18" ht="16.5" hidden="1" customHeight="1" outlineLevel="4">
      <c r="A1585" s="427"/>
      <c r="B1585" s="429"/>
      <c r="C1585" s="139" t="s">
        <v>227</v>
      </c>
      <c r="D1585" s="139"/>
      <c r="E1585" s="369">
        <v>0</v>
      </c>
      <c r="F1585" s="369">
        <v>0</v>
      </c>
      <c r="G1585" s="369">
        <v>0</v>
      </c>
      <c r="H1585" s="369">
        <v>0</v>
      </c>
      <c r="I1585" s="369">
        <v>0</v>
      </c>
      <c r="J1585" s="363">
        <f t="shared" si="515"/>
        <v>0</v>
      </c>
      <c r="K1585" s="369">
        <v>0</v>
      </c>
      <c r="L1585" s="369">
        <v>0</v>
      </c>
      <c r="M1585" s="369">
        <v>0</v>
      </c>
      <c r="N1585" s="369">
        <v>0</v>
      </c>
      <c r="O1585" s="369">
        <v>0</v>
      </c>
      <c r="P1585" s="102">
        <f t="shared" si="512"/>
        <v>0</v>
      </c>
      <c r="Q1585" s="118">
        <f t="shared" si="514"/>
        <v>0</v>
      </c>
      <c r="R1585" s="196">
        <v>0</v>
      </c>
    </row>
    <row r="1586" spans="1:18" ht="16.5" hidden="1" customHeight="1" outlineLevel="4">
      <c r="A1586" s="427"/>
      <c r="B1586" s="429"/>
      <c r="C1586" s="139" t="s">
        <v>239</v>
      </c>
      <c r="D1586" s="139"/>
      <c r="E1586" s="369">
        <v>0</v>
      </c>
      <c r="F1586" s="369">
        <v>0</v>
      </c>
      <c r="G1586" s="369">
        <v>0</v>
      </c>
      <c r="H1586" s="369">
        <v>0</v>
      </c>
      <c r="I1586" s="369">
        <v>0</v>
      </c>
      <c r="J1586" s="363">
        <f t="shared" si="515"/>
        <v>0</v>
      </c>
      <c r="K1586" s="369">
        <v>0</v>
      </c>
      <c r="L1586" s="369">
        <v>0</v>
      </c>
      <c r="M1586" s="369">
        <v>0</v>
      </c>
      <c r="N1586" s="369">
        <v>0</v>
      </c>
      <c r="O1586" s="369">
        <v>0</v>
      </c>
      <c r="P1586" s="102">
        <f t="shared" si="512"/>
        <v>0</v>
      </c>
      <c r="Q1586" s="118">
        <f t="shared" si="514"/>
        <v>0</v>
      </c>
      <c r="R1586" s="196">
        <v>0</v>
      </c>
    </row>
    <row r="1587" spans="1:18" ht="16.5" hidden="1" customHeight="1" outlineLevel="4">
      <c r="A1587" s="427"/>
      <c r="B1587" s="429"/>
      <c r="C1587" s="139" t="s">
        <v>240</v>
      </c>
      <c r="D1587" s="139"/>
      <c r="E1587" s="369">
        <v>0</v>
      </c>
      <c r="F1587" s="369">
        <v>0</v>
      </c>
      <c r="G1587" s="369">
        <v>0</v>
      </c>
      <c r="H1587" s="369">
        <v>0</v>
      </c>
      <c r="I1587" s="369">
        <v>0</v>
      </c>
      <c r="J1587" s="363">
        <f t="shared" si="515"/>
        <v>0</v>
      </c>
      <c r="K1587" s="369">
        <v>0</v>
      </c>
      <c r="L1587" s="369">
        <v>0</v>
      </c>
      <c r="M1587" s="369">
        <v>0</v>
      </c>
      <c r="N1587" s="369">
        <v>0</v>
      </c>
      <c r="O1587" s="369">
        <v>0</v>
      </c>
      <c r="P1587" s="102">
        <f t="shared" si="512"/>
        <v>0</v>
      </c>
      <c r="Q1587" s="118">
        <f t="shared" si="514"/>
        <v>0</v>
      </c>
      <c r="R1587" s="196">
        <v>0</v>
      </c>
    </row>
    <row r="1588" spans="1:18" ht="16.5" hidden="1" customHeight="1" outlineLevel="4">
      <c r="A1588" s="427"/>
      <c r="B1588" s="429"/>
      <c r="C1588" s="139" t="s">
        <v>238</v>
      </c>
      <c r="D1588" s="139"/>
      <c r="E1588" s="369">
        <v>0</v>
      </c>
      <c r="F1588" s="369">
        <v>0</v>
      </c>
      <c r="G1588" s="369">
        <v>0</v>
      </c>
      <c r="H1588" s="369">
        <v>0</v>
      </c>
      <c r="I1588" s="369">
        <v>0</v>
      </c>
      <c r="J1588" s="363">
        <f t="shared" si="515"/>
        <v>0</v>
      </c>
      <c r="K1588" s="369">
        <v>0</v>
      </c>
      <c r="L1588" s="369">
        <v>0</v>
      </c>
      <c r="M1588" s="369">
        <v>0</v>
      </c>
      <c r="N1588" s="369">
        <v>0</v>
      </c>
      <c r="O1588" s="369">
        <v>0</v>
      </c>
      <c r="P1588" s="102">
        <f t="shared" si="512"/>
        <v>0</v>
      </c>
      <c r="Q1588" s="118">
        <f t="shared" si="514"/>
        <v>0</v>
      </c>
      <c r="R1588" s="196">
        <v>0</v>
      </c>
    </row>
    <row r="1589" spans="1:18" ht="16.5" hidden="1" customHeight="1" outlineLevel="4">
      <c r="A1589" s="427"/>
      <c r="B1589" s="429"/>
      <c r="C1589" s="139" t="s">
        <v>241</v>
      </c>
      <c r="D1589" s="139"/>
      <c r="E1589" s="369">
        <v>0</v>
      </c>
      <c r="F1589" s="369">
        <v>0</v>
      </c>
      <c r="G1589" s="369">
        <v>0</v>
      </c>
      <c r="H1589" s="369">
        <v>0</v>
      </c>
      <c r="I1589" s="369">
        <v>0</v>
      </c>
      <c r="J1589" s="363">
        <f t="shared" si="515"/>
        <v>0</v>
      </c>
      <c r="K1589" s="369">
        <v>0</v>
      </c>
      <c r="L1589" s="369">
        <v>0</v>
      </c>
      <c r="M1589" s="369">
        <v>0</v>
      </c>
      <c r="N1589" s="369">
        <v>0</v>
      </c>
      <c r="O1589" s="369">
        <v>0</v>
      </c>
      <c r="P1589" s="102">
        <f t="shared" si="512"/>
        <v>0</v>
      </c>
      <c r="Q1589" s="118">
        <f t="shared" si="514"/>
        <v>0</v>
      </c>
      <c r="R1589" s="196">
        <v>0</v>
      </c>
    </row>
    <row r="1590" spans="1:18" ht="16.5" hidden="1" customHeight="1" outlineLevel="4">
      <c r="A1590" s="427"/>
      <c r="B1590" s="429"/>
      <c r="C1590" s="139" t="s">
        <v>242</v>
      </c>
      <c r="D1590" s="139"/>
      <c r="E1590" s="369">
        <v>0</v>
      </c>
      <c r="F1590" s="369">
        <v>0</v>
      </c>
      <c r="G1590" s="369">
        <v>0</v>
      </c>
      <c r="H1590" s="369">
        <v>0</v>
      </c>
      <c r="I1590" s="369">
        <v>0</v>
      </c>
      <c r="J1590" s="363">
        <f t="shared" si="515"/>
        <v>0</v>
      </c>
      <c r="K1590" s="369">
        <v>0</v>
      </c>
      <c r="L1590" s="369">
        <v>0</v>
      </c>
      <c r="M1590" s="369">
        <v>0</v>
      </c>
      <c r="N1590" s="369">
        <v>0</v>
      </c>
      <c r="O1590" s="369">
        <v>0</v>
      </c>
      <c r="P1590" s="102">
        <f t="shared" si="512"/>
        <v>0</v>
      </c>
      <c r="Q1590" s="118">
        <f t="shared" si="514"/>
        <v>0</v>
      </c>
      <c r="R1590" s="196">
        <v>0</v>
      </c>
    </row>
    <row r="1591" spans="1:18" ht="16.5" hidden="1" customHeight="1" outlineLevel="4">
      <c r="A1591" s="427"/>
      <c r="B1591" s="429"/>
      <c r="C1591" s="139" t="s">
        <v>243</v>
      </c>
      <c r="D1591" s="139"/>
      <c r="E1591" s="369">
        <v>0</v>
      </c>
      <c r="F1591" s="369">
        <v>0</v>
      </c>
      <c r="G1591" s="369">
        <v>0</v>
      </c>
      <c r="H1591" s="369">
        <v>0</v>
      </c>
      <c r="I1591" s="369">
        <v>0</v>
      </c>
      <c r="J1591" s="363">
        <f t="shared" si="515"/>
        <v>0</v>
      </c>
      <c r="K1591" s="369">
        <v>0</v>
      </c>
      <c r="L1591" s="369">
        <v>0</v>
      </c>
      <c r="M1591" s="369">
        <v>0</v>
      </c>
      <c r="N1591" s="369">
        <v>0</v>
      </c>
      <c r="O1591" s="369">
        <v>0</v>
      </c>
      <c r="P1591" s="102">
        <f t="shared" si="512"/>
        <v>0</v>
      </c>
      <c r="Q1591" s="118">
        <f t="shared" si="514"/>
        <v>0</v>
      </c>
      <c r="R1591" s="196">
        <v>0</v>
      </c>
    </row>
    <row r="1592" spans="1:18" ht="16.5" hidden="1" customHeight="1" outlineLevel="4">
      <c r="A1592" s="427"/>
      <c r="B1592" s="429"/>
      <c r="C1592" s="139" t="s">
        <v>244</v>
      </c>
      <c r="D1592" s="139"/>
      <c r="E1592" s="369">
        <v>0</v>
      </c>
      <c r="F1592" s="369">
        <v>0</v>
      </c>
      <c r="G1592" s="369">
        <v>0</v>
      </c>
      <c r="H1592" s="369">
        <v>0</v>
      </c>
      <c r="I1592" s="369">
        <v>0</v>
      </c>
      <c r="J1592" s="363">
        <f t="shared" si="515"/>
        <v>0</v>
      </c>
      <c r="K1592" s="369">
        <v>0</v>
      </c>
      <c r="L1592" s="369">
        <v>0</v>
      </c>
      <c r="M1592" s="369">
        <v>0</v>
      </c>
      <c r="N1592" s="369">
        <v>0</v>
      </c>
      <c r="O1592" s="369">
        <v>0</v>
      </c>
      <c r="P1592" s="102">
        <f t="shared" si="512"/>
        <v>0</v>
      </c>
      <c r="Q1592" s="118">
        <f t="shared" si="514"/>
        <v>0</v>
      </c>
      <c r="R1592" s="196">
        <v>0</v>
      </c>
    </row>
    <row r="1593" spans="1:18" ht="16.5" hidden="1" customHeight="1" outlineLevel="4">
      <c r="A1593" s="427"/>
      <c r="B1593" s="429"/>
      <c r="C1593" s="139" t="s">
        <v>245</v>
      </c>
      <c r="D1593" s="139"/>
      <c r="E1593" s="369">
        <v>0</v>
      </c>
      <c r="F1593" s="369">
        <v>0</v>
      </c>
      <c r="G1593" s="369">
        <v>0</v>
      </c>
      <c r="H1593" s="369">
        <v>0</v>
      </c>
      <c r="I1593" s="369">
        <v>0</v>
      </c>
      <c r="J1593" s="363">
        <f t="shared" si="515"/>
        <v>0</v>
      </c>
      <c r="K1593" s="369">
        <v>0</v>
      </c>
      <c r="L1593" s="369">
        <v>0</v>
      </c>
      <c r="M1593" s="369">
        <v>0</v>
      </c>
      <c r="N1593" s="369">
        <v>0</v>
      </c>
      <c r="O1593" s="369">
        <v>0</v>
      </c>
      <c r="P1593" s="102">
        <f t="shared" si="512"/>
        <v>0</v>
      </c>
      <c r="Q1593" s="118">
        <f t="shared" si="514"/>
        <v>0</v>
      </c>
      <c r="R1593" s="196">
        <v>0</v>
      </c>
    </row>
    <row r="1594" spans="1:18" ht="16.5" hidden="1" customHeight="1" outlineLevel="4">
      <c r="A1594" s="427"/>
      <c r="B1594" s="429"/>
      <c r="C1594" s="139" t="s">
        <v>17</v>
      </c>
      <c r="D1594" s="139"/>
      <c r="E1594" s="369">
        <v>0</v>
      </c>
      <c r="F1594" s="369">
        <v>0</v>
      </c>
      <c r="G1594" s="369">
        <v>0</v>
      </c>
      <c r="H1594" s="369">
        <v>0</v>
      </c>
      <c r="I1594" s="369">
        <v>0</v>
      </c>
      <c r="J1594" s="363">
        <f t="shared" si="515"/>
        <v>0</v>
      </c>
      <c r="K1594" s="369">
        <v>0</v>
      </c>
      <c r="L1594" s="369">
        <v>0</v>
      </c>
      <c r="M1594" s="369">
        <v>0</v>
      </c>
      <c r="N1594" s="369">
        <v>0</v>
      </c>
      <c r="O1594" s="369">
        <v>0</v>
      </c>
      <c r="P1594" s="102">
        <f t="shared" si="512"/>
        <v>0</v>
      </c>
      <c r="Q1594" s="118">
        <f t="shared" si="514"/>
        <v>0</v>
      </c>
      <c r="R1594" s="196">
        <v>0</v>
      </c>
    </row>
    <row r="1595" spans="1:18" ht="16.5" hidden="1" customHeight="1" outlineLevel="4">
      <c r="A1595" s="427"/>
      <c r="B1595" s="429"/>
      <c r="C1595" s="139" t="s">
        <v>246</v>
      </c>
      <c r="D1595" s="139"/>
      <c r="E1595" s="369">
        <v>0</v>
      </c>
      <c r="F1595" s="369">
        <v>0</v>
      </c>
      <c r="G1595" s="369">
        <v>0</v>
      </c>
      <c r="H1595" s="369">
        <v>0</v>
      </c>
      <c r="I1595" s="369">
        <v>0</v>
      </c>
      <c r="J1595" s="363">
        <f t="shared" si="515"/>
        <v>0</v>
      </c>
      <c r="K1595" s="369">
        <v>0</v>
      </c>
      <c r="L1595" s="369">
        <v>0</v>
      </c>
      <c r="M1595" s="369">
        <v>0</v>
      </c>
      <c r="N1595" s="369">
        <v>0</v>
      </c>
      <c r="O1595" s="369">
        <v>0</v>
      </c>
      <c r="P1595" s="102">
        <f t="shared" si="512"/>
        <v>0</v>
      </c>
      <c r="Q1595" s="118">
        <f t="shared" si="514"/>
        <v>0</v>
      </c>
      <c r="R1595" s="196">
        <v>0</v>
      </c>
    </row>
    <row r="1596" spans="1:18" ht="16.5" hidden="1" customHeight="1" outlineLevel="4">
      <c r="A1596" s="427"/>
      <c r="B1596" s="429"/>
      <c r="C1596" s="139" t="s">
        <v>247</v>
      </c>
      <c r="D1596" s="139"/>
      <c r="E1596" s="369">
        <v>0</v>
      </c>
      <c r="F1596" s="369">
        <v>0</v>
      </c>
      <c r="G1596" s="369">
        <v>0</v>
      </c>
      <c r="H1596" s="369">
        <v>0</v>
      </c>
      <c r="I1596" s="369">
        <v>0</v>
      </c>
      <c r="J1596" s="363">
        <f t="shared" si="515"/>
        <v>0</v>
      </c>
      <c r="K1596" s="369">
        <v>0</v>
      </c>
      <c r="L1596" s="369">
        <v>0</v>
      </c>
      <c r="M1596" s="369">
        <v>0</v>
      </c>
      <c r="N1596" s="369">
        <v>0</v>
      </c>
      <c r="O1596" s="369">
        <v>0</v>
      </c>
      <c r="P1596" s="102">
        <f t="shared" si="512"/>
        <v>0</v>
      </c>
      <c r="Q1596" s="118">
        <f t="shared" si="514"/>
        <v>0</v>
      </c>
      <c r="R1596" s="196">
        <v>0</v>
      </c>
    </row>
    <row r="1597" spans="1:18" ht="16.5" hidden="1" customHeight="1" outlineLevel="4">
      <c r="A1597" s="427"/>
      <c r="B1597" s="429"/>
      <c r="C1597" s="139" t="s">
        <v>248</v>
      </c>
      <c r="D1597" s="139"/>
      <c r="E1597" s="369">
        <v>0</v>
      </c>
      <c r="F1597" s="369">
        <v>0</v>
      </c>
      <c r="G1597" s="369">
        <v>0</v>
      </c>
      <c r="H1597" s="369">
        <v>0</v>
      </c>
      <c r="I1597" s="369">
        <v>0</v>
      </c>
      <c r="J1597" s="363">
        <f t="shared" si="515"/>
        <v>0</v>
      </c>
      <c r="K1597" s="369">
        <v>0</v>
      </c>
      <c r="L1597" s="369">
        <v>0</v>
      </c>
      <c r="M1597" s="369">
        <v>0</v>
      </c>
      <c r="N1597" s="369">
        <v>0</v>
      </c>
      <c r="O1597" s="369">
        <v>0</v>
      </c>
      <c r="P1597" s="102">
        <f t="shared" si="512"/>
        <v>0</v>
      </c>
      <c r="Q1597" s="118">
        <f t="shared" si="514"/>
        <v>0</v>
      </c>
      <c r="R1597" s="196">
        <v>0</v>
      </c>
    </row>
    <row r="1598" spans="1:18" ht="16.5" hidden="1" customHeight="1" outlineLevel="4">
      <c r="A1598" s="427"/>
      <c r="B1598" s="429"/>
      <c r="C1598" s="139" t="s">
        <v>249</v>
      </c>
      <c r="D1598" s="139"/>
      <c r="E1598" s="369">
        <v>0</v>
      </c>
      <c r="F1598" s="369">
        <v>0</v>
      </c>
      <c r="G1598" s="369">
        <v>0</v>
      </c>
      <c r="H1598" s="369">
        <v>0</v>
      </c>
      <c r="I1598" s="369">
        <v>0</v>
      </c>
      <c r="J1598" s="363">
        <f t="shared" si="515"/>
        <v>0</v>
      </c>
      <c r="K1598" s="369">
        <v>0</v>
      </c>
      <c r="L1598" s="369">
        <v>0</v>
      </c>
      <c r="M1598" s="369">
        <v>0</v>
      </c>
      <c r="N1598" s="369">
        <v>0</v>
      </c>
      <c r="O1598" s="369">
        <v>0</v>
      </c>
      <c r="P1598" s="102">
        <f t="shared" si="512"/>
        <v>0</v>
      </c>
      <c r="Q1598" s="118">
        <f t="shared" si="514"/>
        <v>0</v>
      </c>
      <c r="R1598" s="196">
        <v>0</v>
      </c>
    </row>
    <row r="1599" spans="1:18" ht="16.5" hidden="1" customHeight="1" outlineLevel="4">
      <c r="A1599" s="427"/>
      <c r="B1599" s="429"/>
      <c r="C1599" s="139" t="s">
        <v>250</v>
      </c>
      <c r="D1599" s="139"/>
      <c r="E1599" s="369">
        <v>0</v>
      </c>
      <c r="F1599" s="369">
        <v>0</v>
      </c>
      <c r="G1599" s="369">
        <v>0</v>
      </c>
      <c r="H1599" s="369">
        <v>0</v>
      </c>
      <c r="I1599" s="369">
        <v>0</v>
      </c>
      <c r="J1599" s="363">
        <f t="shared" si="515"/>
        <v>0</v>
      </c>
      <c r="K1599" s="369">
        <v>0</v>
      </c>
      <c r="L1599" s="369">
        <v>0</v>
      </c>
      <c r="M1599" s="369">
        <v>0</v>
      </c>
      <c r="N1599" s="369">
        <v>0</v>
      </c>
      <c r="O1599" s="369">
        <v>0</v>
      </c>
      <c r="P1599" s="102">
        <f t="shared" si="512"/>
        <v>0</v>
      </c>
      <c r="Q1599" s="118">
        <f t="shared" si="514"/>
        <v>0</v>
      </c>
      <c r="R1599" s="196">
        <v>0</v>
      </c>
    </row>
    <row r="1600" spans="1:18" ht="16.5" hidden="1" customHeight="1" outlineLevel="4">
      <c r="A1600" s="427"/>
      <c r="B1600" s="429"/>
      <c r="C1600" s="139" t="s">
        <v>251</v>
      </c>
      <c r="D1600" s="139"/>
      <c r="E1600" s="369">
        <v>0</v>
      </c>
      <c r="F1600" s="369">
        <v>0</v>
      </c>
      <c r="G1600" s="369">
        <v>0</v>
      </c>
      <c r="H1600" s="369">
        <v>0</v>
      </c>
      <c r="I1600" s="369">
        <v>0</v>
      </c>
      <c r="J1600" s="363">
        <f t="shared" si="515"/>
        <v>0</v>
      </c>
      <c r="K1600" s="369">
        <v>0</v>
      </c>
      <c r="L1600" s="369">
        <v>0</v>
      </c>
      <c r="M1600" s="369">
        <v>0</v>
      </c>
      <c r="N1600" s="369">
        <v>0</v>
      </c>
      <c r="O1600" s="369">
        <v>0</v>
      </c>
      <c r="P1600" s="102">
        <f t="shared" si="512"/>
        <v>0</v>
      </c>
      <c r="Q1600" s="118">
        <f t="shared" si="514"/>
        <v>0</v>
      </c>
      <c r="R1600" s="196">
        <v>0</v>
      </c>
    </row>
    <row r="1601" spans="1:18" ht="16.5" hidden="1" customHeight="1" outlineLevel="4">
      <c r="A1601" s="427"/>
      <c r="B1601" s="429"/>
      <c r="C1601" s="139" t="s">
        <v>252</v>
      </c>
      <c r="D1601" s="139"/>
      <c r="E1601" s="369">
        <v>0</v>
      </c>
      <c r="F1601" s="369">
        <v>0</v>
      </c>
      <c r="G1601" s="369">
        <v>0</v>
      </c>
      <c r="H1601" s="369">
        <v>0</v>
      </c>
      <c r="I1601" s="369">
        <v>0</v>
      </c>
      <c r="J1601" s="363">
        <f t="shared" si="515"/>
        <v>0</v>
      </c>
      <c r="K1601" s="369">
        <v>0</v>
      </c>
      <c r="L1601" s="369">
        <v>0</v>
      </c>
      <c r="M1601" s="369">
        <v>0</v>
      </c>
      <c r="N1601" s="369">
        <v>0</v>
      </c>
      <c r="O1601" s="369">
        <v>0</v>
      </c>
      <c r="P1601" s="102">
        <f t="shared" si="512"/>
        <v>0</v>
      </c>
      <c r="Q1601" s="118">
        <f t="shared" si="514"/>
        <v>0</v>
      </c>
      <c r="R1601" s="196">
        <v>0</v>
      </c>
    </row>
    <row r="1602" spans="1:18" ht="16.5" hidden="1" customHeight="1" outlineLevel="4">
      <c r="A1602" s="427"/>
      <c r="B1602" s="429"/>
      <c r="C1602" s="139" t="s">
        <v>253</v>
      </c>
      <c r="D1602" s="139"/>
      <c r="E1602" s="369">
        <v>0</v>
      </c>
      <c r="F1602" s="369">
        <v>0</v>
      </c>
      <c r="G1602" s="369">
        <v>0</v>
      </c>
      <c r="H1602" s="369">
        <v>0</v>
      </c>
      <c r="I1602" s="369">
        <v>0</v>
      </c>
      <c r="J1602" s="363">
        <f t="shared" si="515"/>
        <v>0</v>
      </c>
      <c r="K1602" s="369">
        <v>0</v>
      </c>
      <c r="L1602" s="369">
        <v>0</v>
      </c>
      <c r="M1602" s="369">
        <v>0</v>
      </c>
      <c r="N1602" s="369">
        <v>0</v>
      </c>
      <c r="O1602" s="369">
        <v>0</v>
      </c>
      <c r="P1602" s="102">
        <f t="shared" si="512"/>
        <v>0</v>
      </c>
      <c r="Q1602" s="118">
        <f t="shared" si="514"/>
        <v>0</v>
      </c>
      <c r="R1602" s="196">
        <v>0</v>
      </c>
    </row>
    <row r="1603" spans="1:18" ht="16.5" hidden="1" customHeight="1" outlineLevel="4">
      <c r="A1603" s="427"/>
      <c r="B1603" s="429"/>
      <c r="C1603" s="139" t="s">
        <v>254</v>
      </c>
      <c r="D1603" s="139"/>
      <c r="E1603" s="369">
        <v>0</v>
      </c>
      <c r="F1603" s="369">
        <v>0</v>
      </c>
      <c r="G1603" s="369">
        <v>0</v>
      </c>
      <c r="H1603" s="369">
        <v>0</v>
      </c>
      <c r="I1603" s="369">
        <v>0</v>
      </c>
      <c r="J1603" s="363">
        <f t="shared" si="515"/>
        <v>0</v>
      </c>
      <c r="K1603" s="369">
        <v>0</v>
      </c>
      <c r="L1603" s="369">
        <v>0</v>
      </c>
      <c r="M1603" s="369">
        <v>0</v>
      </c>
      <c r="N1603" s="369">
        <v>0</v>
      </c>
      <c r="O1603" s="369">
        <v>0</v>
      </c>
      <c r="P1603" s="102">
        <f t="shared" si="512"/>
        <v>0</v>
      </c>
      <c r="Q1603" s="118">
        <f t="shared" si="514"/>
        <v>0</v>
      </c>
      <c r="R1603" s="196">
        <v>0</v>
      </c>
    </row>
    <row r="1604" spans="1:18" ht="16.5" hidden="1" customHeight="1" outlineLevel="4">
      <c r="A1604" s="427"/>
      <c r="B1604" s="429"/>
      <c r="C1604" s="139" t="s">
        <v>254</v>
      </c>
      <c r="D1604" s="139"/>
      <c r="E1604" s="369">
        <v>0</v>
      </c>
      <c r="F1604" s="369">
        <v>0</v>
      </c>
      <c r="G1604" s="369">
        <v>0</v>
      </c>
      <c r="H1604" s="369">
        <v>0</v>
      </c>
      <c r="I1604" s="369">
        <v>0</v>
      </c>
      <c r="J1604" s="363">
        <f t="shared" si="515"/>
        <v>0</v>
      </c>
      <c r="K1604" s="369">
        <v>0</v>
      </c>
      <c r="L1604" s="369">
        <v>0</v>
      </c>
      <c r="M1604" s="369">
        <v>0</v>
      </c>
      <c r="N1604" s="369">
        <v>0</v>
      </c>
      <c r="O1604" s="369">
        <v>0</v>
      </c>
      <c r="P1604" s="102">
        <f t="shared" si="512"/>
        <v>0</v>
      </c>
      <c r="Q1604" s="118">
        <f t="shared" si="514"/>
        <v>0</v>
      </c>
      <c r="R1604" s="196">
        <v>0</v>
      </c>
    </row>
    <row r="1605" spans="1:18" ht="16.5" hidden="1" customHeight="1" outlineLevel="4">
      <c r="A1605" s="427"/>
      <c r="B1605" s="429"/>
      <c r="C1605" s="138" t="s">
        <v>257</v>
      </c>
      <c r="D1605" s="138"/>
      <c r="E1605" s="368">
        <f>SUM(E1606:E1608)</f>
        <v>0</v>
      </c>
      <c r="F1605" s="368">
        <f t="shared" ref="F1605:O1605" si="516">SUM(F1606:F1608)</f>
        <v>0</v>
      </c>
      <c r="G1605" s="368">
        <f t="shared" si="516"/>
        <v>0</v>
      </c>
      <c r="H1605" s="368">
        <f t="shared" si="516"/>
        <v>0</v>
      </c>
      <c r="I1605" s="368">
        <f t="shared" si="516"/>
        <v>0</v>
      </c>
      <c r="J1605" s="363">
        <f t="shared" si="515"/>
        <v>0</v>
      </c>
      <c r="K1605" s="368">
        <f t="shared" si="516"/>
        <v>0</v>
      </c>
      <c r="L1605" s="368">
        <f t="shared" si="516"/>
        <v>0</v>
      </c>
      <c r="M1605" s="368">
        <f t="shared" si="516"/>
        <v>0</v>
      </c>
      <c r="N1605" s="368">
        <f t="shared" si="516"/>
        <v>0</v>
      </c>
      <c r="O1605" s="368">
        <f t="shared" si="516"/>
        <v>0</v>
      </c>
      <c r="P1605" s="102">
        <f t="shared" si="512"/>
        <v>0</v>
      </c>
      <c r="Q1605" s="118">
        <f t="shared" si="514"/>
        <v>0</v>
      </c>
      <c r="R1605" s="196">
        <v>0</v>
      </c>
    </row>
    <row r="1606" spans="1:18" ht="16.5" hidden="1" customHeight="1" outlineLevel="4">
      <c r="A1606" s="427"/>
      <c r="B1606" s="429"/>
      <c r="C1606" s="140" t="s">
        <v>255</v>
      </c>
      <c r="D1606" s="140"/>
      <c r="E1606" s="369">
        <v>0</v>
      </c>
      <c r="F1606" s="369">
        <v>0</v>
      </c>
      <c r="G1606" s="369">
        <v>0</v>
      </c>
      <c r="H1606" s="369">
        <v>0</v>
      </c>
      <c r="I1606" s="369">
        <v>0</v>
      </c>
      <c r="J1606" s="363">
        <f t="shared" si="515"/>
        <v>0</v>
      </c>
      <c r="K1606" s="369">
        <v>0</v>
      </c>
      <c r="L1606" s="369">
        <v>0</v>
      </c>
      <c r="M1606" s="369">
        <v>0</v>
      </c>
      <c r="N1606" s="369">
        <v>0</v>
      </c>
      <c r="O1606" s="369">
        <v>0</v>
      </c>
      <c r="P1606" s="102">
        <f t="shared" si="512"/>
        <v>0</v>
      </c>
      <c r="Q1606" s="118">
        <f t="shared" si="514"/>
        <v>0</v>
      </c>
      <c r="R1606" s="196">
        <v>0</v>
      </c>
    </row>
    <row r="1607" spans="1:18" ht="16.5" hidden="1" customHeight="1" outlineLevel="4">
      <c r="A1607" s="427"/>
      <c r="B1607" s="429"/>
      <c r="C1607" s="140" t="s">
        <v>256</v>
      </c>
      <c r="D1607" s="140"/>
      <c r="E1607" s="369">
        <v>0</v>
      </c>
      <c r="F1607" s="369">
        <v>0</v>
      </c>
      <c r="G1607" s="369">
        <v>0</v>
      </c>
      <c r="H1607" s="369">
        <v>0</v>
      </c>
      <c r="I1607" s="369">
        <v>0</v>
      </c>
      <c r="J1607" s="363">
        <f t="shared" si="515"/>
        <v>0</v>
      </c>
      <c r="K1607" s="369">
        <v>0</v>
      </c>
      <c r="L1607" s="369">
        <v>0</v>
      </c>
      <c r="M1607" s="369">
        <v>0</v>
      </c>
      <c r="N1607" s="369">
        <v>0</v>
      </c>
      <c r="O1607" s="369">
        <v>0</v>
      </c>
      <c r="P1607" s="102">
        <f t="shared" si="512"/>
        <v>0</v>
      </c>
      <c r="Q1607" s="118">
        <f t="shared" si="514"/>
        <v>0</v>
      </c>
      <c r="R1607" s="196">
        <v>0</v>
      </c>
    </row>
    <row r="1608" spans="1:18" ht="16.5" hidden="1" customHeight="1" outlineLevel="4">
      <c r="A1608" s="427"/>
      <c r="B1608" s="429"/>
      <c r="C1608" s="140" t="s">
        <v>219</v>
      </c>
      <c r="D1608" s="140"/>
      <c r="E1608" s="369">
        <v>0</v>
      </c>
      <c r="F1608" s="369">
        <v>0</v>
      </c>
      <c r="G1608" s="369">
        <v>0</v>
      </c>
      <c r="H1608" s="369">
        <v>0</v>
      </c>
      <c r="I1608" s="369">
        <v>0</v>
      </c>
      <c r="J1608" s="363">
        <f t="shared" si="515"/>
        <v>0</v>
      </c>
      <c r="K1608" s="369">
        <v>0</v>
      </c>
      <c r="L1608" s="369">
        <v>0</v>
      </c>
      <c r="M1608" s="369">
        <v>0</v>
      </c>
      <c r="N1608" s="369">
        <v>0</v>
      </c>
      <c r="O1608" s="369">
        <v>0</v>
      </c>
      <c r="P1608" s="102">
        <f t="shared" si="512"/>
        <v>0</v>
      </c>
      <c r="Q1608" s="118">
        <f t="shared" si="514"/>
        <v>0</v>
      </c>
      <c r="R1608" s="196">
        <v>0</v>
      </c>
    </row>
    <row r="1609" spans="1:18" ht="16.5" hidden="1" customHeight="1" outlineLevel="4">
      <c r="A1609" s="427"/>
      <c r="B1609" s="429"/>
      <c r="C1609" s="138" t="s">
        <v>258</v>
      </c>
      <c r="D1609" s="138"/>
      <c r="E1609" s="368">
        <f>SUM(E1610:E1612)</f>
        <v>0</v>
      </c>
      <c r="F1609" s="368">
        <f t="shared" ref="F1609:O1609" si="517">SUM(F1610:F1612)</f>
        <v>0</v>
      </c>
      <c r="G1609" s="368">
        <f t="shared" si="517"/>
        <v>0</v>
      </c>
      <c r="H1609" s="368">
        <f t="shared" si="517"/>
        <v>0</v>
      </c>
      <c r="I1609" s="368">
        <f t="shared" si="517"/>
        <v>0</v>
      </c>
      <c r="J1609" s="363">
        <f t="shared" si="515"/>
        <v>0</v>
      </c>
      <c r="K1609" s="368">
        <f t="shared" si="517"/>
        <v>0</v>
      </c>
      <c r="L1609" s="368">
        <f t="shared" si="517"/>
        <v>0</v>
      </c>
      <c r="M1609" s="368">
        <f t="shared" si="517"/>
        <v>0</v>
      </c>
      <c r="N1609" s="368">
        <f t="shared" si="517"/>
        <v>0</v>
      </c>
      <c r="O1609" s="368">
        <f t="shared" si="517"/>
        <v>0</v>
      </c>
      <c r="P1609" s="102">
        <f t="shared" si="512"/>
        <v>0</v>
      </c>
      <c r="Q1609" s="118">
        <f t="shared" si="514"/>
        <v>0</v>
      </c>
      <c r="R1609" s="196">
        <v>0</v>
      </c>
    </row>
    <row r="1610" spans="1:18" ht="16.5" hidden="1" customHeight="1" outlineLevel="4">
      <c r="A1610" s="427"/>
      <c r="B1610" s="429"/>
      <c r="C1610" s="140" t="s">
        <v>213</v>
      </c>
      <c r="D1610" s="140"/>
      <c r="E1610" s="369">
        <v>0</v>
      </c>
      <c r="F1610" s="369">
        <v>0</v>
      </c>
      <c r="G1610" s="369">
        <v>0</v>
      </c>
      <c r="H1610" s="369">
        <v>0</v>
      </c>
      <c r="I1610" s="369">
        <v>0</v>
      </c>
      <c r="J1610" s="363">
        <f t="shared" si="515"/>
        <v>0</v>
      </c>
      <c r="K1610" s="369">
        <v>0</v>
      </c>
      <c r="L1610" s="369">
        <v>0</v>
      </c>
      <c r="M1610" s="369">
        <v>0</v>
      </c>
      <c r="N1610" s="369">
        <v>0</v>
      </c>
      <c r="O1610" s="369">
        <v>0</v>
      </c>
      <c r="P1610" s="102">
        <f t="shared" si="512"/>
        <v>0</v>
      </c>
      <c r="Q1610" s="118">
        <f t="shared" si="514"/>
        <v>0</v>
      </c>
      <c r="R1610" s="196">
        <v>0</v>
      </c>
    </row>
    <row r="1611" spans="1:18" ht="16.5" hidden="1" customHeight="1" outlineLevel="4">
      <c r="A1611" s="427"/>
      <c r="B1611" s="429"/>
      <c r="C1611" s="140" t="s">
        <v>259</v>
      </c>
      <c r="D1611" s="140"/>
      <c r="E1611" s="369">
        <v>0</v>
      </c>
      <c r="F1611" s="369">
        <v>0</v>
      </c>
      <c r="G1611" s="369">
        <v>0</v>
      </c>
      <c r="H1611" s="369">
        <v>0</v>
      </c>
      <c r="I1611" s="369">
        <v>0</v>
      </c>
      <c r="J1611" s="363">
        <f t="shared" si="515"/>
        <v>0</v>
      </c>
      <c r="K1611" s="369">
        <v>0</v>
      </c>
      <c r="L1611" s="369">
        <v>0</v>
      </c>
      <c r="M1611" s="369">
        <v>0</v>
      </c>
      <c r="N1611" s="369">
        <v>0</v>
      </c>
      <c r="O1611" s="369">
        <v>0</v>
      </c>
      <c r="P1611" s="102">
        <f t="shared" ref="P1611:P1629" si="518">O1611+N1611+M1611+L1611+K1611</f>
        <v>0</v>
      </c>
      <c r="Q1611" s="118">
        <f t="shared" si="514"/>
        <v>0</v>
      </c>
      <c r="R1611" s="196">
        <v>0</v>
      </c>
    </row>
    <row r="1612" spans="1:18" ht="16.5" hidden="1" customHeight="1" outlineLevel="4">
      <c r="A1612" s="427"/>
      <c r="B1612" s="429"/>
      <c r="C1612" s="140" t="s">
        <v>260</v>
      </c>
      <c r="D1612" s="140"/>
      <c r="E1612" s="369">
        <v>0</v>
      </c>
      <c r="F1612" s="369">
        <v>0</v>
      </c>
      <c r="G1612" s="369">
        <v>0</v>
      </c>
      <c r="H1612" s="369">
        <v>0</v>
      </c>
      <c r="I1612" s="369">
        <v>0</v>
      </c>
      <c r="J1612" s="363">
        <f t="shared" si="515"/>
        <v>0</v>
      </c>
      <c r="K1612" s="369">
        <v>0</v>
      </c>
      <c r="L1612" s="369">
        <v>0</v>
      </c>
      <c r="M1612" s="369">
        <v>0</v>
      </c>
      <c r="N1612" s="369">
        <v>0</v>
      </c>
      <c r="O1612" s="369">
        <v>0</v>
      </c>
      <c r="P1612" s="102">
        <f t="shared" si="518"/>
        <v>0</v>
      </c>
      <c r="Q1612" s="118">
        <f t="shared" si="514"/>
        <v>0</v>
      </c>
      <c r="R1612" s="196">
        <v>0</v>
      </c>
    </row>
    <row r="1613" spans="1:18" ht="16.5" hidden="1" customHeight="1" outlineLevel="4">
      <c r="A1613" s="427"/>
      <c r="B1613" s="429"/>
      <c r="C1613" s="73" t="s">
        <v>263</v>
      </c>
      <c r="D1613" s="73"/>
      <c r="E1613" s="368">
        <f>SUM(E1614:E1615)</f>
        <v>0</v>
      </c>
      <c r="F1613" s="368">
        <f t="shared" ref="F1613:O1613" si="519">SUM(F1614:F1615)</f>
        <v>0</v>
      </c>
      <c r="G1613" s="368">
        <f t="shared" si="519"/>
        <v>0</v>
      </c>
      <c r="H1613" s="368">
        <f t="shared" si="519"/>
        <v>0</v>
      </c>
      <c r="I1613" s="368">
        <f t="shared" si="519"/>
        <v>0</v>
      </c>
      <c r="J1613" s="363">
        <f t="shared" si="515"/>
        <v>0</v>
      </c>
      <c r="K1613" s="368">
        <f t="shared" si="519"/>
        <v>0</v>
      </c>
      <c r="L1613" s="368">
        <f t="shared" si="519"/>
        <v>0</v>
      </c>
      <c r="M1613" s="368">
        <f t="shared" si="519"/>
        <v>0</v>
      </c>
      <c r="N1613" s="368">
        <f t="shared" si="519"/>
        <v>0</v>
      </c>
      <c r="O1613" s="368">
        <f t="shared" si="519"/>
        <v>0</v>
      </c>
      <c r="P1613" s="102">
        <f t="shared" si="518"/>
        <v>0</v>
      </c>
      <c r="Q1613" s="118">
        <f t="shared" si="514"/>
        <v>0</v>
      </c>
      <c r="R1613" s="196">
        <v>0</v>
      </c>
    </row>
    <row r="1614" spans="1:18" ht="16.5" hidden="1" customHeight="1" outlineLevel="4">
      <c r="A1614" s="427"/>
      <c r="B1614" s="429"/>
      <c r="C1614" s="140" t="s">
        <v>261</v>
      </c>
      <c r="D1614" s="140"/>
      <c r="E1614" s="369">
        <v>0</v>
      </c>
      <c r="F1614" s="369">
        <v>0</v>
      </c>
      <c r="G1614" s="369">
        <v>0</v>
      </c>
      <c r="H1614" s="369">
        <v>0</v>
      </c>
      <c r="I1614" s="369">
        <v>0</v>
      </c>
      <c r="J1614" s="363">
        <f t="shared" si="515"/>
        <v>0</v>
      </c>
      <c r="K1614" s="369">
        <v>0</v>
      </c>
      <c r="L1614" s="369">
        <v>0</v>
      </c>
      <c r="M1614" s="369">
        <v>0</v>
      </c>
      <c r="N1614" s="369">
        <v>0</v>
      </c>
      <c r="O1614" s="369">
        <v>0</v>
      </c>
      <c r="P1614" s="102">
        <f t="shared" si="518"/>
        <v>0</v>
      </c>
      <c r="Q1614" s="118">
        <f t="shared" si="514"/>
        <v>0</v>
      </c>
      <c r="R1614" s="196">
        <v>0</v>
      </c>
    </row>
    <row r="1615" spans="1:18" ht="16.5" hidden="1" customHeight="1" outlineLevel="4">
      <c r="A1615" s="427"/>
      <c r="B1615" s="429"/>
      <c r="C1615" s="141" t="s">
        <v>262</v>
      </c>
      <c r="D1615" s="141"/>
      <c r="E1615" s="369">
        <v>0</v>
      </c>
      <c r="F1615" s="369">
        <v>0</v>
      </c>
      <c r="G1615" s="369">
        <v>0</v>
      </c>
      <c r="H1615" s="369">
        <v>0</v>
      </c>
      <c r="I1615" s="369">
        <v>0</v>
      </c>
      <c r="J1615" s="363">
        <f t="shared" si="515"/>
        <v>0</v>
      </c>
      <c r="K1615" s="369">
        <v>0</v>
      </c>
      <c r="L1615" s="369">
        <v>0</v>
      </c>
      <c r="M1615" s="369">
        <v>0</v>
      </c>
      <c r="N1615" s="369">
        <v>0</v>
      </c>
      <c r="O1615" s="369">
        <v>0</v>
      </c>
      <c r="P1615" s="102">
        <f t="shared" si="518"/>
        <v>0</v>
      </c>
      <c r="Q1615" s="118">
        <f t="shared" si="514"/>
        <v>0</v>
      </c>
      <c r="R1615" s="196">
        <v>0</v>
      </c>
    </row>
    <row r="1616" spans="1:18" ht="16.5" hidden="1" customHeight="1" outlineLevel="4">
      <c r="A1616" s="427"/>
      <c r="B1616" s="429"/>
      <c r="C1616" s="138" t="s">
        <v>265</v>
      </c>
      <c r="D1616" s="138"/>
      <c r="E1616" s="368">
        <f>E1617</f>
        <v>0</v>
      </c>
      <c r="F1616" s="368">
        <f t="shared" ref="F1616:O1616" si="520">F1617</f>
        <v>0</v>
      </c>
      <c r="G1616" s="368">
        <f t="shared" si="520"/>
        <v>0</v>
      </c>
      <c r="H1616" s="368">
        <f t="shared" si="520"/>
        <v>0</v>
      </c>
      <c r="I1616" s="368">
        <f t="shared" si="520"/>
        <v>0</v>
      </c>
      <c r="J1616" s="363">
        <f t="shared" si="515"/>
        <v>0</v>
      </c>
      <c r="K1616" s="368">
        <f t="shared" si="520"/>
        <v>0</v>
      </c>
      <c r="L1616" s="368">
        <f t="shared" si="520"/>
        <v>0</v>
      </c>
      <c r="M1616" s="368">
        <f t="shared" si="520"/>
        <v>0</v>
      </c>
      <c r="N1616" s="368">
        <f t="shared" si="520"/>
        <v>0</v>
      </c>
      <c r="O1616" s="368">
        <f t="shared" si="520"/>
        <v>0</v>
      </c>
      <c r="P1616" s="102">
        <f t="shared" si="518"/>
        <v>0</v>
      </c>
      <c r="Q1616" s="118">
        <f t="shared" si="514"/>
        <v>0</v>
      </c>
      <c r="R1616" s="196">
        <v>0</v>
      </c>
    </row>
    <row r="1617" spans="1:18" ht="16.5" hidden="1" customHeight="1" outlineLevel="4">
      <c r="A1617" s="427"/>
      <c r="B1617" s="429"/>
      <c r="C1617" s="86" t="s">
        <v>264</v>
      </c>
      <c r="D1617" s="86"/>
      <c r="E1617" s="369">
        <v>0</v>
      </c>
      <c r="F1617" s="369">
        <v>0</v>
      </c>
      <c r="G1617" s="369">
        <v>0</v>
      </c>
      <c r="H1617" s="369">
        <v>0</v>
      </c>
      <c r="I1617" s="369">
        <v>0</v>
      </c>
      <c r="J1617" s="363">
        <f t="shared" si="515"/>
        <v>0</v>
      </c>
      <c r="K1617" s="369">
        <v>0</v>
      </c>
      <c r="L1617" s="369">
        <v>0</v>
      </c>
      <c r="M1617" s="369">
        <v>0</v>
      </c>
      <c r="N1617" s="369">
        <v>0</v>
      </c>
      <c r="O1617" s="369">
        <v>0</v>
      </c>
      <c r="P1617" s="102">
        <f t="shared" si="518"/>
        <v>0</v>
      </c>
      <c r="Q1617" s="118">
        <f t="shared" si="514"/>
        <v>0</v>
      </c>
      <c r="R1617" s="196">
        <v>0</v>
      </c>
    </row>
    <row r="1618" spans="1:18" ht="16.5" hidden="1" customHeight="1" outlineLevel="4">
      <c r="A1618" s="427"/>
      <c r="B1618" s="429"/>
      <c r="C1618" s="138" t="s">
        <v>267</v>
      </c>
      <c r="D1618" s="138"/>
      <c r="E1618" s="368">
        <f>SUM(E1619:E1620)</f>
        <v>0</v>
      </c>
      <c r="F1618" s="368">
        <f t="shared" ref="F1618:O1618" si="521">SUM(F1619:F1620)</f>
        <v>0</v>
      </c>
      <c r="G1618" s="368">
        <f t="shared" si="521"/>
        <v>0</v>
      </c>
      <c r="H1618" s="368">
        <f t="shared" si="521"/>
        <v>0</v>
      </c>
      <c r="I1618" s="368">
        <f t="shared" si="521"/>
        <v>0</v>
      </c>
      <c r="J1618" s="363">
        <f t="shared" si="515"/>
        <v>0</v>
      </c>
      <c r="K1618" s="368">
        <f t="shared" si="521"/>
        <v>0</v>
      </c>
      <c r="L1618" s="368">
        <f t="shared" si="521"/>
        <v>0</v>
      </c>
      <c r="M1618" s="368">
        <f t="shared" si="521"/>
        <v>0</v>
      </c>
      <c r="N1618" s="368">
        <f t="shared" si="521"/>
        <v>0</v>
      </c>
      <c r="O1618" s="368">
        <f t="shared" si="521"/>
        <v>0</v>
      </c>
      <c r="P1618" s="102">
        <f t="shared" si="518"/>
        <v>0</v>
      </c>
      <c r="Q1618" s="118">
        <f t="shared" si="514"/>
        <v>0</v>
      </c>
      <c r="R1618" s="196">
        <v>0</v>
      </c>
    </row>
    <row r="1619" spans="1:18" ht="16.5" hidden="1" customHeight="1" outlineLevel="4">
      <c r="A1619" s="427"/>
      <c r="B1619" s="429"/>
      <c r="C1619" s="140" t="s">
        <v>17</v>
      </c>
      <c r="D1619" s="140"/>
      <c r="E1619" s="369">
        <v>0</v>
      </c>
      <c r="F1619" s="369">
        <v>0</v>
      </c>
      <c r="G1619" s="369">
        <v>0</v>
      </c>
      <c r="H1619" s="369">
        <v>0</v>
      </c>
      <c r="I1619" s="369">
        <v>0</v>
      </c>
      <c r="J1619" s="363">
        <f t="shared" si="515"/>
        <v>0</v>
      </c>
      <c r="K1619" s="369">
        <v>0</v>
      </c>
      <c r="L1619" s="369">
        <v>0</v>
      </c>
      <c r="M1619" s="369">
        <v>0</v>
      </c>
      <c r="N1619" s="369">
        <v>0</v>
      </c>
      <c r="O1619" s="369">
        <v>0</v>
      </c>
      <c r="P1619" s="102">
        <f t="shared" si="518"/>
        <v>0</v>
      </c>
      <c r="Q1619" s="118">
        <f t="shared" si="514"/>
        <v>0</v>
      </c>
      <c r="R1619" s="196">
        <v>0</v>
      </c>
    </row>
    <row r="1620" spans="1:18" ht="16.5" hidden="1" customHeight="1" outlineLevel="4">
      <c r="A1620" s="427"/>
      <c r="B1620" s="429"/>
      <c r="C1620" s="142" t="s">
        <v>266</v>
      </c>
      <c r="D1620" s="142"/>
      <c r="E1620" s="369">
        <v>0</v>
      </c>
      <c r="F1620" s="369">
        <v>0</v>
      </c>
      <c r="G1620" s="369">
        <v>0</v>
      </c>
      <c r="H1620" s="369">
        <v>0</v>
      </c>
      <c r="I1620" s="369">
        <v>0</v>
      </c>
      <c r="J1620" s="363">
        <f t="shared" si="515"/>
        <v>0</v>
      </c>
      <c r="K1620" s="369">
        <v>0</v>
      </c>
      <c r="L1620" s="369">
        <v>0</v>
      </c>
      <c r="M1620" s="369">
        <v>0</v>
      </c>
      <c r="N1620" s="369">
        <v>0</v>
      </c>
      <c r="O1620" s="369">
        <v>0</v>
      </c>
      <c r="P1620" s="102">
        <f t="shared" si="518"/>
        <v>0</v>
      </c>
      <c r="Q1620" s="118">
        <f t="shared" si="514"/>
        <v>0</v>
      </c>
      <c r="R1620" s="196">
        <v>0</v>
      </c>
    </row>
    <row r="1621" spans="1:18" ht="16.5" hidden="1" customHeight="1" outlineLevel="4">
      <c r="A1621" s="427"/>
      <c r="B1621" s="429"/>
      <c r="C1621" s="138" t="s">
        <v>270</v>
      </c>
      <c r="D1621" s="138"/>
      <c r="E1621" s="368">
        <f>SUM(E1622:E1623)</f>
        <v>0</v>
      </c>
      <c r="F1621" s="368">
        <f t="shared" ref="F1621:O1621" si="522">SUM(F1622:F1623)</f>
        <v>0</v>
      </c>
      <c r="G1621" s="368">
        <f t="shared" si="522"/>
        <v>0</v>
      </c>
      <c r="H1621" s="368">
        <f t="shared" si="522"/>
        <v>0</v>
      </c>
      <c r="I1621" s="368">
        <f t="shared" si="522"/>
        <v>0</v>
      </c>
      <c r="J1621" s="363">
        <f t="shared" si="515"/>
        <v>0</v>
      </c>
      <c r="K1621" s="368">
        <f t="shared" si="522"/>
        <v>0</v>
      </c>
      <c r="L1621" s="368">
        <f t="shared" si="522"/>
        <v>0</v>
      </c>
      <c r="M1621" s="368">
        <f t="shared" si="522"/>
        <v>0</v>
      </c>
      <c r="N1621" s="368">
        <f t="shared" si="522"/>
        <v>0</v>
      </c>
      <c r="O1621" s="368">
        <f t="shared" si="522"/>
        <v>0</v>
      </c>
      <c r="P1621" s="102">
        <f t="shared" si="518"/>
        <v>0</v>
      </c>
      <c r="Q1621" s="118">
        <f t="shared" ref="Q1621:Q1629" si="523">J1621+P1621</f>
        <v>0</v>
      </c>
      <c r="R1621" s="196">
        <v>0</v>
      </c>
    </row>
    <row r="1622" spans="1:18" ht="16.5" hidden="1" customHeight="1" outlineLevel="4">
      <c r="A1622" s="427"/>
      <c r="B1622" s="429"/>
      <c r="C1622" s="140" t="s">
        <v>268</v>
      </c>
      <c r="D1622" s="140"/>
      <c r="E1622" s="369">
        <v>0</v>
      </c>
      <c r="F1622" s="369">
        <v>0</v>
      </c>
      <c r="G1622" s="369">
        <v>0</v>
      </c>
      <c r="H1622" s="369">
        <v>0</v>
      </c>
      <c r="I1622" s="369">
        <v>0</v>
      </c>
      <c r="J1622" s="363">
        <f t="shared" si="515"/>
        <v>0</v>
      </c>
      <c r="K1622" s="369">
        <v>0</v>
      </c>
      <c r="L1622" s="369">
        <v>0</v>
      </c>
      <c r="M1622" s="369">
        <v>0</v>
      </c>
      <c r="N1622" s="369">
        <v>0</v>
      </c>
      <c r="O1622" s="369">
        <v>0</v>
      </c>
      <c r="P1622" s="102">
        <f t="shared" si="518"/>
        <v>0</v>
      </c>
      <c r="Q1622" s="118">
        <f t="shared" si="523"/>
        <v>0</v>
      </c>
      <c r="R1622" s="196">
        <v>0</v>
      </c>
    </row>
    <row r="1623" spans="1:18" ht="16.5" hidden="1" customHeight="1" outlineLevel="4">
      <c r="A1623" s="427"/>
      <c r="B1623" s="429"/>
      <c r="C1623" s="140" t="s">
        <v>269</v>
      </c>
      <c r="D1623" s="140"/>
      <c r="E1623" s="369">
        <v>0</v>
      </c>
      <c r="F1623" s="369">
        <v>0</v>
      </c>
      <c r="G1623" s="369">
        <v>0</v>
      </c>
      <c r="H1623" s="369">
        <v>0</v>
      </c>
      <c r="I1623" s="369">
        <v>0</v>
      </c>
      <c r="J1623" s="363">
        <f t="shared" si="515"/>
        <v>0</v>
      </c>
      <c r="K1623" s="369">
        <v>0</v>
      </c>
      <c r="L1623" s="369">
        <v>0</v>
      </c>
      <c r="M1623" s="369">
        <v>0</v>
      </c>
      <c r="N1623" s="369">
        <v>0</v>
      </c>
      <c r="O1623" s="369">
        <v>0</v>
      </c>
      <c r="P1623" s="102">
        <f t="shared" si="518"/>
        <v>0</v>
      </c>
      <c r="Q1623" s="118">
        <f t="shared" si="523"/>
        <v>0</v>
      </c>
      <c r="R1623" s="196">
        <v>0</v>
      </c>
    </row>
    <row r="1624" spans="1:18" ht="16.5" hidden="1" customHeight="1" outlineLevel="4">
      <c r="A1624" s="427"/>
      <c r="B1624" s="429"/>
      <c r="C1624" s="138" t="s">
        <v>273</v>
      </c>
      <c r="D1624" s="138"/>
      <c r="E1624" s="368">
        <f>SUM(E1625:E1626)</f>
        <v>0</v>
      </c>
      <c r="F1624" s="368">
        <f t="shared" ref="F1624:O1624" si="524">SUM(F1625:F1626)</f>
        <v>0</v>
      </c>
      <c r="G1624" s="368">
        <f t="shared" si="524"/>
        <v>0</v>
      </c>
      <c r="H1624" s="368">
        <f t="shared" si="524"/>
        <v>0</v>
      </c>
      <c r="I1624" s="368">
        <f t="shared" si="524"/>
        <v>0</v>
      </c>
      <c r="J1624" s="363">
        <f t="shared" si="515"/>
        <v>0</v>
      </c>
      <c r="K1624" s="368">
        <f t="shared" si="524"/>
        <v>0</v>
      </c>
      <c r="L1624" s="368">
        <f t="shared" si="524"/>
        <v>0</v>
      </c>
      <c r="M1624" s="368">
        <f t="shared" si="524"/>
        <v>0</v>
      </c>
      <c r="N1624" s="368">
        <f t="shared" si="524"/>
        <v>0</v>
      </c>
      <c r="O1624" s="368">
        <f t="shared" si="524"/>
        <v>0</v>
      </c>
      <c r="P1624" s="102">
        <f t="shared" si="518"/>
        <v>0</v>
      </c>
      <c r="Q1624" s="118">
        <f t="shared" si="523"/>
        <v>0</v>
      </c>
      <c r="R1624" s="196">
        <v>0</v>
      </c>
    </row>
    <row r="1625" spans="1:18" ht="16.5" hidden="1" customHeight="1" outlineLevel="4">
      <c r="A1625" s="427"/>
      <c r="B1625" s="429"/>
      <c r="C1625" s="97" t="s">
        <v>271</v>
      </c>
      <c r="D1625" s="97"/>
      <c r="E1625" s="369">
        <v>0</v>
      </c>
      <c r="F1625" s="369">
        <v>0</v>
      </c>
      <c r="G1625" s="369">
        <v>0</v>
      </c>
      <c r="H1625" s="369">
        <v>0</v>
      </c>
      <c r="I1625" s="369">
        <v>0</v>
      </c>
      <c r="J1625" s="363">
        <f t="shared" si="515"/>
        <v>0</v>
      </c>
      <c r="K1625" s="369">
        <v>0</v>
      </c>
      <c r="L1625" s="369">
        <v>0</v>
      </c>
      <c r="M1625" s="369">
        <v>0</v>
      </c>
      <c r="N1625" s="369">
        <v>0</v>
      </c>
      <c r="O1625" s="369">
        <v>0</v>
      </c>
      <c r="P1625" s="102">
        <f t="shared" si="518"/>
        <v>0</v>
      </c>
      <c r="Q1625" s="118">
        <f t="shared" si="523"/>
        <v>0</v>
      </c>
      <c r="R1625" s="196">
        <v>0</v>
      </c>
    </row>
    <row r="1626" spans="1:18" ht="16.5" hidden="1" customHeight="1" outlineLevel="4">
      <c r="A1626" s="427"/>
      <c r="B1626" s="429"/>
      <c r="C1626" s="97" t="s">
        <v>272</v>
      </c>
      <c r="D1626" s="97"/>
      <c r="E1626" s="369">
        <v>0</v>
      </c>
      <c r="F1626" s="369">
        <v>0</v>
      </c>
      <c r="G1626" s="369">
        <v>0</v>
      </c>
      <c r="H1626" s="369">
        <v>0</v>
      </c>
      <c r="I1626" s="369">
        <v>0</v>
      </c>
      <c r="J1626" s="363">
        <f t="shared" si="515"/>
        <v>0</v>
      </c>
      <c r="K1626" s="369">
        <v>0</v>
      </c>
      <c r="L1626" s="369">
        <v>0</v>
      </c>
      <c r="M1626" s="369">
        <v>0</v>
      </c>
      <c r="N1626" s="369">
        <v>0</v>
      </c>
      <c r="O1626" s="369">
        <v>0</v>
      </c>
      <c r="P1626" s="102">
        <f t="shared" si="518"/>
        <v>0</v>
      </c>
      <c r="Q1626" s="118">
        <f t="shared" si="523"/>
        <v>0</v>
      </c>
      <c r="R1626" s="196">
        <v>0</v>
      </c>
    </row>
    <row r="1627" spans="1:18" ht="16.5" hidden="1" customHeight="1" outlineLevel="4">
      <c r="A1627" s="427"/>
      <c r="B1627" s="429"/>
      <c r="C1627" s="138" t="s">
        <v>274</v>
      </c>
      <c r="D1627" s="138"/>
      <c r="E1627" s="368">
        <f>E1628</f>
        <v>0</v>
      </c>
      <c r="F1627" s="368">
        <f t="shared" ref="F1627:O1627" si="525">F1628</f>
        <v>0</v>
      </c>
      <c r="G1627" s="368">
        <f t="shared" si="525"/>
        <v>0</v>
      </c>
      <c r="H1627" s="368">
        <f t="shared" si="525"/>
        <v>0</v>
      </c>
      <c r="I1627" s="368">
        <f t="shared" si="525"/>
        <v>0</v>
      </c>
      <c r="J1627" s="363">
        <f t="shared" si="515"/>
        <v>0</v>
      </c>
      <c r="K1627" s="368">
        <f t="shared" si="525"/>
        <v>0</v>
      </c>
      <c r="L1627" s="368">
        <f t="shared" si="525"/>
        <v>0</v>
      </c>
      <c r="M1627" s="368">
        <f t="shared" si="525"/>
        <v>0</v>
      </c>
      <c r="N1627" s="368">
        <f t="shared" si="525"/>
        <v>0</v>
      </c>
      <c r="O1627" s="368">
        <f t="shared" si="525"/>
        <v>0</v>
      </c>
      <c r="P1627" s="102">
        <f t="shared" si="518"/>
        <v>0</v>
      </c>
      <c r="Q1627" s="118">
        <f t="shared" si="523"/>
        <v>0</v>
      </c>
      <c r="R1627" s="196">
        <v>0</v>
      </c>
    </row>
    <row r="1628" spans="1:18" ht="16.5" hidden="1" customHeight="1" outlineLevel="4">
      <c r="A1628" s="427"/>
      <c r="B1628" s="429"/>
      <c r="C1628" s="139" t="s">
        <v>275</v>
      </c>
      <c r="D1628" s="139"/>
      <c r="E1628" s="369">
        <v>0</v>
      </c>
      <c r="F1628" s="369">
        <v>0</v>
      </c>
      <c r="G1628" s="369">
        <v>0</v>
      </c>
      <c r="H1628" s="369">
        <v>0</v>
      </c>
      <c r="I1628" s="369">
        <v>0</v>
      </c>
      <c r="J1628" s="363">
        <f t="shared" si="515"/>
        <v>0</v>
      </c>
      <c r="K1628" s="369">
        <v>0</v>
      </c>
      <c r="L1628" s="369">
        <v>0</v>
      </c>
      <c r="M1628" s="369">
        <v>0</v>
      </c>
      <c r="N1628" s="369">
        <v>0</v>
      </c>
      <c r="O1628" s="369">
        <v>0</v>
      </c>
      <c r="P1628" s="102">
        <f t="shared" si="518"/>
        <v>0</v>
      </c>
      <c r="Q1628" s="118">
        <f t="shared" si="523"/>
        <v>0</v>
      </c>
      <c r="R1628" s="196">
        <v>0</v>
      </c>
    </row>
    <row r="1629" spans="1:18" ht="28.5" hidden="1" customHeight="1" outlineLevel="3">
      <c r="A1629" s="427"/>
      <c r="B1629" s="430"/>
      <c r="C1629" s="75" t="s">
        <v>22</v>
      </c>
      <c r="D1629" s="27">
        <v>0</v>
      </c>
      <c r="E1629" s="20">
        <f>E1630+E1687+E1691+E1695+E1698+E1700+E1703+E1706+E1709</f>
        <v>0</v>
      </c>
      <c r="F1629" s="20">
        <f t="shared" ref="F1629:O1629" si="526">F1630+F1687+F1691+F1695+F1698+F1700+F1703+F1706+F1709</f>
        <v>0</v>
      </c>
      <c r="G1629" s="20">
        <f t="shared" si="526"/>
        <v>0</v>
      </c>
      <c r="H1629" s="20">
        <f t="shared" si="526"/>
        <v>0</v>
      </c>
      <c r="I1629" s="20">
        <f t="shared" si="526"/>
        <v>360000</v>
      </c>
      <c r="J1629" s="363">
        <f t="shared" si="515"/>
        <v>360000</v>
      </c>
      <c r="K1629" s="20">
        <f t="shared" si="526"/>
        <v>0</v>
      </c>
      <c r="L1629" s="20">
        <f t="shared" si="526"/>
        <v>0</v>
      </c>
      <c r="M1629" s="20">
        <f t="shared" si="526"/>
        <v>0</v>
      </c>
      <c r="N1629" s="20">
        <f t="shared" si="526"/>
        <v>0</v>
      </c>
      <c r="O1629" s="20">
        <f t="shared" si="526"/>
        <v>0</v>
      </c>
      <c r="P1629" s="27">
        <f t="shared" si="518"/>
        <v>0</v>
      </c>
      <c r="Q1629" s="103">
        <f t="shared" si="523"/>
        <v>360000</v>
      </c>
      <c r="R1629" s="196">
        <v>0</v>
      </c>
    </row>
    <row r="1630" spans="1:18" ht="15.75" hidden="1" customHeight="1" outlineLevel="3">
      <c r="A1630" s="143"/>
      <c r="B1630" s="144"/>
      <c r="C1630" s="145" t="s">
        <v>338</v>
      </c>
      <c r="D1630" s="145"/>
      <c r="E1630" s="61">
        <f>SUM(E1631:E1686)</f>
        <v>0</v>
      </c>
      <c r="F1630" s="61">
        <f t="shared" ref="F1630:O1630" si="527">SUM(F1631:F1686)</f>
        <v>0</v>
      </c>
      <c r="G1630" s="61">
        <f t="shared" si="527"/>
        <v>0</v>
      </c>
      <c r="H1630" s="61">
        <f t="shared" si="527"/>
        <v>0</v>
      </c>
      <c r="I1630" s="61">
        <v>360000</v>
      </c>
      <c r="J1630" s="363">
        <f t="shared" si="515"/>
        <v>360000</v>
      </c>
      <c r="K1630" s="61">
        <f t="shared" si="527"/>
        <v>0</v>
      </c>
      <c r="L1630" s="61">
        <f t="shared" si="527"/>
        <v>0</v>
      </c>
      <c r="M1630" s="61">
        <f t="shared" si="527"/>
        <v>0</v>
      </c>
      <c r="N1630" s="61">
        <f t="shared" si="527"/>
        <v>0</v>
      </c>
      <c r="O1630" s="61">
        <f t="shared" si="527"/>
        <v>0</v>
      </c>
      <c r="P1630" s="363">
        <f t="shared" ref="P1630:P1693" si="528">K1630+L1630+M1630+N1630+O1630</f>
        <v>0</v>
      </c>
      <c r="Q1630" s="15"/>
      <c r="R1630" s="196">
        <v>0</v>
      </c>
    </row>
    <row r="1631" spans="1:18" ht="15.75" hidden="1" customHeight="1" outlineLevel="3">
      <c r="A1631" s="143"/>
      <c r="B1631" s="144"/>
      <c r="C1631" s="146" t="s">
        <v>16</v>
      </c>
      <c r="D1631" s="146"/>
      <c r="E1631" s="12">
        <v>0</v>
      </c>
      <c r="F1631" s="12">
        <v>0</v>
      </c>
      <c r="G1631" s="12">
        <v>0</v>
      </c>
      <c r="H1631" s="12">
        <v>0</v>
      </c>
      <c r="I1631" s="12">
        <v>360000</v>
      </c>
      <c r="J1631" s="363">
        <f t="shared" si="515"/>
        <v>360000</v>
      </c>
      <c r="K1631" s="12">
        <v>0</v>
      </c>
      <c r="L1631" s="12">
        <v>0</v>
      </c>
      <c r="M1631" s="12">
        <v>0</v>
      </c>
      <c r="N1631" s="12">
        <v>0</v>
      </c>
      <c r="O1631" s="12">
        <v>0</v>
      </c>
      <c r="P1631" s="363">
        <f t="shared" si="528"/>
        <v>0</v>
      </c>
      <c r="Q1631" s="15"/>
      <c r="R1631" s="196">
        <v>0</v>
      </c>
    </row>
    <row r="1632" spans="1:18" ht="15.75" hidden="1" customHeight="1" outlineLevel="3">
      <c r="A1632" s="143"/>
      <c r="B1632" s="144"/>
      <c r="C1632" s="146" t="s">
        <v>17</v>
      </c>
      <c r="D1632" s="146"/>
      <c r="E1632" s="12">
        <v>0</v>
      </c>
      <c r="F1632" s="12">
        <v>0</v>
      </c>
      <c r="G1632" s="12">
        <v>0</v>
      </c>
      <c r="H1632" s="12">
        <v>0</v>
      </c>
      <c r="I1632" s="12">
        <v>0</v>
      </c>
      <c r="J1632" s="363">
        <f t="shared" si="515"/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363">
        <f t="shared" si="528"/>
        <v>0</v>
      </c>
      <c r="Q1632" s="15"/>
      <c r="R1632" s="196">
        <v>0</v>
      </c>
    </row>
    <row r="1633" spans="1:18" ht="15.75" hidden="1" customHeight="1" outlineLevel="3">
      <c r="A1633" s="143"/>
      <c r="B1633" s="144"/>
      <c r="C1633" s="146" t="s">
        <v>209</v>
      </c>
      <c r="D1633" s="146"/>
      <c r="E1633" s="12">
        <v>0</v>
      </c>
      <c r="F1633" s="12">
        <v>0</v>
      </c>
      <c r="G1633" s="12">
        <v>0</v>
      </c>
      <c r="H1633" s="12">
        <v>0</v>
      </c>
      <c r="I1633" s="12">
        <v>0</v>
      </c>
      <c r="J1633" s="363">
        <f t="shared" si="515"/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0</v>
      </c>
      <c r="P1633" s="363">
        <f t="shared" si="528"/>
        <v>0</v>
      </c>
      <c r="Q1633" s="15"/>
      <c r="R1633" s="196">
        <v>0</v>
      </c>
    </row>
    <row r="1634" spans="1:18" ht="15.75" hidden="1" customHeight="1" outlineLevel="3">
      <c r="A1634" s="143"/>
      <c r="B1634" s="144"/>
      <c r="C1634" s="146" t="s">
        <v>210</v>
      </c>
      <c r="D1634" s="146"/>
      <c r="E1634" s="12">
        <v>0</v>
      </c>
      <c r="F1634" s="12">
        <v>0</v>
      </c>
      <c r="G1634" s="12">
        <v>0</v>
      </c>
      <c r="H1634" s="12">
        <v>0</v>
      </c>
      <c r="I1634" s="12">
        <v>0</v>
      </c>
      <c r="J1634" s="363">
        <f t="shared" si="515"/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0</v>
      </c>
      <c r="P1634" s="363">
        <f t="shared" si="528"/>
        <v>0</v>
      </c>
      <c r="Q1634" s="15"/>
      <c r="R1634" s="196">
        <v>0</v>
      </c>
    </row>
    <row r="1635" spans="1:18" ht="15.75" hidden="1" customHeight="1" outlineLevel="3">
      <c r="A1635" s="143"/>
      <c r="B1635" s="144"/>
      <c r="C1635" s="146" t="s">
        <v>211</v>
      </c>
      <c r="D1635" s="146"/>
      <c r="E1635" s="12">
        <v>0</v>
      </c>
      <c r="F1635" s="12">
        <v>0</v>
      </c>
      <c r="G1635" s="12">
        <v>0</v>
      </c>
      <c r="H1635" s="12">
        <v>0</v>
      </c>
      <c r="I1635" s="12">
        <v>0</v>
      </c>
      <c r="J1635" s="363">
        <f t="shared" si="515"/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363">
        <f t="shared" si="528"/>
        <v>0</v>
      </c>
      <c r="Q1635" s="15"/>
      <c r="R1635" s="196">
        <v>0</v>
      </c>
    </row>
    <row r="1636" spans="1:18" ht="15.75" hidden="1" customHeight="1" outlineLevel="3">
      <c r="A1636" s="143"/>
      <c r="B1636" s="144"/>
      <c r="C1636" s="146" t="s">
        <v>212</v>
      </c>
      <c r="D1636" s="146"/>
      <c r="E1636" s="12">
        <v>0</v>
      </c>
      <c r="F1636" s="12">
        <v>0</v>
      </c>
      <c r="G1636" s="12">
        <v>0</v>
      </c>
      <c r="H1636" s="12">
        <v>0</v>
      </c>
      <c r="I1636" s="12">
        <v>0</v>
      </c>
      <c r="J1636" s="363">
        <f t="shared" si="515"/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363">
        <f t="shared" si="528"/>
        <v>0</v>
      </c>
      <c r="Q1636" s="15"/>
      <c r="R1636" s="196">
        <v>0</v>
      </c>
    </row>
    <row r="1637" spans="1:18" ht="15.75" hidden="1" customHeight="1" outlineLevel="3">
      <c r="A1637" s="143"/>
      <c r="B1637" s="144"/>
      <c r="C1637" s="146" t="s">
        <v>213</v>
      </c>
      <c r="D1637" s="146"/>
      <c r="E1637" s="12">
        <v>0</v>
      </c>
      <c r="F1637" s="12">
        <v>0</v>
      </c>
      <c r="G1637" s="12">
        <v>0</v>
      </c>
      <c r="H1637" s="12">
        <v>0</v>
      </c>
      <c r="I1637" s="12">
        <v>0</v>
      </c>
      <c r="J1637" s="363">
        <f t="shared" si="515"/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363">
        <f t="shared" si="528"/>
        <v>0</v>
      </c>
      <c r="Q1637" s="15"/>
      <c r="R1637" s="196">
        <v>0</v>
      </c>
    </row>
    <row r="1638" spans="1:18" ht="15.75" hidden="1" customHeight="1" outlineLevel="3">
      <c r="A1638" s="143"/>
      <c r="B1638" s="144"/>
      <c r="C1638" s="146" t="s">
        <v>214</v>
      </c>
      <c r="D1638" s="146"/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363">
        <f t="shared" si="515"/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363">
        <f t="shared" si="528"/>
        <v>0</v>
      </c>
      <c r="Q1638" s="15"/>
      <c r="R1638" s="196">
        <v>0</v>
      </c>
    </row>
    <row r="1639" spans="1:18" ht="15.75" hidden="1" customHeight="1" outlineLevel="3">
      <c r="A1639" s="143"/>
      <c r="B1639" s="144"/>
      <c r="C1639" s="146" t="s">
        <v>215</v>
      </c>
      <c r="D1639" s="146"/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363">
        <f t="shared" si="515"/>
        <v>0</v>
      </c>
      <c r="K1639" s="12">
        <v>0</v>
      </c>
      <c r="L1639" s="12">
        <v>0</v>
      </c>
      <c r="M1639" s="12">
        <v>0</v>
      </c>
      <c r="N1639" s="12">
        <v>0</v>
      </c>
      <c r="O1639" s="12">
        <v>0</v>
      </c>
      <c r="P1639" s="363">
        <f t="shared" si="528"/>
        <v>0</v>
      </c>
      <c r="Q1639" s="15"/>
      <c r="R1639" s="196">
        <v>0</v>
      </c>
    </row>
    <row r="1640" spans="1:18" ht="15.75" hidden="1" customHeight="1" outlineLevel="3">
      <c r="A1640" s="143"/>
      <c r="B1640" s="144"/>
      <c r="C1640" s="146" t="s">
        <v>216</v>
      </c>
      <c r="D1640" s="146"/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363">
        <f t="shared" si="515"/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363">
        <f t="shared" si="528"/>
        <v>0</v>
      </c>
      <c r="Q1640" s="15"/>
      <c r="R1640" s="196">
        <v>0</v>
      </c>
    </row>
    <row r="1641" spans="1:18" ht="15.75" hidden="1" customHeight="1" outlineLevel="3">
      <c r="A1641" s="143"/>
      <c r="B1641" s="144"/>
      <c r="C1641" s="146" t="s">
        <v>217</v>
      </c>
      <c r="D1641" s="146"/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363">
        <f t="shared" si="515"/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363">
        <f t="shared" si="528"/>
        <v>0</v>
      </c>
      <c r="Q1641" s="15"/>
      <c r="R1641" s="196">
        <v>0</v>
      </c>
    </row>
    <row r="1642" spans="1:18" ht="15.75" hidden="1" customHeight="1" outlineLevel="3">
      <c r="A1642" s="143"/>
      <c r="B1642" s="144"/>
      <c r="C1642" s="146" t="s">
        <v>218</v>
      </c>
      <c r="D1642" s="146"/>
      <c r="E1642" s="12">
        <v>0</v>
      </c>
      <c r="F1642" s="12">
        <v>0</v>
      </c>
      <c r="G1642" s="12">
        <v>0</v>
      </c>
      <c r="H1642" s="12">
        <v>0</v>
      </c>
      <c r="I1642" s="12">
        <v>0</v>
      </c>
      <c r="J1642" s="363">
        <f t="shared" ref="J1642:J1705" si="529">I1642+H1642+G1642+F1642+E1642+D1642</f>
        <v>0</v>
      </c>
      <c r="K1642" s="12">
        <v>0</v>
      </c>
      <c r="L1642" s="12">
        <v>0</v>
      </c>
      <c r="M1642" s="12">
        <v>0</v>
      </c>
      <c r="N1642" s="12">
        <v>0</v>
      </c>
      <c r="O1642" s="12">
        <v>0</v>
      </c>
      <c r="P1642" s="363">
        <f t="shared" si="528"/>
        <v>0</v>
      </c>
      <c r="Q1642" s="15"/>
      <c r="R1642" s="196">
        <v>0</v>
      </c>
    </row>
    <row r="1643" spans="1:18" ht="15.75" hidden="1" customHeight="1" outlineLevel="3">
      <c r="A1643" s="143"/>
      <c r="B1643" s="144"/>
      <c r="C1643" s="146" t="s">
        <v>219</v>
      </c>
      <c r="D1643" s="146"/>
      <c r="E1643" s="12">
        <v>0</v>
      </c>
      <c r="F1643" s="12">
        <v>0</v>
      </c>
      <c r="G1643" s="12">
        <v>0</v>
      </c>
      <c r="H1643" s="12">
        <v>0</v>
      </c>
      <c r="I1643" s="12">
        <v>0</v>
      </c>
      <c r="J1643" s="363">
        <f t="shared" si="529"/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363">
        <f t="shared" si="528"/>
        <v>0</v>
      </c>
      <c r="Q1643" s="15"/>
      <c r="R1643" s="196">
        <v>0</v>
      </c>
    </row>
    <row r="1644" spans="1:18" ht="15.75" hidden="1" customHeight="1" outlineLevel="3">
      <c r="A1644" s="143"/>
      <c r="B1644" s="144"/>
      <c r="C1644" s="146" t="s">
        <v>215</v>
      </c>
      <c r="D1644" s="146"/>
      <c r="E1644" s="12">
        <v>0</v>
      </c>
      <c r="F1644" s="12">
        <v>0</v>
      </c>
      <c r="G1644" s="12">
        <v>0</v>
      </c>
      <c r="H1644" s="12">
        <v>0</v>
      </c>
      <c r="I1644" s="12">
        <v>0</v>
      </c>
      <c r="J1644" s="363">
        <f t="shared" si="529"/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363">
        <f t="shared" si="528"/>
        <v>0</v>
      </c>
      <c r="Q1644" s="15"/>
      <c r="R1644" s="196">
        <v>0</v>
      </c>
    </row>
    <row r="1645" spans="1:18" ht="15.75" hidden="1" customHeight="1" outlineLevel="3">
      <c r="A1645" s="143"/>
      <c r="B1645" s="144"/>
      <c r="C1645" s="146" t="s">
        <v>220</v>
      </c>
      <c r="D1645" s="146"/>
      <c r="E1645" s="12">
        <v>0</v>
      </c>
      <c r="F1645" s="12">
        <v>0</v>
      </c>
      <c r="G1645" s="12">
        <v>0</v>
      </c>
      <c r="H1645" s="12">
        <v>0</v>
      </c>
      <c r="I1645" s="12">
        <v>0</v>
      </c>
      <c r="J1645" s="363">
        <f t="shared" si="529"/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0</v>
      </c>
      <c r="P1645" s="363">
        <f t="shared" si="528"/>
        <v>0</v>
      </c>
      <c r="Q1645" s="15"/>
      <c r="R1645" s="196">
        <v>0</v>
      </c>
    </row>
    <row r="1646" spans="1:18" ht="15.75" hidden="1" customHeight="1" outlineLevel="3">
      <c r="A1646" s="143"/>
      <c r="B1646" s="144"/>
      <c r="C1646" s="146" t="s">
        <v>215</v>
      </c>
      <c r="D1646" s="146"/>
      <c r="E1646" s="12">
        <v>0</v>
      </c>
      <c r="F1646" s="12">
        <v>0</v>
      </c>
      <c r="G1646" s="12">
        <v>0</v>
      </c>
      <c r="H1646" s="12">
        <v>0</v>
      </c>
      <c r="I1646" s="12">
        <v>0</v>
      </c>
      <c r="J1646" s="363">
        <f t="shared" si="529"/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363">
        <f t="shared" si="528"/>
        <v>0</v>
      </c>
      <c r="Q1646" s="15"/>
      <c r="R1646" s="196">
        <v>0</v>
      </c>
    </row>
    <row r="1647" spans="1:18" ht="15.75" hidden="1" customHeight="1" outlineLevel="3">
      <c r="A1647" s="143"/>
      <c r="B1647" s="144"/>
      <c r="C1647" s="146" t="s">
        <v>221</v>
      </c>
      <c r="D1647" s="146"/>
      <c r="E1647" s="12">
        <v>0</v>
      </c>
      <c r="F1647" s="12">
        <v>0</v>
      </c>
      <c r="G1647" s="12">
        <v>0</v>
      </c>
      <c r="H1647" s="12">
        <v>0</v>
      </c>
      <c r="I1647" s="12">
        <v>0</v>
      </c>
      <c r="J1647" s="363">
        <f t="shared" si="529"/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363">
        <f t="shared" si="528"/>
        <v>0</v>
      </c>
      <c r="Q1647" s="15"/>
      <c r="R1647" s="196">
        <v>0</v>
      </c>
    </row>
    <row r="1648" spans="1:18" ht="15.75" hidden="1" customHeight="1" outlineLevel="3">
      <c r="A1648" s="143"/>
      <c r="B1648" s="144"/>
      <c r="C1648" s="146" t="s">
        <v>222</v>
      </c>
      <c r="D1648" s="146"/>
      <c r="E1648" s="12">
        <v>0</v>
      </c>
      <c r="F1648" s="12">
        <v>0</v>
      </c>
      <c r="G1648" s="12">
        <v>0</v>
      </c>
      <c r="H1648" s="12">
        <v>0</v>
      </c>
      <c r="I1648" s="12">
        <v>0</v>
      </c>
      <c r="J1648" s="363">
        <f t="shared" si="529"/>
        <v>0</v>
      </c>
      <c r="K1648" s="12">
        <v>0</v>
      </c>
      <c r="L1648" s="12">
        <v>0</v>
      </c>
      <c r="M1648" s="12">
        <v>0</v>
      </c>
      <c r="N1648" s="12">
        <v>0</v>
      </c>
      <c r="O1648" s="12">
        <v>0</v>
      </c>
      <c r="P1648" s="363">
        <f t="shared" si="528"/>
        <v>0</v>
      </c>
      <c r="Q1648" s="15"/>
      <c r="R1648" s="196">
        <v>0</v>
      </c>
    </row>
    <row r="1649" spans="1:18" ht="15.75" hidden="1" customHeight="1" outlineLevel="3">
      <c r="A1649" s="143"/>
      <c r="B1649" s="144"/>
      <c r="C1649" s="146" t="s">
        <v>223</v>
      </c>
      <c r="D1649" s="146"/>
      <c r="E1649" s="12">
        <v>0</v>
      </c>
      <c r="F1649" s="12">
        <v>0</v>
      </c>
      <c r="G1649" s="12">
        <v>0</v>
      </c>
      <c r="H1649" s="12">
        <v>0</v>
      </c>
      <c r="I1649" s="12">
        <v>0</v>
      </c>
      <c r="J1649" s="363">
        <f t="shared" si="529"/>
        <v>0</v>
      </c>
      <c r="K1649" s="12">
        <v>0</v>
      </c>
      <c r="L1649" s="12">
        <v>0</v>
      </c>
      <c r="M1649" s="12">
        <v>0</v>
      </c>
      <c r="N1649" s="12">
        <v>0</v>
      </c>
      <c r="O1649" s="12">
        <v>0</v>
      </c>
      <c r="P1649" s="363">
        <f t="shared" si="528"/>
        <v>0</v>
      </c>
      <c r="Q1649" s="15"/>
      <c r="R1649" s="196">
        <v>0</v>
      </c>
    </row>
    <row r="1650" spans="1:18" ht="15.75" hidden="1" customHeight="1" outlineLevel="3">
      <c r="A1650" s="143"/>
      <c r="B1650" s="144"/>
      <c r="C1650" s="146" t="s">
        <v>224</v>
      </c>
      <c r="D1650" s="146"/>
      <c r="E1650" s="12">
        <v>0</v>
      </c>
      <c r="F1650" s="12">
        <v>0</v>
      </c>
      <c r="G1650" s="12">
        <v>0</v>
      </c>
      <c r="H1650" s="12">
        <v>0</v>
      </c>
      <c r="I1650" s="12">
        <v>0</v>
      </c>
      <c r="J1650" s="363">
        <f t="shared" si="529"/>
        <v>0</v>
      </c>
      <c r="K1650" s="12">
        <v>0</v>
      </c>
      <c r="L1650" s="12">
        <v>0</v>
      </c>
      <c r="M1650" s="12">
        <v>0</v>
      </c>
      <c r="N1650" s="12">
        <v>0</v>
      </c>
      <c r="O1650" s="12">
        <v>0</v>
      </c>
      <c r="P1650" s="363">
        <f t="shared" si="528"/>
        <v>0</v>
      </c>
      <c r="Q1650" s="15"/>
      <c r="R1650" s="196">
        <v>0</v>
      </c>
    </row>
    <row r="1651" spans="1:18" ht="15.75" hidden="1" customHeight="1" outlineLevel="3">
      <c r="A1651" s="143"/>
      <c r="B1651" s="144"/>
      <c r="C1651" s="146" t="s">
        <v>215</v>
      </c>
      <c r="D1651" s="146"/>
      <c r="E1651" s="12">
        <v>0</v>
      </c>
      <c r="F1651" s="12">
        <v>0</v>
      </c>
      <c r="G1651" s="12">
        <v>0</v>
      </c>
      <c r="H1651" s="12">
        <v>0</v>
      </c>
      <c r="I1651" s="12">
        <v>0</v>
      </c>
      <c r="J1651" s="363">
        <f t="shared" si="529"/>
        <v>0</v>
      </c>
      <c r="K1651" s="12">
        <v>0</v>
      </c>
      <c r="L1651" s="12">
        <v>0</v>
      </c>
      <c r="M1651" s="12">
        <v>0</v>
      </c>
      <c r="N1651" s="12">
        <v>0</v>
      </c>
      <c r="O1651" s="12">
        <v>0</v>
      </c>
      <c r="P1651" s="363">
        <f t="shared" si="528"/>
        <v>0</v>
      </c>
      <c r="Q1651" s="15"/>
      <c r="R1651" s="196">
        <v>0</v>
      </c>
    </row>
    <row r="1652" spans="1:18" ht="15.75" hidden="1" customHeight="1" outlineLevel="3">
      <c r="A1652" s="143"/>
      <c r="B1652" s="144"/>
      <c r="C1652" s="146" t="s">
        <v>225</v>
      </c>
      <c r="D1652" s="146"/>
      <c r="E1652" s="12">
        <v>0</v>
      </c>
      <c r="F1652" s="12">
        <v>0</v>
      </c>
      <c r="G1652" s="12">
        <v>0</v>
      </c>
      <c r="H1652" s="12">
        <v>0</v>
      </c>
      <c r="I1652" s="12">
        <v>0</v>
      </c>
      <c r="J1652" s="363">
        <f t="shared" si="529"/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0</v>
      </c>
      <c r="P1652" s="363">
        <f t="shared" si="528"/>
        <v>0</v>
      </c>
      <c r="Q1652" s="15"/>
      <c r="R1652" s="196">
        <v>0</v>
      </c>
    </row>
    <row r="1653" spans="1:18" ht="15.75" hidden="1" customHeight="1" outlineLevel="3">
      <c r="A1653" s="143"/>
      <c r="B1653" s="144"/>
      <c r="C1653" s="146" t="s">
        <v>16</v>
      </c>
      <c r="D1653" s="146"/>
      <c r="E1653" s="12">
        <v>0</v>
      </c>
      <c r="F1653" s="12">
        <v>0</v>
      </c>
      <c r="G1653" s="12">
        <v>0</v>
      </c>
      <c r="H1653" s="12">
        <v>0</v>
      </c>
      <c r="I1653" s="12">
        <v>0</v>
      </c>
      <c r="J1653" s="363">
        <f t="shared" si="529"/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363">
        <f t="shared" si="528"/>
        <v>0</v>
      </c>
      <c r="Q1653" s="15"/>
      <c r="R1653" s="196">
        <v>0</v>
      </c>
    </row>
    <row r="1654" spans="1:18" ht="15.75" hidden="1" customHeight="1" outlineLevel="3">
      <c r="A1654" s="143"/>
      <c r="B1654" s="144"/>
      <c r="C1654" s="146" t="s">
        <v>226</v>
      </c>
      <c r="D1654" s="146"/>
      <c r="E1654" s="12">
        <v>0</v>
      </c>
      <c r="F1654" s="12">
        <v>0</v>
      </c>
      <c r="G1654" s="12">
        <v>0</v>
      </c>
      <c r="H1654" s="12">
        <v>0</v>
      </c>
      <c r="I1654" s="12">
        <v>0</v>
      </c>
      <c r="J1654" s="363">
        <f t="shared" si="529"/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363">
        <f t="shared" si="528"/>
        <v>0</v>
      </c>
      <c r="Q1654" s="15"/>
      <c r="R1654" s="196">
        <v>0</v>
      </c>
    </row>
    <row r="1655" spans="1:18" ht="15.75" hidden="1" customHeight="1" outlineLevel="3">
      <c r="A1655" s="143"/>
      <c r="B1655" s="144"/>
      <c r="C1655" s="146" t="s">
        <v>227</v>
      </c>
      <c r="D1655" s="146"/>
      <c r="E1655" s="12">
        <v>0</v>
      </c>
      <c r="F1655" s="12">
        <v>0</v>
      </c>
      <c r="G1655" s="12">
        <v>0</v>
      </c>
      <c r="H1655" s="12">
        <v>0</v>
      </c>
      <c r="I1655" s="12">
        <v>0</v>
      </c>
      <c r="J1655" s="363">
        <f t="shared" si="529"/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363">
        <f t="shared" si="528"/>
        <v>0</v>
      </c>
      <c r="Q1655" s="15"/>
      <c r="R1655" s="196">
        <v>0</v>
      </c>
    </row>
    <row r="1656" spans="1:18" ht="15.75" hidden="1" customHeight="1" outlineLevel="3">
      <c r="A1656" s="143"/>
      <c r="B1656" s="144"/>
      <c r="C1656" s="146" t="s">
        <v>228</v>
      </c>
      <c r="D1656" s="146"/>
      <c r="E1656" s="12">
        <v>0</v>
      </c>
      <c r="F1656" s="12">
        <v>0</v>
      </c>
      <c r="G1656" s="12">
        <v>0</v>
      </c>
      <c r="H1656" s="12">
        <v>0</v>
      </c>
      <c r="I1656" s="12">
        <v>0</v>
      </c>
      <c r="J1656" s="363">
        <f t="shared" si="529"/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363">
        <f t="shared" si="528"/>
        <v>0</v>
      </c>
      <c r="Q1656" s="15"/>
      <c r="R1656" s="196">
        <v>0</v>
      </c>
    </row>
    <row r="1657" spans="1:18" ht="15.75" hidden="1" customHeight="1" outlineLevel="3">
      <c r="A1657" s="143"/>
      <c r="B1657" s="144"/>
      <c r="C1657" s="146" t="s">
        <v>229</v>
      </c>
      <c r="D1657" s="146"/>
      <c r="E1657" s="12">
        <v>0</v>
      </c>
      <c r="F1657" s="12">
        <v>0</v>
      </c>
      <c r="G1657" s="12">
        <v>0</v>
      </c>
      <c r="H1657" s="12">
        <v>0</v>
      </c>
      <c r="I1657" s="12">
        <v>0</v>
      </c>
      <c r="J1657" s="363">
        <f t="shared" si="529"/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363">
        <f t="shared" si="528"/>
        <v>0</v>
      </c>
      <c r="Q1657" s="15"/>
      <c r="R1657" s="196">
        <v>0</v>
      </c>
    </row>
    <row r="1658" spans="1:18" ht="15.75" hidden="1" customHeight="1" outlineLevel="3">
      <c r="A1658" s="143"/>
      <c r="B1658" s="144"/>
      <c r="C1658" s="146" t="s">
        <v>230</v>
      </c>
      <c r="D1658" s="146"/>
      <c r="E1658" s="12">
        <v>0</v>
      </c>
      <c r="F1658" s="12">
        <v>0</v>
      </c>
      <c r="G1658" s="12">
        <v>0</v>
      </c>
      <c r="H1658" s="12">
        <v>0</v>
      </c>
      <c r="I1658" s="12">
        <v>0</v>
      </c>
      <c r="J1658" s="363">
        <f t="shared" si="529"/>
        <v>0</v>
      </c>
      <c r="K1658" s="12">
        <v>0</v>
      </c>
      <c r="L1658" s="12">
        <v>0</v>
      </c>
      <c r="M1658" s="12">
        <v>0</v>
      </c>
      <c r="N1658" s="12">
        <v>0</v>
      </c>
      <c r="O1658" s="12">
        <v>0</v>
      </c>
      <c r="P1658" s="363">
        <f t="shared" si="528"/>
        <v>0</v>
      </c>
      <c r="Q1658" s="15"/>
      <c r="R1658" s="196">
        <v>0</v>
      </c>
    </row>
    <row r="1659" spans="1:18" ht="15.75" hidden="1" customHeight="1" outlineLevel="3">
      <c r="A1659" s="143"/>
      <c r="B1659" s="144"/>
      <c r="C1659" s="146" t="s">
        <v>231</v>
      </c>
      <c r="D1659" s="146"/>
      <c r="E1659" s="12">
        <v>0</v>
      </c>
      <c r="F1659" s="12">
        <v>0</v>
      </c>
      <c r="G1659" s="12">
        <v>0</v>
      </c>
      <c r="H1659" s="12">
        <v>0</v>
      </c>
      <c r="I1659" s="12">
        <v>0</v>
      </c>
      <c r="J1659" s="363">
        <f t="shared" si="529"/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363">
        <f t="shared" si="528"/>
        <v>0</v>
      </c>
      <c r="Q1659" s="15"/>
      <c r="R1659" s="196">
        <v>0</v>
      </c>
    </row>
    <row r="1660" spans="1:18" ht="15.75" hidden="1" customHeight="1" outlineLevel="3">
      <c r="A1660" s="143"/>
      <c r="B1660" s="144"/>
      <c r="C1660" s="146" t="s">
        <v>232</v>
      </c>
      <c r="D1660" s="146"/>
      <c r="E1660" s="12">
        <v>0</v>
      </c>
      <c r="F1660" s="12">
        <v>0</v>
      </c>
      <c r="G1660" s="12">
        <v>0</v>
      </c>
      <c r="H1660" s="12">
        <v>0</v>
      </c>
      <c r="I1660" s="12">
        <v>0</v>
      </c>
      <c r="J1660" s="363">
        <f t="shared" si="529"/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363">
        <f t="shared" si="528"/>
        <v>0</v>
      </c>
      <c r="Q1660" s="15"/>
      <c r="R1660" s="196">
        <v>0</v>
      </c>
    </row>
    <row r="1661" spans="1:18" ht="15.75" hidden="1" customHeight="1" outlineLevel="3">
      <c r="A1661" s="143"/>
      <c r="B1661" s="144"/>
      <c r="C1661" s="147" t="s">
        <v>233</v>
      </c>
      <c r="D1661" s="147"/>
      <c r="E1661" s="12">
        <v>0</v>
      </c>
      <c r="F1661" s="12">
        <v>0</v>
      </c>
      <c r="G1661" s="12">
        <v>0</v>
      </c>
      <c r="H1661" s="12">
        <v>0</v>
      </c>
      <c r="I1661" s="12">
        <v>0</v>
      </c>
      <c r="J1661" s="363">
        <f t="shared" si="529"/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363">
        <f t="shared" si="528"/>
        <v>0</v>
      </c>
      <c r="Q1661" s="15"/>
      <c r="R1661" s="196">
        <v>0</v>
      </c>
    </row>
    <row r="1662" spans="1:18" ht="15.75" hidden="1" customHeight="1" outlineLevel="3">
      <c r="A1662" s="143"/>
      <c r="B1662" s="144"/>
      <c r="C1662" s="147" t="s">
        <v>234</v>
      </c>
      <c r="D1662" s="147"/>
      <c r="E1662" s="12">
        <v>0</v>
      </c>
      <c r="F1662" s="12">
        <v>0</v>
      </c>
      <c r="G1662" s="12">
        <v>0</v>
      </c>
      <c r="H1662" s="12">
        <v>0</v>
      </c>
      <c r="I1662" s="12">
        <v>0</v>
      </c>
      <c r="J1662" s="363">
        <f t="shared" si="529"/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363">
        <f t="shared" si="528"/>
        <v>0</v>
      </c>
      <c r="Q1662" s="15"/>
      <c r="R1662" s="196">
        <v>0</v>
      </c>
    </row>
    <row r="1663" spans="1:18" ht="15.75" hidden="1" customHeight="1" outlineLevel="3">
      <c r="A1663" s="143"/>
      <c r="B1663" s="144"/>
      <c r="C1663" s="146" t="s">
        <v>235</v>
      </c>
      <c r="D1663" s="146"/>
      <c r="E1663" s="12">
        <v>0</v>
      </c>
      <c r="F1663" s="12">
        <v>0</v>
      </c>
      <c r="G1663" s="12">
        <v>0</v>
      </c>
      <c r="H1663" s="12">
        <v>0</v>
      </c>
      <c r="I1663" s="12">
        <v>0</v>
      </c>
      <c r="J1663" s="363">
        <f t="shared" si="529"/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363">
        <f t="shared" si="528"/>
        <v>0</v>
      </c>
      <c r="Q1663" s="15"/>
      <c r="R1663" s="196">
        <v>0</v>
      </c>
    </row>
    <row r="1664" spans="1:18" ht="15.75" hidden="1" customHeight="1" outlineLevel="3">
      <c r="A1664" s="143"/>
      <c r="B1664" s="144"/>
      <c r="C1664" s="146" t="s">
        <v>236</v>
      </c>
      <c r="D1664" s="146"/>
      <c r="E1664" s="12">
        <v>0</v>
      </c>
      <c r="F1664" s="12">
        <v>0</v>
      </c>
      <c r="G1664" s="12">
        <v>0</v>
      </c>
      <c r="H1664" s="12">
        <v>0</v>
      </c>
      <c r="I1664" s="12">
        <v>0</v>
      </c>
      <c r="J1664" s="363">
        <f t="shared" si="529"/>
        <v>0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363">
        <f t="shared" si="528"/>
        <v>0</v>
      </c>
      <c r="Q1664" s="15"/>
      <c r="R1664" s="196">
        <v>0</v>
      </c>
    </row>
    <row r="1665" spans="1:18" ht="15.75" hidden="1" customHeight="1" outlineLevel="3">
      <c r="A1665" s="143"/>
      <c r="B1665" s="144"/>
      <c r="C1665" s="146" t="s">
        <v>237</v>
      </c>
      <c r="D1665" s="146"/>
      <c r="E1665" s="12">
        <v>0</v>
      </c>
      <c r="F1665" s="12">
        <v>0</v>
      </c>
      <c r="G1665" s="12">
        <v>0</v>
      </c>
      <c r="H1665" s="12">
        <v>0</v>
      </c>
      <c r="I1665" s="12">
        <v>0</v>
      </c>
      <c r="J1665" s="363">
        <f t="shared" si="529"/>
        <v>0</v>
      </c>
      <c r="K1665" s="12">
        <v>0</v>
      </c>
      <c r="L1665" s="12">
        <v>0</v>
      </c>
      <c r="M1665" s="12">
        <v>0</v>
      </c>
      <c r="N1665" s="12">
        <v>0</v>
      </c>
      <c r="O1665" s="12">
        <v>0</v>
      </c>
      <c r="P1665" s="363">
        <f t="shared" si="528"/>
        <v>0</v>
      </c>
      <c r="Q1665" s="15"/>
      <c r="R1665" s="196">
        <v>0</v>
      </c>
    </row>
    <row r="1666" spans="1:18" ht="15.75" hidden="1" customHeight="1" outlineLevel="3">
      <c r="A1666" s="143"/>
      <c r="B1666" s="144"/>
      <c r="C1666" s="146" t="s">
        <v>238</v>
      </c>
      <c r="D1666" s="146"/>
      <c r="E1666" s="12">
        <v>0</v>
      </c>
      <c r="F1666" s="12">
        <v>0</v>
      </c>
      <c r="G1666" s="12">
        <v>0</v>
      </c>
      <c r="H1666" s="12">
        <v>0</v>
      </c>
      <c r="I1666" s="12">
        <v>0</v>
      </c>
      <c r="J1666" s="363">
        <f t="shared" si="529"/>
        <v>0</v>
      </c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363">
        <f t="shared" si="528"/>
        <v>0</v>
      </c>
      <c r="Q1666" s="15"/>
      <c r="R1666" s="196">
        <v>0</v>
      </c>
    </row>
    <row r="1667" spans="1:18" ht="15.75" hidden="1" customHeight="1" outlineLevel="3">
      <c r="A1667" s="143"/>
      <c r="B1667" s="144"/>
      <c r="C1667" s="146" t="s">
        <v>227</v>
      </c>
      <c r="D1667" s="146"/>
      <c r="E1667" s="12">
        <v>0</v>
      </c>
      <c r="F1667" s="12">
        <v>0</v>
      </c>
      <c r="G1667" s="12">
        <v>0</v>
      </c>
      <c r="H1667" s="12">
        <v>0</v>
      </c>
      <c r="I1667" s="12">
        <v>0</v>
      </c>
      <c r="J1667" s="363">
        <f t="shared" si="529"/>
        <v>0</v>
      </c>
      <c r="K1667" s="12">
        <v>0</v>
      </c>
      <c r="L1667" s="12">
        <v>0</v>
      </c>
      <c r="M1667" s="12">
        <v>0</v>
      </c>
      <c r="N1667" s="12">
        <v>0</v>
      </c>
      <c r="O1667" s="12">
        <v>0</v>
      </c>
      <c r="P1667" s="363">
        <f t="shared" si="528"/>
        <v>0</v>
      </c>
      <c r="Q1667" s="15"/>
      <c r="R1667" s="196">
        <v>0</v>
      </c>
    </row>
    <row r="1668" spans="1:18" ht="15.75" hidden="1" customHeight="1" outlineLevel="3">
      <c r="A1668" s="143"/>
      <c r="B1668" s="144"/>
      <c r="C1668" s="147" t="s">
        <v>239</v>
      </c>
      <c r="D1668" s="147"/>
      <c r="E1668" s="12">
        <v>0</v>
      </c>
      <c r="F1668" s="12">
        <v>0</v>
      </c>
      <c r="G1668" s="12">
        <v>0</v>
      </c>
      <c r="H1668" s="12">
        <v>0</v>
      </c>
      <c r="I1668" s="12">
        <v>0</v>
      </c>
      <c r="J1668" s="363">
        <f t="shared" si="529"/>
        <v>0</v>
      </c>
      <c r="K1668" s="12">
        <v>0</v>
      </c>
      <c r="L1668" s="12">
        <v>0</v>
      </c>
      <c r="M1668" s="12">
        <v>0</v>
      </c>
      <c r="N1668" s="12">
        <v>0</v>
      </c>
      <c r="O1668" s="12">
        <v>0</v>
      </c>
      <c r="P1668" s="363">
        <f t="shared" si="528"/>
        <v>0</v>
      </c>
      <c r="Q1668" s="15"/>
      <c r="R1668" s="196">
        <v>0</v>
      </c>
    </row>
    <row r="1669" spans="1:18" ht="15.75" hidden="1" customHeight="1" outlineLevel="3">
      <c r="A1669" s="143"/>
      <c r="B1669" s="144"/>
      <c r="C1669" s="146" t="s">
        <v>240</v>
      </c>
      <c r="D1669" s="146"/>
      <c r="E1669" s="12">
        <v>0</v>
      </c>
      <c r="F1669" s="12">
        <v>0</v>
      </c>
      <c r="G1669" s="12">
        <v>0</v>
      </c>
      <c r="H1669" s="12">
        <v>0</v>
      </c>
      <c r="I1669" s="12">
        <v>0</v>
      </c>
      <c r="J1669" s="363">
        <f t="shared" si="529"/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0</v>
      </c>
      <c r="P1669" s="363">
        <f t="shared" si="528"/>
        <v>0</v>
      </c>
      <c r="Q1669" s="15"/>
      <c r="R1669" s="196">
        <v>0</v>
      </c>
    </row>
    <row r="1670" spans="1:18" ht="15.75" hidden="1" customHeight="1" outlineLevel="3">
      <c r="A1670" s="143"/>
      <c r="B1670" s="144"/>
      <c r="C1670" s="146" t="s">
        <v>238</v>
      </c>
      <c r="D1670" s="146"/>
      <c r="E1670" s="12">
        <v>0</v>
      </c>
      <c r="F1670" s="12">
        <v>0</v>
      </c>
      <c r="G1670" s="12">
        <v>0</v>
      </c>
      <c r="H1670" s="12">
        <v>0</v>
      </c>
      <c r="I1670" s="12">
        <v>0</v>
      </c>
      <c r="J1670" s="363">
        <f t="shared" si="529"/>
        <v>0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363">
        <f t="shared" si="528"/>
        <v>0</v>
      </c>
      <c r="Q1670" s="15"/>
      <c r="R1670" s="196">
        <v>0</v>
      </c>
    </row>
    <row r="1671" spans="1:18" ht="15.75" hidden="1" customHeight="1" outlineLevel="3">
      <c r="A1671" s="143"/>
      <c r="B1671" s="144"/>
      <c r="C1671" s="146" t="s">
        <v>241</v>
      </c>
      <c r="D1671" s="146"/>
      <c r="E1671" s="12">
        <v>0</v>
      </c>
      <c r="F1671" s="12">
        <v>0</v>
      </c>
      <c r="G1671" s="12">
        <v>0</v>
      </c>
      <c r="H1671" s="12">
        <v>0</v>
      </c>
      <c r="I1671" s="12">
        <v>0</v>
      </c>
      <c r="J1671" s="363">
        <f t="shared" si="529"/>
        <v>0</v>
      </c>
      <c r="K1671" s="12">
        <v>0</v>
      </c>
      <c r="L1671" s="12">
        <v>0</v>
      </c>
      <c r="M1671" s="12">
        <v>0</v>
      </c>
      <c r="N1671" s="12">
        <v>0</v>
      </c>
      <c r="O1671" s="12">
        <v>0</v>
      </c>
      <c r="P1671" s="363">
        <f t="shared" si="528"/>
        <v>0</v>
      </c>
      <c r="Q1671" s="15"/>
      <c r="R1671" s="196">
        <v>0</v>
      </c>
    </row>
    <row r="1672" spans="1:18" ht="15.75" hidden="1" customHeight="1" outlineLevel="3">
      <c r="A1672" s="143"/>
      <c r="B1672" s="144"/>
      <c r="C1672" s="146" t="s">
        <v>242</v>
      </c>
      <c r="D1672" s="146"/>
      <c r="E1672" s="12">
        <v>0</v>
      </c>
      <c r="F1672" s="12">
        <v>0</v>
      </c>
      <c r="G1672" s="12">
        <v>0</v>
      </c>
      <c r="H1672" s="12">
        <v>0</v>
      </c>
      <c r="I1672" s="12">
        <v>0</v>
      </c>
      <c r="J1672" s="363">
        <f t="shared" si="529"/>
        <v>0</v>
      </c>
      <c r="K1672" s="12">
        <v>0</v>
      </c>
      <c r="L1672" s="12">
        <v>0</v>
      </c>
      <c r="M1672" s="12">
        <v>0</v>
      </c>
      <c r="N1672" s="12">
        <v>0</v>
      </c>
      <c r="O1672" s="12">
        <v>0</v>
      </c>
      <c r="P1672" s="363">
        <f t="shared" si="528"/>
        <v>0</v>
      </c>
      <c r="Q1672" s="15"/>
      <c r="R1672" s="196">
        <v>0</v>
      </c>
    </row>
    <row r="1673" spans="1:18" ht="15.75" hidden="1" customHeight="1" outlineLevel="3">
      <c r="A1673" s="143"/>
      <c r="B1673" s="144"/>
      <c r="C1673" s="146" t="s">
        <v>243</v>
      </c>
      <c r="D1673" s="146"/>
      <c r="E1673" s="12">
        <v>0</v>
      </c>
      <c r="F1673" s="12">
        <v>0</v>
      </c>
      <c r="G1673" s="12">
        <v>0</v>
      </c>
      <c r="H1673" s="12">
        <v>0</v>
      </c>
      <c r="I1673" s="12">
        <v>0</v>
      </c>
      <c r="J1673" s="363">
        <f t="shared" si="529"/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363">
        <f t="shared" si="528"/>
        <v>0</v>
      </c>
      <c r="Q1673" s="15"/>
      <c r="R1673" s="196">
        <v>0</v>
      </c>
    </row>
    <row r="1674" spans="1:18" ht="15.75" hidden="1" customHeight="1" outlineLevel="3">
      <c r="A1674" s="143"/>
      <c r="B1674" s="144"/>
      <c r="C1674" s="146" t="s">
        <v>244</v>
      </c>
      <c r="D1674" s="146"/>
      <c r="E1674" s="12">
        <v>0</v>
      </c>
      <c r="F1674" s="12">
        <v>0</v>
      </c>
      <c r="G1674" s="12">
        <v>0</v>
      </c>
      <c r="H1674" s="12">
        <v>0</v>
      </c>
      <c r="I1674" s="12">
        <v>0</v>
      </c>
      <c r="J1674" s="363">
        <f t="shared" si="529"/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363">
        <f t="shared" si="528"/>
        <v>0</v>
      </c>
      <c r="Q1674" s="15"/>
      <c r="R1674" s="196">
        <v>0</v>
      </c>
    </row>
    <row r="1675" spans="1:18" ht="15.75" hidden="1" customHeight="1" outlineLevel="3">
      <c r="A1675" s="143"/>
      <c r="B1675" s="144"/>
      <c r="C1675" s="146" t="s">
        <v>245</v>
      </c>
      <c r="D1675" s="146"/>
      <c r="E1675" s="12">
        <v>0</v>
      </c>
      <c r="F1675" s="12">
        <v>0</v>
      </c>
      <c r="G1675" s="12">
        <v>0</v>
      </c>
      <c r="H1675" s="12">
        <v>0</v>
      </c>
      <c r="I1675" s="12">
        <v>0</v>
      </c>
      <c r="J1675" s="363">
        <f t="shared" si="529"/>
        <v>0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363">
        <f t="shared" si="528"/>
        <v>0</v>
      </c>
      <c r="Q1675" s="15"/>
      <c r="R1675" s="196">
        <v>0</v>
      </c>
    </row>
    <row r="1676" spans="1:18" ht="15.75" hidden="1" customHeight="1" outlineLevel="3">
      <c r="A1676" s="143"/>
      <c r="B1676" s="144"/>
      <c r="C1676" s="146" t="s">
        <v>17</v>
      </c>
      <c r="D1676" s="146"/>
      <c r="E1676" s="12">
        <v>0</v>
      </c>
      <c r="F1676" s="12">
        <v>0</v>
      </c>
      <c r="G1676" s="12">
        <v>0</v>
      </c>
      <c r="H1676" s="12">
        <v>0</v>
      </c>
      <c r="I1676" s="12">
        <v>0</v>
      </c>
      <c r="J1676" s="363">
        <f t="shared" si="529"/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0</v>
      </c>
      <c r="P1676" s="363">
        <f t="shared" si="528"/>
        <v>0</v>
      </c>
      <c r="Q1676" s="15"/>
      <c r="R1676" s="196">
        <v>0</v>
      </c>
    </row>
    <row r="1677" spans="1:18" ht="15.75" hidden="1" customHeight="1" outlineLevel="3">
      <c r="A1677" s="143"/>
      <c r="B1677" s="144"/>
      <c r="C1677" s="146" t="s">
        <v>246</v>
      </c>
      <c r="D1677" s="146"/>
      <c r="E1677" s="12">
        <v>0</v>
      </c>
      <c r="F1677" s="12">
        <v>0</v>
      </c>
      <c r="G1677" s="12">
        <v>0</v>
      </c>
      <c r="H1677" s="12">
        <v>0</v>
      </c>
      <c r="I1677" s="12">
        <v>0</v>
      </c>
      <c r="J1677" s="363">
        <f t="shared" si="529"/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0</v>
      </c>
      <c r="P1677" s="363">
        <f t="shared" si="528"/>
        <v>0</v>
      </c>
      <c r="Q1677" s="15"/>
      <c r="R1677" s="196">
        <v>0</v>
      </c>
    </row>
    <row r="1678" spans="1:18" ht="15.75" hidden="1" customHeight="1" outlineLevel="3">
      <c r="A1678" s="143"/>
      <c r="B1678" s="144"/>
      <c r="C1678" s="146" t="s">
        <v>247</v>
      </c>
      <c r="D1678" s="146"/>
      <c r="E1678" s="12">
        <v>0</v>
      </c>
      <c r="F1678" s="12">
        <v>0</v>
      </c>
      <c r="G1678" s="12">
        <v>0</v>
      </c>
      <c r="H1678" s="12">
        <v>0</v>
      </c>
      <c r="I1678" s="12">
        <v>0</v>
      </c>
      <c r="J1678" s="363">
        <f t="shared" si="529"/>
        <v>0</v>
      </c>
      <c r="K1678" s="12">
        <v>0</v>
      </c>
      <c r="L1678" s="12">
        <v>0</v>
      </c>
      <c r="M1678" s="12">
        <v>0</v>
      </c>
      <c r="N1678" s="12">
        <v>0</v>
      </c>
      <c r="O1678" s="12">
        <v>0</v>
      </c>
      <c r="P1678" s="363">
        <f t="shared" si="528"/>
        <v>0</v>
      </c>
      <c r="Q1678" s="15"/>
      <c r="R1678" s="196">
        <v>0</v>
      </c>
    </row>
    <row r="1679" spans="1:18" ht="15.75" hidden="1" customHeight="1" outlineLevel="3">
      <c r="A1679" s="143"/>
      <c r="B1679" s="144"/>
      <c r="C1679" s="146" t="s">
        <v>248</v>
      </c>
      <c r="D1679" s="146"/>
      <c r="E1679" s="12">
        <v>0</v>
      </c>
      <c r="F1679" s="12">
        <v>0</v>
      </c>
      <c r="G1679" s="12">
        <v>0</v>
      </c>
      <c r="H1679" s="12">
        <v>0</v>
      </c>
      <c r="I1679" s="12">
        <v>0</v>
      </c>
      <c r="J1679" s="363">
        <f t="shared" si="529"/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0</v>
      </c>
      <c r="P1679" s="363">
        <f t="shared" si="528"/>
        <v>0</v>
      </c>
      <c r="Q1679" s="15"/>
      <c r="R1679" s="196">
        <v>0</v>
      </c>
    </row>
    <row r="1680" spans="1:18" ht="15.75" hidden="1" customHeight="1" outlineLevel="3">
      <c r="A1680" s="143"/>
      <c r="B1680" s="144"/>
      <c r="C1680" s="146" t="s">
        <v>249</v>
      </c>
      <c r="D1680" s="146"/>
      <c r="E1680" s="12">
        <v>0</v>
      </c>
      <c r="F1680" s="12">
        <v>0</v>
      </c>
      <c r="G1680" s="12">
        <v>0</v>
      </c>
      <c r="H1680" s="12">
        <v>0</v>
      </c>
      <c r="I1680" s="12">
        <v>0</v>
      </c>
      <c r="J1680" s="363">
        <f t="shared" si="529"/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363">
        <f t="shared" si="528"/>
        <v>0</v>
      </c>
      <c r="Q1680" s="15"/>
      <c r="R1680" s="196">
        <v>0</v>
      </c>
    </row>
    <row r="1681" spans="1:18" ht="15.75" hidden="1" customHeight="1" outlineLevel="3">
      <c r="A1681" s="143"/>
      <c r="B1681" s="144"/>
      <c r="C1681" s="146" t="s">
        <v>250</v>
      </c>
      <c r="D1681" s="146"/>
      <c r="E1681" s="12">
        <v>0</v>
      </c>
      <c r="F1681" s="12">
        <v>0</v>
      </c>
      <c r="G1681" s="12">
        <v>0</v>
      </c>
      <c r="H1681" s="12">
        <v>0</v>
      </c>
      <c r="I1681" s="12">
        <v>0</v>
      </c>
      <c r="J1681" s="363">
        <f t="shared" si="529"/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363">
        <f t="shared" si="528"/>
        <v>0</v>
      </c>
      <c r="Q1681" s="15"/>
      <c r="R1681" s="196">
        <v>0</v>
      </c>
    </row>
    <row r="1682" spans="1:18" ht="15.75" hidden="1" customHeight="1" outlineLevel="3">
      <c r="A1682" s="143"/>
      <c r="B1682" s="144"/>
      <c r="C1682" s="146" t="s">
        <v>251</v>
      </c>
      <c r="D1682" s="146"/>
      <c r="E1682" s="12">
        <v>0</v>
      </c>
      <c r="F1682" s="12">
        <v>0</v>
      </c>
      <c r="G1682" s="12">
        <v>0</v>
      </c>
      <c r="H1682" s="12">
        <v>0</v>
      </c>
      <c r="I1682" s="12">
        <v>0</v>
      </c>
      <c r="J1682" s="363">
        <f t="shared" si="529"/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363">
        <f t="shared" si="528"/>
        <v>0</v>
      </c>
      <c r="Q1682" s="15"/>
      <c r="R1682" s="196">
        <v>0</v>
      </c>
    </row>
    <row r="1683" spans="1:18" ht="15.75" hidden="1" customHeight="1" outlineLevel="3">
      <c r="A1683" s="143"/>
      <c r="B1683" s="144"/>
      <c r="C1683" s="146" t="s">
        <v>252</v>
      </c>
      <c r="D1683" s="146"/>
      <c r="E1683" s="12">
        <v>0</v>
      </c>
      <c r="F1683" s="12">
        <v>0</v>
      </c>
      <c r="G1683" s="12">
        <v>0</v>
      </c>
      <c r="H1683" s="12">
        <v>0</v>
      </c>
      <c r="I1683" s="12">
        <v>0</v>
      </c>
      <c r="J1683" s="363">
        <f t="shared" si="529"/>
        <v>0</v>
      </c>
      <c r="K1683" s="12">
        <v>0</v>
      </c>
      <c r="L1683" s="12">
        <v>0</v>
      </c>
      <c r="M1683" s="12">
        <v>0</v>
      </c>
      <c r="N1683" s="12">
        <v>0</v>
      </c>
      <c r="O1683" s="12">
        <v>0</v>
      </c>
      <c r="P1683" s="363">
        <f t="shared" si="528"/>
        <v>0</v>
      </c>
      <c r="Q1683" s="15"/>
      <c r="R1683" s="196">
        <v>0</v>
      </c>
    </row>
    <row r="1684" spans="1:18" ht="15.75" hidden="1" customHeight="1" outlineLevel="3">
      <c r="A1684" s="143"/>
      <c r="B1684" s="144"/>
      <c r="C1684" s="146" t="s">
        <v>253</v>
      </c>
      <c r="D1684" s="146"/>
      <c r="E1684" s="12">
        <v>0</v>
      </c>
      <c r="F1684" s="12">
        <v>0</v>
      </c>
      <c r="G1684" s="12">
        <v>0</v>
      </c>
      <c r="H1684" s="12">
        <v>0</v>
      </c>
      <c r="I1684" s="12">
        <v>0</v>
      </c>
      <c r="J1684" s="363">
        <f t="shared" si="529"/>
        <v>0</v>
      </c>
      <c r="K1684" s="12">
        <v>0</v>
      </c>
      <c r="L1684" s="12">
        <v>0</v>
      </c>
      <c r="M1684" s="12">
        <v>0</v>
      </c>
      <c r="N1684" s="12">
        <v>0</v>
      </c>
      <c r="O1684" s="12">
        <v>0</v>
      </c>
      <c r="P1684" s="363">
        <f t="shared" si="528"/>
        <v>0</v>
      </c>
      <c r="Q1684" s="15"/>
      <c r="R1684" s="196">
        <v>0</v>
      </c>
    </row>
    <row r="1685" spans="1:18" ht="15.75" hidden="1" customHeight="1" outlineLevel="3">
      <c r="A1685" s="143"/>
      <c r="B1685" s="144"/>
      <c r="C1685" s="146" t="s">
        <v>254</v>
      </c>
      <c r="D1685" s="146"/>
      <c r="E1685" s="12">
        <v>0</v>
      </c>
      <c r="F1685" s="12">
        <v>0</v>
      </c>
      <c r="G1685" s="12">
        <v>0</v>
      </c>
      <c r="H1685" s="12">
        <v>0</v>
      </c>
      <c r="I1685" s="12">
        <v>0</v>
      </c>
      <c r="J1685" s="363">
        <f t="shared" si="529"/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363">
        <f t="shared" si="528"/>
        <v>0</v>
      </c>
      <c r="Q1685" s="15"/>
      <c r="R1685" s="196">
        <v>0</v>
      </c>
    </row>
    <row r="1686" spans="1:18" ht="15.75" hidden="1" customHeight="1" outlineLevel="3">
      <c r="A1686" s="143"/>
      <c r="B1686" s="144"/>
      <c r="C1686" s="146" t="s">
        <v>254</v>
      </c>
      <c r="D1686" s="146"/>
      <c r="E1686" s="12">
        <v>0</v>
      </c>
      <c r="F1686" s="12">
        <v>0</v>
      </c>
      <c r="G1686" s="12">
        <v>0</v>
      </c>
      <c r="H1686" s="12">
        <v>0</v>
      </c>
      <c r="I1686" s="12">
        <v>0</v>
      </c>
      <c r="J1686" s="363">
        <f t="shared" si="529"/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363">
        <f t="shared" si="528"/>
        <v>0</v>
      </c>
      <c r="Q1686" s="15"/>
      <c r="R1686" s="196">
        <v>0</v>
      </c>
    </row>
    <row r="1687" spans="1:18" ht="15.75" hidden="1" customHeight="1" outlineLevel="3">
      <c r="A1687" s="143"/>
      <c r="B1687" s="144"/>
      <c r="C1687" s="145" t="s">
        <v>257</v>
      </c>
      <c r="D1687" s="145"/>
      <c r="E1687" s="61">
        <f>SUM(E1688:E1690)</f>
        <v>0</v>
      </c>
      <c r="F1687" s="61">
        <f t="shared" ref="F1687:O1687" si="530">SUM(F1688:F1690)</f>
        <v>0</v>
      </c>
      <c r="G1687" s="61">
        <f t="shared" si="530"/>
        <v>0</v>
      </c>
      <c r="H1687" s="61">
        <f t="shared" si="530"/>
        <v>0</v>
      </c>
      <c r="I1687" s="61">
        <f t="shared" si="530"/>
        <v>0</v>
      </c>
      <c r="J1687" s="363">
        <f t="shared" si="529"/>
        <v>0</v>
      </c>
      <c r="K1687" s="61">
        <f t="shared" si="530"/>
        <v>0</v>
      </c>
      <c r="L1687" s="61">
        <f t="shared" si="530"/>
        <v>0</v>
      </c>
      <c r="M1687" s="61">
        <f t="shared" si="530"/>
        <v>0</v>
      </c>
      <c r="N1687" s="61">
        <f t="shared" si="530"/>
        <v>0</v>
      </c>
      <c r="O1687" s="61">
        <f t="shared" si="530"/>
        <v>0</v>
      </c>
      <c r="P1687" s="363">
        <f t="shared" si="528"/>
        <v>0</v>
      </c>
      <c r="Q1687" s="15"/>
      <c r="R1687" s="196">
        <v>0</v>
      </c>
    </row>
    <row r="1688" spans="1:18" ht="15.75" hidden="1" customHeight="1" outlineLevel="3">
      <c r="A1688" s="143"/>
      <c r="B1688" s="144"/>
      <c r="C1688" s="148" t="s">
        <v>255</v>
      </c>
      <c r="D1688" s="148"/>
      <c r="E1688" s="12">
        <v>0</v>
      </c>
      <c r="F1688" s="12">
        <v>0</v>
      </c>
      <c r="G1688" s="12">
        <v>0</v>
      </c>
      <c r="H1688" s="12">
        <v>0</v>
      </c>
      <c r="I1688" s="12">
        <v>0</v>
      </c>
      <c r="J1688" s="363">
        <f t="shared" si="529"/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363">
        <f t="shared" si="528"/>
        <v>0</v>
      </c>
      <c r="Q1688" s="15"/>
      <c r="R1688" s="196">
        <v>0</v>
      </c>
    </row>
    <row r="1689" spans="1:18" ht="15.75" hidden="1" customHeight="1" outlineLevel="3">
      <c r="A1689" s="143"/>
      <c r="B1689" s="144"/>
      <c r="C1689" s="148" t="s">
        <v>256</v>
      </c>
      <c r="D1689" s="148"/>
      <c r="E1689" s="12">
        <v>0</v>
      </c>
      <c r="F1689" s="12">
        <v>0</v>
      </c>
      <c r="G1689" s="12">
        <v>0</v>
      </c>
      <c r="H1689" s="12">
        <v>0</v>
      </c>
      <c r="I1689" s="12">
        <v>0</v>
      </c>
      <c r="J1689" s="363">
        <f t="shared" si="529"/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363">
        <f t="shared" si="528"/>
        <v>0</v>
      </c>
      <c r="Q1689" s="15"/>
      <c r="R1689" s="196">
        <v>0</v>
      </c>
    </row>
    <row r="1690" spans="1:18" ht="15.75" hidden="1" customHeight="1" outlineLevel="3">
      <c r="A1690" s="143"/>
      <c r="B1690" s="144"/>
      <c r="C1690" s="148" t="s">
        <v>219</v>
      </c>
      <c r="D1690" s="148"/>
      <c r="E1690" s="12">
        <v>0</v>
      </c>
      <c r="F1690" s="12">
        <v>0</v>
      </c>
      <c r="G1690" s="12">
        <v>0</v>
      </c>
      <c r="H1690" s="12">
        <v>0</v>
      </c>
      <c r="I1690" s="12">
        <v>0</v>
      </c>
      <c r="J1690" s="363">
        <f t="shared" si="529"/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363">
        <f t="shared" si="528"/>
        <v>0</v>
      </c>
      <c r="Q1690" s="15"/>
      <c r="R1690" s="196">
        <v>0</v>
      </c>
    </row>
    <row r="1691" spans="1:18" ht="15.75" hidden="1" customHeight="1" outlineLevel="3">
      <c r="A1691" s="143"/>
      <c r="B1691" s="144"/>
      <c r="C1691" s="145" t="s">
        <v>258</v>
      </c>
      <c r="D1691" s="145"/>
      <c r="E1691" s="61">
        <f>SUM(E1692:E1694)</f>
        <v>0</v>
      </c>
      <c r="F1691" s="61">
        <f t="shared" ref="F1691:O1691" si="531">SUM(F1692:F1694)</f>
        <v>0</v>
      </c>
      <c r="G1691" s="61">
        <f t="shared" si="531"/>
        <v>0</v>
      </c>
      <c r="H1691" s="61">
        <f t="shared" si="531"/>
        <v>0</v>
      </c>
      <c r="I1691" s="61">
        <f t="shared" si="531"/>
        <v>0</v>
      </c>
      <c r="J1691" s="363">
        <f t="shared" si="529"/>
        <v>0</v>
      </c>
      <c r="K1691" s="61">
        <f t="shared" si="531"/>
        <v>0</v>
      </c>
      <c r="L1691" s="61">
        <f t="shared" si="531"/>
        <v>0</v>
      </c>
      <c r="M1691" s="61">
        <f t="shared" si="531"/>
        <v>0</v>
      </c>
      <c r="N1691" s="61">
        <f t="shared" si="531"/>
        <v>0</v>
      </c>
      <c r="O1691" s="61">
        <f t="shared" si="531"/>
        <v>0</v>
      </c>
      <c r="P1691" s="363">
        <f t="shared" si="528"/>
        <v>0</v>
      </c>
      <c r="Q1691" s="15"/>
      <c r="R1691" s="196">
        <v>0</v>
      </c>
    </row>
    <row r="1692" spans="1:18" ht="15.75" hidden="1" customHeight="1" outlineLevel="3">
      <c r="A1692" s="143"/>
      <c r="B1692" s="144"/>
      <c r="C1692" s="148" t="s">
        <v>213</v>
      </c>
      <c r="D1692" s="148"/>
      <c r="E1692" s="12">
        <v>0</v>
      </c>
      <c r="F1692" s="12">
        <v>0</v>
      </c>
      <c r="G1692" s="12">
        <v>0</v>
      </c>
      <c r="H1692" s="12">
        <v>0</v>
      </c>
      <c r="I1692" s="12">
        <v>0</v>
      </c>
      <c r="J1692" s="363">
        <f t="shared" si="529"/>
        <v>0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363">
        <f t="shared" si="528"/>
        <v>0</v>
      </c>
      <c r="Q1692" s="15"/>
      <c r="R1692" s="196">
        <v>0</v>
      </c>
    </row>
    <row r="1693" spans="1:18" ht="15.75" hidden="1" customHeight="1" outlineLevel="3">
      <c r="A1693" s="143"/>
      <c r="B1693" s="144"/>
      <c r="C1693" s="148" t="s">
        <v>259</v>
      </c>
      <c r="D1693" s="148"/>
      <c r="E1693" s="12">
        <v>0</v>
      </c>
      <c r="F1693" s="12">
        <v>0</v>
      </c>
      <c r="G1693" s="12">
        <v>0</v>
      </c>
      <c r="H1693" s="12">
        <v>0</v>
      </c>
      <c r="I1693" s="12">
        <v>0</v>
      </c>
      <c r="J1693" s="363">
        <f t="shared" si="529"/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363">
        <f t="shared" si="528"/>
        <v>0</v>
      </c>
      <c r="Q1693" s="15"/>
      <c r="R1693" s="196">
        <v>0</v>
      </c>
    </row>
    <row r="1694" spans="1:18" ht="15.75" hidden="1" customHeight="1" outlineLevel="3">
      <c r="A1694" s="143"/>
      <c r="B1694" s="144"/>
      <c r="C1694" s="148" t="s">
        <v>260</v>
      </c>
      <c r="D1694" s="148"/>
      <c r="E1694" s="12">
        <v>0</v>
      </c>
      <c r="F1694" s="12">
        <v>0</v>
      </c>
      <c r="G1694" s="12">
        <v>0</v>
      </c>
      <c r="H1694" s="12">
        <v>0</v>
      </c>
      <c r="I1694" s="12">
        <v>0</v>
      </c>
      <c r="J1694" s="363">
        <f t="shared" si="529"/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363">
        <f t="shared" ref="P1694:P1711" si="532">K1694+L1694+M1694+N1694+O1694</f>
        <v>0</v>
      </c>
      <c r="Q1694" s="15"/>
      <c r="R1694" s="196">
        <v>0</v>
      </c>
    </row>
    <row r="1695" spans="1:18" ht="15.75" hidden="1" customHeight="1" outlineLevel="3">
      <c r="A1695" s="143"/>
      <c r="B1695" s="144"/>
      <c r="C1695" s="149" t="s">
        <v>263</v>
      </c>
      <c r="D1695" s="149"/>
      <c r="E1695" s="61">
        <f>SUM(E1696:E1697)</f>
        <v>0</v>
      </c>
      <c r="F1695" s="61">
        <f t="shared" ref="F1695:O1695" si="533">SUM(F1696:F1697)</f>
        <v>0</v>
      </c>
      <c r="G1695" s="61">
        <f t="shared" si="533"/>
        <v>0</v>
      </c>
      <c r="H1695" s="61">
        <f t="shared" si="533"/>
        <v>0</v>
      </c>
      <c r="I1695" s="61">
        <f t="shared" si="533"/>
        <v>0</v>
      </c>
      <c r="J1695" s="363">
        <f t="shared" si="529"/>
        <v>0</v>
      </c>
      <c r="K1695" s="61">
        <f t="shared" si="533"/>
        <v>0</v>
      </c>
      <c r="L1695" s="61">
        <f t="shared" si="533"/>
        <v>0</v>
      </c>
      <c r="M1695" s="61">
        <f t="shared" si="533"/>
        <v>0</v>
      </c>
      <c r="N1695" s="61">
        <f t="shared" si="533"/>
        <v>0</v>
      </c>
      <c r="O1695" s="61">
        <f t="shared" si="533"/>
        <v>0</v>
      </c>
      <c r="P1695" s="363">
        <f t="shared" si="532"/>
        <v>0</v>
      </c>
      <c r="Q1695" s="15"/>
      <c r="R1695" s="196">
        <v>0</v>
      </c>
    </row>
    <row r="1696" spans="1:18" ht="15.75" hidden="1" customHeight="1" outlineLevel="3">
      <c r="A1696" s="143"/>
      <c r="B1696" s="144"/>
      <c r="C1696" s="148" t="s">
        <v>261</v>
      </c>
      <c r="D1696" s="148"/>
      <c r="E1696" s="12">
        <v>0</v>
      </c>
      <c r="F1696" s="12">
        <v>0</v>
      </c>
      <c r="G1696" s="12">
        <v>0</v>
      </c>
      <c r="H1696" s="12">
        <v>0</v>
      </c>
      <c r="I1696" s="12">
        <v>0</v>
      </c>
      <c r="J1696" s="363">
        <f t="shared" si="529"/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363">
        <f t="shared" si="532"/>
        <v>0</v>
      </c>
      <c r="Q1696" s="15"/>
      <c r="R1696" s="196">
        <v>0</v>
      </c>
    </row>
    <row r="1697" spans="1:18" ht="15.75" hidden="1" customHeight="1" outlineLevel="3">
      <c r="A1697" s="143"/>
      <c r="B1697" s="144"/>
      <c r="C1697" s="150" t="s">
        <v>262</v>
      </c>
      <c r="D1697" s="150"/>
      <c r="E1697" s="12">
        <v>0</v>
      </c>
      <c r="F1697" s="12">
        <v>0</v>
      </c>
      <c r="G1697" s="12">
        <v>0</v>
      </c>
      <c r="H1697" s="12">
        <v>0</v>
      </c>
      <c r="I1697" s="12">
        <v>0</v>
      </c>
      <c r="J1697" s="363">
        <f t="shared" si="529"/>
        <v>0</v>
      </c>
      <c r="K1697" s="12">
        <v>0</v>
      </c>
      <c r="L1697" s="12">
        <v>0</v>
      </c>
      <c r="M1697" s="12">
        <v>0</v>
      </c>
      <c r="N1697" s="12">
        <v>0</v>
      </c>
      <c r="O1697" s="12">
        <v>0</v>
      </c>
      <c r="P1697" s="363">
        <f t="shared" si="532"/>
        <v>0</v>
      </c>
      <c r="Q1697" s="15"/>
      <c r="R1697" s="196">
        <v>0</v>
      </c>
    </row>
    <row r="1698" spans="1:18" ht="15.75" hidden="1" customHeight="1" outlineLevel="3">
      <c r="A1698" s="143"/>
      <c r="B1698" s="144"/>
      <c r="C1698" s="145" t="s">
        <v>265</v>
      </c>
      <c r="D1698" s="145"/>
      <c r="E1698" s="61">
        <f>E1699</f>
        <v>0</v>
      </c>
      <c r="F1698" s="61">
        <f t="shared" ref="F1698:O1698" si="534">F1699</f>
        <v>0</v>
      </c>
      <c r="G1698" s="61">
        <f t="shared" si="534"/>
        <v>0</v>
      </c>
      <c r="H1698" s="61">
        <f t="shared" si="534"/>
        <v>0</v>
      </c>
      <c r="I1698" s="61">
        <f t="shared" si="534"/>
        <v>0</v>
      </c>
      <c r="J1698" s="363">
        <f t="shared" si="529"/>
        <v>0</v>
      </c>
      <c r="K1698" s="61">
        <f t="shared" si="534"/>
        <v>0</v>
      </c>
      <c r="L1698" s="61">
        <f t="shared" si="534"/>
        <v>0</v>
      </c>
      <c r="M1698" s="61">
        <f t="shared" si="534"/>
        <v>0</v>
      </c>
      <c r="N1698" s="61">
        <f t="shared" si="534"/>
        <v>0</v>
      </c>
      <c r="O1698" s="61">
        <f t="shared" si="534"/>
        <v>0</v>
      </c>
      <c r="P1698" s="363">
        <f t="shared" si="532"/>
        <v>0</v>
      </c>
      <c r="Q1698" s="15"/>
      <c r="R1698" s="196">
        <v>0</v>
      </c>
    </row>
    <row r="1699" spans="1:18" ht="15.75" hidden="1" customHeight="1" outlineLevel="3">
      <c r="A1699" s="143"/>
      <c r="B1699" s="144"/>
      <c r="C1699" s="91" t="s">
        <v>264</v>
      </c>
      <c r="D1699" s="91"/>
      <c r="E1699" s="12">
        <v>0</v>
      </c>
      <c r="F1699" s="12">
        <v>0</v>
      </c>
      <c r="G1699" s="12">
        <v>0</v>
      </c>
      <c r="H1699" s="12">
        <v>0</v>
      </c>
      <c r="I1699" s="12">
        <v>0</v>
      </c>
      <c r="J1699" s="363">
        <f t="shared" si="529"/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0</v>
      </c>
      <c r="P1699" s="363">
        <f t="shared" si="532"/>
        <v>0</v>
      </c>
      <c r="Q1699" s="15"/>
      <c r="R1699" s="196">
        <v>0</v>
      </c>
    </row>
    <row r="1700" spans="1:18" ht="15.75" hidden="1" customHeight="1" outlineLevel="3">
      <c r="A1700" s="143"/>
      <c r="B1700" s="144"/>
      <c r="C1700" s="145" t="s">
        <v>267</v>
      </c>
      <c r="D1700" s="145"/>
      <c r="E1700" s="61">
        <f>SUM(E1701:E1702)</f>
        <v>0</v>
      </c>
      <c r="F1700" s="61">
        <f t="shared" ref="F1700:O1700" si="535">SUM(F1701:F1702)</f>
        <v>0</v>
      </c>
      <c r="G1700" s="61">
        <f t="shared" si="535"/>
        <v>0</v>
      </c>
      <c r="H1700" s="61">
        <f t="shared" si="535"/>
        <v>0</v>
      </c>
      <c r="I1700" s="61">
        <f t="shared" si="535"/>
        <v>0</v>
      </c>
      <c r="J1700" s="363">
        <f t="shared" si="529"/>
        <v>0</v>
      </c>
      <c r="K1700" s="61">
        <f t="shared" si="535"/>
        <v>0</v>
      </c>
      <c r="L1700" s="61">
        <f t="shared" si="535"/>
        <v>0</v>
      </c>
      <c r="M1700" s="61">
        <f t="shared" si="535"/>
        <v>0</v>
      </c>
      <c r="N1700" s="61">
        <f t="shared" si="535"/>
        <v>0</v>
      </c>
      <c r="O1700" s="61">
        <f t="shared" si="535"/>
        <v>0</v>
      </c>
      <c r="P1700" s="363">
        <f t="shared" si="532"/>
        <v>0</v>
      </c>
      <c r="Q1700" s="15"/>
      <c r="R1700" s="196">
        <v>0</v>
      </c>
    </row>
    <row r="1701" spans="1:18" ht="15.75" hidden="1" customHeight="1" outlineLevel="3">
      <c r="A1701" s="143"/>
      <c r="B1701" s="144"/>
      <c r="C1701" s="148" t="s">
        <v>17</v>
      </c>
      <c r="D1701" s="148"/>
      <c r="E1701" s="12">
        <v>0</v>
      </c>
      <c r="F1701" s="12">
        <v>0</v>
      </c>
      <c r="G1701" s="12">
        <v>0</v>
      </c>
      <c r="H1701" s="12">
        <v>0</v>
      </c>
      <c r="I1701" s="12">
        <v>0</v>
      </c>
      <c r="J1701" s="363">
        <f t="shared" si="529"/>
        <v>0</v>
      </c>
      <c r="K1701" s="12">
        <v>0</v>
      </c>
      <c r="L1701" s="12">
        <v>0</v>
      </c>
      <c r="M1701" s="12">
        <v>0</v>
      </c>
      <c r="N1701" s="12">
        <v>0</v>
      </c>
      <c r="O1701" s="12">
        <v>0</v>
      </c>
      <c r="P1701" s="363">
        <f t="shared" si="532"/>
        <v>0</v>
      </c>
      <c r="Q1701" s="15"/>
      <c r="R1701" s="196">
        <v>0</v>
      </c>
    </row>
    <row r="1702" spans="1:18" ht="15.75" hidden="1" customHeight="1" outlineLevel="3">
      <c r="A1702" s="143"/>
      <c r="B1702" s="144"/>
      <c r="C1702" s="151" t="s">
        <v>266</v>
      </c>
      <c r="D1702" s="151"/>
      <c r="E1702" s="12">
        <v>0</v>
      </c>
      <c r="F1702" s="12">
        <v>0</v>
      </c>
      <c r="G1702" s="12">
        <v>0</v>
      </c>
      <c r="H1702" s="12">
        <v>0</v>
      </c>
      <c r="I1702" s="12">
        <v>0</v>
      </c>
      <c r="J1702" s="363">
        <f t="shared" si="529"/>
        <v>0</v>
      </c>
      <c r="K1702" s="12">
        <v>0</v>
      </c>
      <c r="L1702" s="12">
        <v>0</v>
      </c>
      <c r="M1702" s="12">
        <v>0</v>
      </c>
      <c r="N1702" s="12">
        <v>0</v>
      </c>
      <c r="O1702" s="12">
        <v>0</v>
      </c>
      <c r="P1702" s="363">
        <f t="shared" si="532"/>
        <v>0</v>
      </c>
      <c r="Q1702" s="15"/>
      <c r="R1702" s="196">
        <v>0</v>
      </c>
    </row>
    <row r="1703" spans="1:18" ht="15.75" hidden="1" customHeight="1" outlineLevel="3">
      <c r="A1703" s="143"/>
      <c r="B1703" s="144"/>
      <c r="C1703" s="145" t="s">
        <v>270</v>
      </c>
      <c r="D1703" s="145"/>
      <c r="E1703" s="61">
        <f>SUM(E1704:E1705)</f>
        <v>0</v>
      </c>
      <c r="F1703" s="61">
        <f t="shared" ref="F1703:O1703" si="536">SUM(F1704:F1705)</f>
        <v>0</v>
      </c>
      <c r="G1703" s="61">
        <f t="shared" si="536"/>
        <v>0</v>
      </c>
      <c r="H1703" s="61">
        <f t="shared" si="536"/>
        <v>0</v>
      </c>
      <c r="I1703" s="61">
        <f t="shared" si="536"/>
        <v>0</v>
      </c>
      <c r="J1703" s="363">
        <f t="shared" si="529"/>
        <v>0</v>
      </c>
      <c r="K1703" s="61">
        <f t="shared" si="536"/>
        <v>0</v>
      </c>
      <c r="L1703" s="61">
        <f t="shared" si="536"/>
        <v>0</v>
      </c>
      <c r="M1703" s="61">
        <f t="shared" si="536"/>
        <v>0</v>
      </c>
      <c r="N1703" s="61">
        <f t="shared" si="536"/>
        <v>0</v>
      </c>
      <c r="O1703" s="61">
        <f t="shared" si="536"/>
        <v>0</v>
      </c>
      <c r="P1703" s="363">
        <f t="shared" si="532"/>
        <v>0</v>
      </c>
      <c r="Q1703" s="15"/>
      <c r="R1703" s="196">
        <v>0</v>
      </c>
    </row>
    <row r="1704" spans="1:18" ht="15.75" hidden="1" customHeight="1" outlineLevel="3">
      <c r="A1704" s="143"/>
      <c r="B1704" s="144"/>
      <c r="C1704" s="148" t="s">
        <v>268</v>
      </c>
      <c r="D1704" s="148"/>
      <c r="E1704" s="12">
        <v>0</v>
      </c>
      <c r="F1704" s="12">
        <v>0</v>
      </c>
      <c r="G1704" s="12">
        <v>0</v>
      </c>
      <c r="H1704" s="12">
        <v>0</v>
      </c>
      <c r="I1704" s="12">
        <v>0</v>
      </c>
      <c r="J1704" s="363">
        <f t="shared" si="529"/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363">
        <f t="shared" si="532"/>
        <v>0</v>
      </c>
      <c r="Q1704" s="15"/>
      <c r="R1704" s="196">
        <v>0</v>
      </c>
    </row>
    <row r="1705" spans="1:18" ht="15.75" hidden="1" customHeight="1" outlineLevel="3">
      <c r="A1705" s="143"/>
      <c r="B1705" s="144"/>
      <c r="C1705" s="148" t="s">
        <v>269</v>
      </c>
      <c r="D1705" s="148"/>
      <c r="E1705" s="12">
        <v>0</v>
      </c>
      <c r="F1705" s="12">
        <v>0</v>
      </c>
      <c r="G1705" s="12">
        <v>0</v>
      </c>
      <c r="H1705" s="12">
        <v>0</v>
      </c>
      <c r="I1705" s="12">
        <v>0</v>
      </c>
      <c r="J1705" s="363">
        <f t="shared" si="529"/>
        <v>0</v>
      </c>
      <c r="K1705" s="12">
        <v>0</v>
      </c>
      <c r="L1705" s="12">
        <v>0</v>
      </c>
      <c r="M1705" s="12">
        <v>0</v>
      </c>
      <c r="N1705" s="12">
        <v>0</v>
      </c>
      <c r="O1705" s="12">
        <v>0</v>
      </c>
      <c r="P1705" s="363">
        <f t="shared" si="532"/>
        <v>0</v>
      </c>
      <c r="Q1705" s="15"/>
      <c r="R1705" s="196">
        <v>0</v>
      </c>
    </row>
    <row r="1706" spans="1:18" ht="15.75" hidden="1" customHeight="1" outlineLevel="3">
      <c r="A1706" s="143"/>
      <c r="B1706" s="144"/>
      <c r="C1706" s="145" t="s">
        <v>273</v>
      </c>
      <c r="D1706" s="145"/>
      <c r="E1706" s="61">
        <f>SUM(E1707:E1708)</f>
        <v>0</v>
      </c>
      <c r="F1706" s="61">
        <f t="shared" ref="F1706:O1706" si="537">SUM(F1707:F1708)</f>
        <v>0</v>
      </c>
      <c r="G1706" s="61">
        <f t="shared" si="537"/>
        <v>0</v>
      </c>
      <c r="H1706" s="61">
        <f t="shared" si="537"/>
        <v>0</v>
      </c>
      <c r="I1706" s="61">
        <f t="shared" si="537"/>
        <v>0</v>
      </c>
      <c r="J1706" s="363">
        <f t="shared" ref="J1706:J1750" si="538">I1706+H1706+G1706+F1706+E1706+D1706</f>
        <v>0</v>
      </c>
      <c r="K1706" s="61">
        <f t="shared" si="537"/>
        <v>0</v>
      </c>
      <c r="L1706" s="61">
        <f t="shared" si="537"/>
        <v>0</v>
      </c>
      <c r="M1706" s="61">
        <f t="shared" si="537"/>
        <v>0</v>
      </c>
      <c r="N1706" s="61">
        <f t="shared" si="537"/>
        <v>0</v>
      </c>
      <c r="O1706" s="61">
        <f t="shared" si="537"/>
        <v>0</v>
      </c>
      <c r="P1706" s="363">
        <f t="shared" si="532"/>
        <v>0</v>
      </c>
      <c r="Q1706" s="15"/>
      <c r="R1706" s="196">
        <v>0</v>
      </c>
    </row>
    <row r="1707" spans="1:18" ht="15.75" hidden="1" customHeight="1" outlineLevel="3">
      <c r="A1707" s="143"/>
      <c r="B1707" s="144"/>
      <c r="C1707" s="152" t="s">
        <v>271</v>
      </c>
      <c r="D1707" s="152"/>
      <c r="E1707" s="12">
        <v>0</v>
      </c>
      <c r="F1707" s="12">
        <v>0</v>
      </c>
      <c r="G1707" s="12">
        <v>0</v>
      </c>
      <c r="H1707" s="12">
        <v>0</v>
      </c>
      <c r="I1707" s="12">
        <v>0</v>
      </c>
      <c r="J1707" s="363">
        <f t="shared" si="538"/>
        <v>0</v>
      </c>
      <c r="K1707" s="12">
        <v>0</v>
      </c>
      <c r="L1707" s="12">
        <v>0</v>
      </c>
      <c r="M1707" s="12">
        <v>0</v>
      </c>
      <c r="N1707" s="12">
        <v>0</v>
      </c>
      <c r="O1707" s="12">
        <v>0</v>
      </c>
      <c r="P1707" s="363">
        <f t="shared" si="532"/>
        <v>0</v>
      </c>
      <c r="Q1707" s="15"/>
      <c r="R1707" s="196">
        <v>0</v>
      </c>
    </row>
    <row r="1708" spans="1:18" ht="15.75" hidden="1" customHeight="1" outlineLevel="3">
      <c r="A1708" s="143"/>
      <c r="B1708" s="144"/>
      <c r="C1708" s="152" t="s">
        <v>272</v>
      </c>
      <c r="D1708" s="152"/>
      <c r="E1708" s="12">
        <v>0</v>
      </c>
      <c r="F1708" s="12">
        <v>0</v>
      </c>
      <c r="G1708" s="12">
        <v>0</v>
      </c>
      <c r="H1708" s="12">
        <v>0</v>
      </c>
      <c r="I1708" s="12">
        <v>0</v>
      </c>
      <c r="J1708" s="363">
        <f t="shared" si="538"/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363">
        <f t="shared" si="532"/>
        <v>0</v>
      </c>
      <c r="Q1708" s="15"/>
      <c r="R1708" s="196">
        <v>0</v>
      </c>
    </row>
    <row r="1709" spans="1:18" ht="15.75" hidden="1" customHeight="1" outlineLevel="3">
      <c r="A1709" s="143"/>
      <c r="B1709" s="144"/>
      <c r="C1709" s="145" t="s">
        <v>274</v>
      </c>
      <c r="D1709" s="145"/>
      <c r="E1709" s="61">
        <f>E1710</f>
        <v>0</v>
      </c>
      <c r="F1709" s="61">
        <f t="shared" ref="F1709:O1709" si="539">F1710</f>
        <v>0</v>
      </c>
      <c r="G1709" s="61">
        <f t="shared" si="539"/>
        <v>0</v>
      </c>
      <c r="H1709" s="61">
        <f t="shared" si="539"/>
        <v>0</v>
      </c>
      <c r="I1709" s="61">
        <f t="shared" si="539"/>
        <v>0</v>
      </c>
      <c r="J1709" s="363">
        <f t="shared" si="538"/>
        <v>0</v>
      </c>
      <c r="K1709" s="61">
        <f t="shared" si="539"/>
        <v>0</v>
      </c>
      <c r="L1709" s="61">
        <f t="shared" si="539"/>
        <v>0</v>
      </c>
      <c r="M1709" s="61">
        <f t="shared" si="539"/>
        <v>0</v>
      </c>
      <c r="N1709" s="61">
        <f t="shared" si="539"/>
        <v>0</v>
      </c>
      <c r="O1709" s="61">
        <f t="shared" si="539"/>
        <v>0</v>
      </c>
      <c r="P1709" s="363">
        <f t="shared" si="532"/>
        <v>0</v>
      </c>
      <c r="Q1709" s="15"/>
      <c r="R1709" s="196">
        <v>0</v>
      </c>
    </row>
    <row r="1710" spans="1:18" ht="15.75" hidden="1" customHeight="1" outlineLevel="3">
      <c r="A1710" s="143"/>
      <c r="B1710" s="144"/>
      <c r="C1710" s="146" t="s">
        <v>275</v>
      </c>
      <c r="D1710" s="146"/>
      <c r="E1710" s="12">
        <v>0</v>
      </c>
      <c r="F1710" s="106"/>
      <c r="G1710" s="106"/>
      <c r="H1710" s="106"/>
      <c r="I1710" s="106"/>
      <c r="J1710" s="363">
        <f t="shared" si="538"/>
        <v>0</v>
      </c>
      <c r="K1710" s="106"/>
      <c r="L1710" s="106"/>
      <c r="M1710" s="106"/>
      <c r="N1710" s="106"/>
      <c r="O1710" s="106"/>
      <c r="P1710" s="363">
        <f t="shared" si="532"/>
        <v>0</v>
      </c>
      <c r="Q1710" s="15"/>
      <c r="R1710" s="196">
        <v>0</v>
      </c>
    </row>
    <row r="1711" spans="1:18" ht="35.25" hidden="1" customHeight="1" outlineLevel="2">
      <c r="A1711" s="472" t="s">
        <v>314</v>
      </c>
      <c r="B1711" s="473"/>
      <c r="C1711" s="473"/>
      <c r="D1711" s="363">
        <f>D1712+D1713</f>
        <v>0</v>
      </c>
      <c r="E1711" s="363">
        <f>E1712+E1713</f>
        <v>0</v>
      </c>
      <c r="F1711" s="363">
        <f t="shared" ref="F1711:I1711" si="540">F1712+F1713</f>
        <v>0</v>
      </c>
      <c r="G1711" s="363">
        <f t="shared" si="540"/>
        <v>0</v>
      </c>
      <c r="H1711" s="363">
        <f t="shared" si="540"/>
        <v>0</v>
      </c>
      <c r="I1711" s="363">
        <f t="shared" si="540"/>
        <v>168667</v>
      </c>
      <c r="J1711" s="363">
        <f t="shared" si="538"/>
        <v>168667</v>
      </c>
      <c r="K1711" s="363">
        <f t="shared" ref="K1711:O1711" si="541">K1712+K1713</f>
        <v>168666</v>
      </c>
      <c r="L1711" s="363">
        <f t="shared" si="541"/>
        <v>168667</v>
      </c>
      <c r="M1711" s="363">
        <f t="shared" si="541"/>
        <v>168667</v>
      </c>
      <c r="N1711" s="363">
        <f t="shared" si="541"/>
        <v>168667</v>
      </c>
      <c r="O1711" s="363">
        <f t="shared" si="541"/>
        <v>0</v>
      </c>
      <c r="P1711" s="363">
        <f t="shared" si="532"/>
        <v>674667</v>
      </c>
      <c r="Q1711" s="67">
        <f>J1711+P1711</f>
        <v>843334</v>
      </c>
      <c r="R1711" s="196">
        <v>169000</v>
      </c>
    </row>
    <row r="1712" spans="1:18" ht="39.75" hidden="1" customHeight="1" outlineLevel="2">
      <c r="A1712" s="497">
        <v>25</v>
      </c>
      <c r="B1712" s="428" t="s">
        <v>14</v>
      </c>
      <c r="C1712" s="128" t="s">
        <v>11</v>
      </c>
      <c r="D1712" s="25">
        <v>0</v>
      </c>
      <c r="E1712" s="214">
        <v>0</v>
      </c>
      <c r="F1712" s="223">
        <v>0</v>
      </c>
      <c r="G1712" s="34">
        <f>G85+G126+G172+G203+G272+G293+G311+G327+G358+G479+G490+G501+G532+G576+G847+G888+G949+G1010+G1066+G1077+G1248+G1259+G1270+G1301</f>
        <v>0</v>
      </c>
      <c r="H1712" s="34">
        <f>H85+H126+H172+H203+H272+H293+H311+H327+H358+H479+H490+H501+H532+H576+H847+H888+H949+H1010+H1066+H1077+H1248+H1259+H1270+H1301</f>
        <v>0</v>
      </c>
      <c r="I1712" s="34">
        <f>I85+I126+I172+I203+I272+I293+I311+I327+I358+I479+I490+I501+I532+I576+I847+I888+I949+I1010+I1066+I1077+I1248+I1259+I1270+I1301</f>
        <v>0</v>
      </c>
      <c r="J1712" s="363">
        <f t="shared" si="538"/>
        <v>0</v>
      </c>
      <c r="K1712" s="214">
        <v>0</v>
      </c>
      <c r="L1712" s="214">
        <v>0</v>
      </c>
      <c r="M1712" s="34">
        <f>M85+M126+M172+M203+M272+M293+M311+M327+M358+M479+M490+M501+M532+M576+M847+M888+M949+M1010+M1066+M1077+M1248+M1259+M1270+M1301</f>
        <v>0</v>
      </c>
      <c r="N1712" s="34">
        <f>N85+N126+N172+N203+N272+N293+N311+N327+N358+N479+N490+N501+N532+N576+N847+N888+N949+N1010+N1066+N1077+N1248+N1259+N1270+N1301</f>
        <v>0</v>
      </c>
      <c r="O1712" s="34">
        <f>O85+O126+O172+O203+O272+O293+O311+O327+O358+O479+O490+O501+O532+O576+O847+O888+O949+O1010+O1066+O1077+O1248+O1259+O1270+O1301</f>
        <v>0</v>
      </c>
      <c r="P1712" s="87">
        <f>O1712+N1712+M1712+L1712+K1712</f>
        <v>0</v>
      </c>
      <c r="Q1712" s="78">
        <f>J1712+P1712</f>
        <v>0</v>
      </c>
      <c r="R1712" s="196">
        <v>0</v>
      </c>
    </row>
    <row r="1713" spans="1:18" ht="43.5" hidden="1" customHeight="1" outlineLevel="2">
      <c r="A1713" s="497"/>
      <c r="B1713" s="430"/>
      <c r="C1713" s="128" t="s">
        <v>319</v>
      </c>
      <c r="D1713" s="25">
        <v>0</v>
      </c>
      <c r="E1713" s="25">
        <v>0</v>
      </c>
      <c r="F1713" s="25">
        <v>0</v>
      </c>
      <c r="G1713" s="25">
        <v>0</v>
      </c>
      <c r="H1713" s="25">
        <v>0</v>
      </c>
      <c r="I1713" s="180">
        <v>168667</v>
      </c>
      <c r="J1713" s="363">
        <f t="shared" si="538"/>
        <v>168667</v>
      </c>
      <c r="K1713" s="264">
        <v>168666</v>
      </c>
      <c r="L1713" s="180">
        <v>168667</v>
      </c>
      <c r="M1713" s="264">
        <v>168667</v>
      </c>
      <c r="N1713" s="224">
        <f>168667</f>
        <v>168667</v>
      </c>
      <c r="O1713" s="25">
        <v>0</v>
      </c>
      <c r="P1713" s="363">
        <f>O1713+N1713+M1713+L1713+K1713</f>
        <v>674667</v>
      </c>
      <c r="Q1713" s="78">
        <f>J1713+P1713</f>
        <v>843334</v>
      </c>
      <c r="R1713" s="196">
        <v>169000</v>
      </c>
    </row>
    <row r="1714" spans="1:18" ht="40.5" customHeight="1" collapsed="1">
      <c r="A1714" s="487" t="s">
        <v>307</v>
      </c>
      <c r="B1714" s="488"/>
      <c r="C1714" s="488"/>
      <c r="D1714" s="363">
        <f>D1717+D1720+D1723+D1726+D1729+D1732</f>
        <v>33350519</v>
      </c>
      <c r="E1714" s="387">
        <f t="shared" ref="E1714:O1716" si="542">E1717+E1720+E1723+E1726+E1729+E1732</f>
        <v>109157556.64</v>
      </c>
      <c r="F1714" s="363">
        <f t="shared" si="542"/>
        <v>35308230</v>
      </c>
      <c r="G1714" s="363">
        <f t="shared" si="542"/>
        <v>84144000</v>
      </c>
      <c r="H1714" s="363">
        <f t="shared" si="542"/>
        <v>83966649</v>
      </c>
      <c r="I1714" s="363">
        <f t="shared" si="542"/>
        <v>1062225933</v>
      </c>
      <c r="J1714" s="363">
        <f>I1714+H1714+G1714+F1714+E1714+D1714</f>
        <v>1408152887.6400001</v>
      </c>
      <c r="K1714" s="363">
        <f t="shared" si="542"/>
        <v>284921312</v>
      </c>
      <c r="L1714" s="363">
        <f t="shared" si="542"/>
        <v>221748586</v>
      </c>
      <c r="M1714" s="363">
        <f t="shared" si="542"/>
        <v>330462854</v>
      </c>
      <c r="N1714" s="363">
        <f t="shared" si="542"/>
        <v>207230048</v>
      </c>
      <c r="O1714" s="363">
        <f t="shared" si="542"/>
        <v>329527810</v>
      </c>
      <c r="P1714" s="363">
        <f>O1714+N1714+M1714+L1714+K1714</f>
        <v>1373890610</v>
      </c>
      <c r="Q1714" s="406">
        <f t="shared" ref="Q1714:Q1723" si="543">J1714+P1714</f>
        <v>2782043497.6400003</v>
      </c>
      <c r="R1714" s="196">
        <v>761332648.99699998</v>
      </c>
    </row>
    <row r="1715" spans="1:18" ht="30" customHeight="1">
      <c r="A1715" s="464" t="s">
        <v>310</v>
      </c>
      <c r="B1715" s="464"/>
      <c r="C1715" s="464"/>
      <c r="D1715" s="267">
        <f>D1718+D1721+D1724+D1727+D1730+D1733</f>
        <v>0</v>
      </c>
      <c r="E1715" s="388">
        <f>E1718+E1721+E1724+E1727+E1730+E1733</f>
        <v>42431206.640000001</v>
      </c>
      <c r="F1715" s="59">
        <f>F1718+F1721+F1724+F1727+F1730+F1733</f>
        <v>16141000</v>
      </c>
      <c r="G1715" s="59">
        <f t="shared" si="542"/>
        <v>31948000</v>
      </c>
      <c r="H1715" s="59">
        <f t="shared" si="542"/>
        <v>31948000</v>
      </c>
      <c r="I1715" s="59">
        <f t="shared" si="542"/>
        <v>1002108933</v>
      </c>
      <c r="J1715" s="363">
        <f t="shared" si="538"/>
        <v>1124577139.6400001</v>
      </c>
      <c r="K1715" s="59">
        <f t="shared" si="542"/>
        <v>183410472</v>
      </c>
      <c r="L1715" s="59">
        <f t="shared" si="542"/>
        <v>160471586</v>
      </c>
      <c r="M1715" s="59">
        <f t="shared" si="542"/>
        <v>270556454</v>
      </c>
      <c r="N1715" s="59">
        <f t="shared" si="542"/>
        <v>144704048</v>
      </c>
      <c r="O1715" s="59">
        <f t="shared" si="542"/>
        <v>257574810</v>
      </c>
      <c r="P1715" s="363">
        <f>K1715+L1715+M1715+N1715+O1715</f>
        <v>1016717370</v>
      </c>
      <c r="Q1715" s="407">
        <f t="shared" si="543"/>
        <v>2141294509.6400001</v>
      </c>
      <c r="R1715" s="196">
        <v>761509999.99699998</v>
      </c>
    </row>
    <row r="1716" spans="1:18" ht="30" customHeight="1">
      <c r="A1716" s="464" t="s">
        <v>311</v>
      </c>
      <c r="B1716" s="464"/>
      <c r="C1716" s="464"/>
      <c r="D1716" s="267">
        <f>D1719+D1722+D1725+D1728+D1731+D1734</f>
        <v>33350519</v>
      </c>
      <c r="E1716" s="59">
        <f>E1719+E1722+E1725+E1728+E1731+E1734</f>
        <v>66726350</v>
      </c>
      <c r="F1716" s="59">
        <f t="shared" ref="F1716" si="544">F1719+F1722+F1725+F1728+F1731+F1734</f>
        <v>19167230</v>
      </c>
      <c r="G1716" s="59">
        <f t="shared" si="542"/>
        <v>52196000</v>
      </c>
      <c r="H1716" s="59">
        <f t="shared" si="542"/>
        <v>52018649</v>
      </c>
      <c r="I1716" s="59">
        <f t="shared" si="542"/>
        <v>60117000</v>
      </c>
      <c r="J1716" s="363">
        <f t="shared" si="538"/>
        <v>283575748</v>
      </c>
      <c r="K1716" s="59">
        <f t="shared" si="542"/>
        <v>101510840</v>
      </c>
      <c r="L1716" s="59">
        <f t="shared" si="542"/>
        <v>61277000</v>
      </c>
      <c r="M1716" s="59">
        <f t="shared" si="542"/>
        <v>59906400</v>
      </c>
      <c r="N1716" s="59">
        <f t="shared" si="542"/>
        <v>62526000</v>
      </c>
      <c r="O1716" s="59">
        <f t="shared" si="542"/>
        <v>71953000</v>
      </c>
      <c r="P1716" s="363">
        <f>K1716+L1716+M1716+N1716+O1716</f>
        <v>357173240</v>
      </c>
      <c r="Q1716" s="74">
        <f t="shared" si="543"/>
        <v>640748988</v>
      </c>
      <c r="R1716" s="196">
        <v>-177351</v>
      </c>
    </row>
    <row r="1717" spans="1:18" ht="30" customHeight="1">
      <c r="A1717" s="489" t="s">
        <v>304</v>
      </c>
      <c r="B1717" s="489"/>
      <c r="C1717" s="489"/>
      <c r="D1717" s="276">
        <f>D1718+D1719</f>
        <v>2457000</v>
      </c>
      <c r="E1717" s="386">
        <f t="shared" ref="E1717:O1717" si="545">E1718+E1719</f>
        <v>2205537.44</v>
      </c>
      <c r="F1717" s="20">
        <f t="shared" si="545"/>
        <v>90150</v>
      </c>
      <c r="G1717" s="20">
        <f t="shared" si="545"/>
        <v>0</v>
      </c>
      <c r="H1717" s="20">
        <f t="shared" si="545"/>
        <v>0</v>
      </c>
      <c r="I1717" s="20">
        <f t="shared" si="545"/>
        <v>0</v>
      </c>
      <c r="J1717" s="363">
        <f t="shared" si="538"/>
        <v>4752687.4399999995</v>
      </c>
      <c r="K1717" s="20">
        <f t="shared" si="545"/>
        <v>0</v>
      </c>
      <c r="L1717" s="20">
        <f t="shared" si="545"/>
        <v>0</v>
      </c>
      <c r="M1717" s="20">
        <f t="shared" si="545"/>
        <v>0</v>
      </c>
      <c r="N1717" s="20">
        <f t="shared" si="545"/>
        <v>0</v>
      </c>
      <c r="O1717" s="20">
        <f t="shared" si="545"/>
        <v>0</v>
      </c>
      <c r="P1717" s="71">
        <f>O1717+N1717+M1717+L1717+K1717</f>
        <v>0</v>
      </c>
      <c r="Q1717" s="403">
        <f t="shared" si="543"/>
        <v>4752687.4399999995</v>
      </c>
      <c r="R1717" s="196">
        <v>0</v>
      </c>
    </row>
    <row r="1718" spans="1:18" ht="30" customHeight="1">
      <c r="A1718" s="420" t="s">
        <v>310</v>
      </c>
      <c r="B1718" s="420"/>
      <c r="C1718" s="420"/>
      <c r="D1718" s="277">
        <f t="shared" ref="D1718:I1718" si="546">D1739+D1778+D1817+D1838</f>
        <v>0</v>
      </c>
      <c r="E1718" s="385">
        <f t="shared" si="546"/>
        <v>254657.44</v>
      </c>
      <c r="F1718" s="368">
        <f t="shared" si="546"/>
        <v>0</v>
      </c>
      <c r="G1718" s="368">
        <f t="shared" si="546"/>
        <v>0</v>
      </c>
      <c r="H1718" s="368">
        <f t="shared" si="546"/>
        <v>0</v>
      </c>
      <c r="I1718" s="368">
        <f t="shared" si="546"/>
        <v>0</v>
      </c>
      <c r="J1718" s="363">
        <f t="shared" si="538"/>
        <v>254657.44</v>
      </c>
      <c r="K1718" s="368">
        <f>K1739+K1778+K1817+K1838</f>
        <v>0</v>
      </c>
      <c r="L1718" s="368">
        <f>L1739+L1778+L1817+L1838</f>
        <v>0</v>
      </c>
      <c r="M1718" s="368">
        <f>M1739+M1778+M1817+M1838</f>
        <v>0</v>
      </c>
      <c r="N1718" s="368">
        <f>N1739+N1778+N1817+N1838</f>
        <v>0</v>
      </c>
      <c r="O1718" s="368">
        <f>O1739+O1778+O1817+O1838</f>
        <v>0</v>
      </c>
      <c r="P1718" s="71">
        <f t="shared" ref="P1718" si="547">O1718+N1718+M1718+L1718+K1718</f>
        <v>0</v>
      </c>
      <c r="Q1718" s="410">
        <f t="shared" si="543"/>
        <v>254657.44</v>
      </c>
      <c r="R1718" s="196">
        <v>0</v>
      </c>
    </row>
    <row r="1719" spans="1:18" ht="30" customHeight="1">
      <c r="A1719" s="420" t="s">
        <v>311</v>
      </c>
      <c r="B1719" s="420"/>
      <c r="C1719" s="420"/>
      <c r="D1719" s="277">
        <f>'Свод ОКК, БУ, Жилфонд (печать)'!D1749+'Свод ОКК, БУ, Жилфонд (печать)'!D1779+'Свод ОКК, БУ, Жилфонд (печать)'!D1818+'Свод ОКК, БУ, Жилфонд (печать)'!D1839</f>
        <v>2457000</v>
      </c>
      <c r="E1719" s="368">
        <f>'Свод ОКК, БУ, Жилфонд (печать)'!E1749+'Свод ОКК, БУ, Жилфонд (печать)'!E1779+'Свод ОКК, БУ, Жилфонд (печать)'!E1818+'Свод ОКК, БУ, Жилфонд (печать)'!E1839</f>
        <v>1950880</v>
      </c>
      <c r="F1719" s="368">
        <f>'Свод ОКК, БУ, Жилфонд (печать)'!F1749+'Свод ОКК, БУ, Жилфонд (печать)'!F1779+'Свод ОКК, БУ, Жилфонд (печать)'!F1818+'Свод ОКК, БУ, Жилфонд (печать)'!F1839</f>
        <v>90150</v>
      </c>
      <c r="G1719" s="368">
        <f>'Свод ОКК, БУ, Жилфонд (печать)'!G1749+'Свод ОКК, БУ, Жилфонд (печать)'!G1779+'Свод ОКК, БУ, Жилфонд (печать)'!G1818+'Свод ОКК, БУ, Жилфонд (печать)'!G1839</f>
        <v>0</v>
      </c>
      <c r="H1719" s="368">
        <f>'Свод ОКК, БУ, Жилфонд (печать)'!H1749+'Свод ОКК, БУ, Жилфонд (печать)'!H1779+'Свод ОКК, БУ, Жилфонд (печать)'!H1818+'Свод ОКК, БУ, Жилфонд (печать)'!H1839</f>
        <v>0</v>
      </c>
      <c r="I1719" s="368">
        <f>'Свод ОКК, БУ, Жилфонд (печать)'!I1749+'Свод ОКК, БУ, Жилфонд (печать)'!I1779+'Свод ОКК, БУ, Жилфонд (печать)'!I1818+'Свод ОКК, БУ, Жилфонд (печать)'!I1839</f>
        <v>0</v>
      </c>
      <c r="J1719" s="363">
        <f>I1719+H1719+G1719+F1719+E1719+D1719</f>
        <v>4498030</v>
      </c>
      <c r="K1719" s="368">
        <f>'Свод ОКК, БУ, Жилфонд (печать)'!K1749+'Свод ОКК, БУ, Жилфонд (печать)'!K1779+'Свод ОКК, БУ, Жилфонд (печать)'!K1818+'Свод ОКК, БУ, Жилфонд (печать)'!K1839</f>
        <v>0</v>
      </c>
      <c r="L1719" s="368">
        <f>'Свод ОКК, БУ, Жилфонд (печать)'!L1749+'Свод ОКК, БУ, Жилфонд (печать)'!L1779+'Свод ОКК, БУ, Жилфонд (печать)'!L1818+'Свод ОКК, БУ, Жилфонд (печать)'!L1839</f>
        <v>0</v>
      </c>
      <c r="M1719" s="368">
        <f>'Свод ОКК, БУ, Жилфонд (печать)'!M1749+'Свод ОКК, БУ, Жилфонд (печать)'!M1779+'Свод ОКК, БУ, Жилфонд (печать)'!M1818+'Свод ОКК, БУ, Жилфонд (печать)'!M1839</f>
        <v>0</v>
      </c>
      <c r="N1719" s="368">
        <f>'Свод ОКК, БУ, Жилфонд (печать)'!N1749+'Свод ОКК, БУ, Жилфонд (печать)'!N1779+'Свод ОКК, БУ, Жилфонд (печать)'!N1818+'Свод ОКК, БУ, Жилфонд (печать)'!N1839</f>
        <v>0</v>
      </c>
      <c r="O1719" s="368">
        <f>'Свод ОКК, БУ, Жилфонд (печать)'!O1749+'Свод ОКК, БУ, Жилфонд (печать)'!O1779+'Свод ОКК, БУ, Жилфонд (печать)'!O1818+'Свод ОКК, БУ, Жилфонд (печать)'!O1839</f>
        <v>0</v>
      </c>
      <c r="P1719" s="71">
        <f>O1719+N1719+M1719+L1719+K1719</f>
        <v>0</v>
      </c>
      <c r="Q1719" s="66">
        <f t="shared" si="543"/>
        <v>4498030</v>
      </c>
      <c r="R1719" s="196">
        <v>0</v>
      </c>
    </row>
    <row r="1720" spans="1:18" ht="33.75" customHeight="1">
      <c r="A1720" s="432" t="s">
        <v>11</v>
      </c>
      <c r="B1720" s="432"/>
      <c r="C1720" s="432"/>
      <c r="D1720" s="276">
        <f>D1721+D1722</f>
        <v>0</v>
      </c>
      <c r="E1720" s="20">
        <f t="shared" ref="E1720:O1720" si="548">E1721+E1722</f>
        <v>14985990</v>
      </c>
      <c r="F1720" s="20">
        <f t="shared" si="548"/>
        <v>3730000</v>
      </c>
      <c r="G1720" s="20">
        <f t="shared" si="548"/>
        <v>0</v>
      </c>
      <c r="H1720" s="20">
        <f t="shared" si="548"/>
        <v>0</v>
      </c>
      <c r="I1720" s="20">
        <f t="shared" si="548"/>
        <v>6000000</v>
      </c>
      <c r="J1720" s="363">
        <f t="shared" si="538"/>
        <v>24715990</v>
      </c>
      <c r="K1720" s="20">
        <f t="shared" si="548"/>
        <v>0</v>
      </c>
      <c r="L1720" s="20">
        <f t="shared" si="548"/>
        <v>4770000</v>
      </c>
      <c r="M1720" s="20">
        <f t="shared" si="548"/>
        <v>0</v>
      </c>
      <c r="N1720" s="20">
        <f t="shared" si="548"/>
        <v>0</v>
      </c>
      <c r="O1720" s="20">
        <f t="shared" si="548"/>
        <v>6000000</v>
      </c>
      <c r="P1720" s="71">
        <f>O1720+N1720+M1720+L1720+K1720</f>
        <v>10770000</v>
      </c>
      <c r="Q1720" s="72">
        <f t="shared" si="543"/>
        <v>35485990</v>
      </c>
      <c r="R1720" s="196">
        <v>0</v>
      </c>
    </row>
    <row r="1721" spans="1:18" ht="30" customHeight="1">
      <c r="A1721" s="420" t="s">
        <v>310</v>
      </c>
      <c r="B1721" s="420"/>
      <c r="C1721" s="420"/>
      <c r="D1721" s="277">
        <f t="shared" ref="D1721:I1721" si="549">D1751+D1781+D1820+D1841</f>
        <v>0</v>
      </c>
      <c r="E1721" s="400">
        <f t="shared" si="549"/>
        <v>2055170</v>
      </c>
      <c r="F1721" s="368">
        <f t="shared" si="549"/>
        <v>0</v>
      </c>
      <c r="G1721" s="368">
        <f t="shared" si="549"/>
        <v>0</v>
      </c>
      <c r="H1721" s="368">
        <f t="shared" si="549"/>
        <v>0</v>
      </c>
      <c r="I1721" s="368">
        <f t="shared" si="549"/>
        <v>0</v>
      </c>
      <c r="J1721" s="71">
        <f t="shared" si="538"/>
        <v>2055170</v>
      </c>
      <c r="K1721" s="368">
        <f>K1751+K1781+K1820+K1841</f>
        <v>0</v>
      </c>
      <c r="L1721" s="368">
        <f>L1820</f>
        <v>1200000</v>
      </c>
      <c r="M1721" s="368">
        <f>M1751+M1781+M1820+M1841</f>
        <v>0</v>
      </c>
      <c r="N1721" s="368">
        <f>N1751+N1781+N1820+N1841</f>
        <v>0</v>
      </c>
      <c r="O1721" s="368">
        <f>O1751+O1781+O1820+O1841</f>
        <v>0</v>
      </c>
      <c r="P1721" s="71">
        <f t="shared" ref="P1721:P1734" si="550">O1721+N1721+M1721+L1721+K1721</f>
        <v>1200000</v>
      </c>
      <c r="Q1721" s="66">
        <f t="shared" si="543"/>
        <v>3255170</v>
      </c>
      <c r="R1721" s="196">
        <v>0</v>
      </c>
    </row>
    <row r="1722" spans="1:18" ht="30" customHeight="1">
      <c r="A1722" s="420" t="s">
        <v>311</v>
      </c>
      <c r="B1722" s="420"/>
      <c r="C1722" s="420"/>
      <c r="D1722" s="277">
        <f t="shared" ref="D1722:I1722" si="551">D1752+D1791+D1821+D1842</f>
        <v>0</v>
      </c>
      <c r="E1722" s="368">
        <f t="shared" si="551"/>
        <v>12930820</v>
      </c>
      <c r="F1722" s="368">
        <f t="shared" si="551"/>
        <v>3730000</v>
      </c>
      <c r="G1722" s="368">
        <f t="shared" si="551"/>
        <v>0</v>
      </c>
      <c r="H1722" s="368">
        <f t="shared" si="551"/>
        <v>0</v>
      </c>
      <c r="I1722" s="368">
        <f t="shared" si="551"/>
        <v>6000000</v>
      </c>
      <c r="J1722" s="363">
        <f t="shared" si="538"/>
        <v>22660820</v>
      </c>
      <c r="K1722" s="368">
        <f>K1752+K1791+K1821+K1842</f>
        <v>0</v>
      </c>
      <c r="L1722" s="368">
        <f>L1752+L1791+L1821+L1842</f>
        <v>3570000</v>
      </c>
      <c r="M1722" s="368">
        <f>M1752+M1791+M1821+M1842</f>
        <v>0</v>
      </c>
      <c r="N1722" s="368">
        <f>N1752+N1791+N1821+N1842</f>
        <v>0</v>
      </c>
      <c r="O1722" s="368">
        <f>O1752+O1791+O1821+O1842</f>
        <v>6000000</v>
      </c>
      <c r="P1722" s="71">
        <f t="shared" si="550"/>
        <v>9570000</v>
      </c>
      <c r="Q1722" s="66">
        <f t="shared" si="543"/>
        <v>32230820</v>
      </c>
      <c r="R1722" s="196">
        <v>0</v>
      </c>
    </row>
    <row r="1723" spans="1:18" ht="30" customHeight="1">
      <c r="A1723" s="432" t="s">
        <v>13</v>
      </c>
      <c r="B1723" s="432"/>
      <c r="C1723" s="432"/>
      <c r="D1723" s="276">
        <f>D1724+D1725</f>
        <v>126000</v>
      </c>
      <c r="E1723" s="20">
        <f t="shared" ref="E1723:O1723" si="552">E1724+E1725</f>
        <v>0</v>
      </c>
      <c r="F1723" s="20">
        <f t="shared" si="552"/>
        <v>124500</v>
      </c>
      <c r="G1723" s="20">
        <f t="shared" si="552"/>
        <v>220000</v>
      </c>
      <c r="H1723" s="20">
        <f t="shared" si="552"/>
        <v>370000</v>
      </c>
      <c r="I1723" s="20">
        <f t="shared" si="552"/>
        <v>358000</v>
      </c>
      <c r="J1723" s="363">
        <f t="shared" si="538"/>
        <v>1198500</v>
      </c>
      <c r="K1723" s="20">
        <f t="shared" si="552"/>
        <v>220000</v>
      </c>
      <c r="L1723" s="20">
        <f t="shared" si="552"/>
        <v>400000</v>
      </c>
      <c r="M1723" s="20">
        <f t="shared" si="552"/>
        <v>373000</v>
      </c>
      <c r="N1723" s="20">
        <f t="shared" si="552"/>
        <v>220000</v>
      </c>
      <c r="O1723" s="20">
        <f t="shared" si="552"/>
        <v>440000</v>
      </c>
      <c r="P1723" s="71">
        <f t="shared" si="550"/>
        <v>1653000</v>
      </c>
      <c r="Q1723" s="72">
        <f t="shared" si="543"/>
        <v>2851500</v>
      </c>
      <c r="R1723" s="196">
        <v>150000</v>
      </c>
    </row>
    <row r="1724" spans="1:18" ht="30" customHeight="1">
      <c r="A1724" s="420" t="s">
        <v>310</v>
      </c>
      <c r="B1724" s="420"/>
      <c r="C1724" s="420"/>
      <c r="D1724" s="277">
        <f t="shared" ref="D1724:I1725" si="553">D1754+D1793+D1823+D1844</f>
        <v>0</v>
      </c>
      <c r="E1724" s="368">
        <f t="shared" si="553"/>
        <v>0</v>
      </c>
      <c r="F1724" s="368">
        <f t="shared" si="553"/>
        <v>0</v>
      </c>
      <c r="G1724" s="368">
        <f t="shared" si="553"/>
        <v>0</v>
      </c>
      <c r="H1724" s="368">
        <f t="shared" si="553"/>
        <v>0</v>
      </c>
      <c r="I1724" s="368">
        <f t="shared" si="553"/>
        <v>0</v>
      </c>
      <c r="J1724" s="363">
        <f>I1724+H1724+G1724+F1724+E1724+D1724</f>
        <v>0</v>
      </c>
      <c r="K1724" s="368">
        <f t="shared" ref="K1724:O1725" si="554">K1754+K1793+K1823+K1844</f>
        <v>0</v>
      </c>
      <c r="L1724" s="368">
        <f t="shared" si="554"/>
        <v>0</v>
      </c>
      <c r="M1724" s="368">
        <f t="shared" si="554"/>
        <v>0</v>
      </c>
      <c r="N1724" s="368">
        <f t="shared" si="554"/>
        <v>0</v>
      </c>
      <c r="O1724" s="368">
        <f t="shared" si="554"/>
        <v>0</v>
      </c>
      <c r="P1724" s="71">
        <f>O1724+N1724+M1724+L1724+K1724</f>
        <v>0</v>
      </c>
      <c r="Q1724" s="32">
        <f>P1724+J1724</f>
        <v>0</v>
      </c>
      <c r="R1724" s="196">
        <v>0</v>
      </c>
    </row>
    <row r="1725" spans="1:18" ht="30" customHeight="1">
      <c r="A1725" s="420" t="s">
        <v>311</v>
      </c>
      <c r="B1725" s="420"/>
      <c r="C1725" s="420"/>
      <c r="D1725" s="277">
        <f t="shared" si="553"/>
        <v>126000</v>
      </c>
      <c r="E1725" s="368">
        <f t="shared" si="553"/>
        <v>0</v>
      </c>
      <c r="F1725" s="368">
        <f t="shared" si="553"/>
        <v>124500</v>
      </c>
      <c r="G1725" s="368">
        <f t="shared" si="553"/>
        <v>220000</v>
      </c>
      <c r="H1725" s="368">
        <f>H1755+H1794+H1824+H1845</f>
        <v>370000</v>
      </c>
      <c r="I1725" s="368">
        <f t="shared" si="553"/>
        <v>358000</v>
      </c>
      <c r="J1725" s="363">
        <f t="shared" si="538"/>
        <v>1198500</v>
      </c>
      <c r="K1725" s="368">
        <f t="shared" si="554"/>
        <v>220000</v>
      </c>
      <c r="L1725" s="368">
        <f t="shared" si="554"/>
        <v>400000</v>
      </c>
      <c r="M1725" s="368">
        <f t="shared" si="554"/>
        <v>373000</v>
      </c>
      <c r="N1725" s="368">
        <f t="shared" si="554"/>
        <v>220000</v>
      </c>
      <c r="O1725" s="368">
        <f t="shared" si="554"/>
        <v>440000</v>
      </c>
      <c r="P1725" s="71">
        <f t="shared" si="550"/>
        <v>1653000</v>
      </c>
      <c r="Q1725" s="66">
        <f>J1725+P1725</f>
        <v>2851500</v>
      </c>
      <c r="R1725" s="196">
        <v>150000</v>
      </c>
    </row>
    <row r="1726" spans="1:18" ht="30" customHeight="1">
      <c r="A1726" s="432" t="s">
        <v>12</v>
      </c>
      <c r="B1726" s="432"/>
      <c r="C1726" s="432"/>
      <c r="D1726" s="276">
        <f>D1727+D1728</f>
        <v>151542</v>
      </c>
      <c r="E1726" s="20">
        <f t="shared" ref="E1726:O1726" si="555">E1727+E1728</f>
        <v>134400</v>
      </c>
      <c r="F1726" s="20">
        <f t="shared" si="555"/>
        <v>777170</v>
      </c>
      <c r="G1726" s="20">
        <f t="shared" si="555"/>
        <v>0</v>
      </c>
      <c r="H1726" s="20">
        <f t="shared" si="555"/>
        <v>0</v>
      </c>
      <c r="I1726" s="20">
        <f t="shared" si="555"/>
        <v>0</v>
      </c>
      <c r="J1726" s="363">
        <f t="shared" si="538"/>
        <v>1063112</v>
      </c>
      <c r="K1726" s="20">
        <f t="shared" si="555"/>
        <v>0</v>
      </c>
      <c r="L1726" s="20">
        <f t="shared" si="555"/>
        <v>0</v>
      </c>
      <c r="M1726" s="20">
        <f t="shared" si="555"/>
        <v>0</v>
      </c>
      <c r="N1726" s="20">
        <f t="shared" si="555"/>
        <v>0</v>
      </c>
      <c r="O1726" s="20">
        <f t="shared" si="555"/>
        <v>0</v>
      </c>
      <c r="P1726" s="71">
        <f t="shared" si="550"/>
        <v>0</v>
      </c>
      <c r="Q1726" s="72">
        <f>J1726+P1726</f>
        <v>1063112</v>
      </c>
      <c r="R1726" s="196">
        <v>0</v>
      </c>
    </row>
    <row r="1727" spans="1:18" ht="30" customHeight="1">
      <c r="A1727" s="420" t="s">
        <v>310</v>
      </c>
      <c r="B1727" s="420"/>
      <c r="C1727" s="420"/>
      <c r="D1727" s="277">
        <f t="shared" ref="D1727:I1728" si="556">D1757+D1796+D1826+D1847</f>
        <v>0</v>
      </c>
      <c r="E1727" s="368">
        <f t="shared" si="556"/>
        <v>0</v>
      </c>
      <c r="F1727" s="368">
        <f t="shared" si="556"/>
        <v>0</v>
      </c>
      <c r="G1727" s="368">
        <f t="shared" si="556"/>
        <v>0</v>
      </c>
      <c r="H1727" s="368">
        <f t="shared" si="556"/>
        <v>0</v>
      </c>
      <c r="I1727" s="368">
        <f t="shared" si="556"/>
        <v>0</v>
      </c>
      <c r="J1727" s="363">
        <f>I1727+H1727+G1727+F1727+E1727+D1727</f>
        <v>0</v>
      </c>
      <c r="K1727" s="368">
        <f t="shared" ref="K1727:O1728" si="557">K1757+K1796+K1826+K1847</f>
        <v>0</v>
      </c>
      <c r="L1727" s="368">
        <f t="shared" si="557"/>
        <v>0</v>
      </c>
      <c r="M1727" s="368">
        <f t="shared" si="557"/>
        <v>0</v>
      </c>
      <c r="N1727" s="368">
        <f t="shared" si="557"/>
        <v>0</v>
      </c>
      <c r="O1727" s="368">
        <f t="shared" si="557"/>
        <v>0</v>
      </c>
      <c r="P1727" s="71">
        <f t="shared" si="550"/>
        <v>0</v>
      </c>
      <c r="Q1727" s="32">
        <f>P1727+J1727</f>
        <v>0</v>
      </c>
      <c r="R1727" s="196">
        <v>0</v>
      </c>
    </row>
    <row r="1728" spans="1:18" ht="30" customHeight="1">
      <c r="A1728" s="420" t="s">
        <v>311</v>
      </c>
      <c r="B1728" s="420"/>
      <c r="C1728" s="420"/>
      <c r="D1728" s="277">
        <f t="shared" si="556"/>
        <v>151542</v>
      </c>
      <c r="E1728" s="368">
        <f t="shared" si="556"/>
        <v>134400</v>
      </c>
      <c r="F1728" s="368">
        <f t="shared" si="556"/>
        <v>777170</v>
      </c>
      <c r="G1728" s="368">
        <f t="shared" si="556"/>
        <v>0</v>
      </c>
      <c r="H1728" s="368">
        <f t="shared" si="556"/>
        <v>0</v>
      </c>
      <c r="I1728" s="368">
        <f t="shared" si="556"/>
        <v>0</v>
      </c>
      <c r="J1728" s="363">
        <f t="shared" si="538"/>
        <v>1063112</v>
      </c>
      <c r="K1728" s="368">
        <f t="shared" si="557"/>
        <v>0</v>
      </c>
      <c r="L1728" s="368">
        <f t="shared" si="557"/>
        <v>0</v>
      </c>
      <c r="M1728" s="368">
        <f t="shared" si="557"/>
        <v>0</v>
      </c>
      <c r="N1728" s="368">
        <f t="shared" si="557"/>
        <v>0</v>
      </c>
      <c r="O1728" s="368">
        <f t="shared" si="557"/>
        <v>0</v>
      </c>
      <c r="P1728" s="71">
        <f t="shared" si="550"/>
        <v>0</v>
      </c>
      <c r="Q1728" s="66">
        <f t="shared" ref="Q1728:Q1734" si="558">J1728+P1728</f>
        <v>1063112</v>
      </c>
      <c r="R1728" s="196">
        <v>0</v>
      </c>
    </row>
    <row r="1729" spans="1:23" ht="30" customHeight="1">
      <c r="A1729" s="432" t="s">
        <v>277</v>
      </c>
      <c r="B1729" s="432"/>
      <c r="C1729" s="432"/>
      <c r="D1729" s="276">
        <f>D1730+D1731</f>
        <v>30615977</v>
      </c>
      <c r="E1729" s="386">
        <f t="shared" ref="E1729:O1729" si="559">E1730+E1731</f>
        <v>91831629.200000003</v>
      </c>
      <c r="F1729" s="20">
        <f t="shared" si="559"/>
        <v>30586410</v>
      </c>
      <c r="G1729" s="20">
        <f t="shared" si="559"/>
        <v>76903000</v>
      </c>
      <c r="H1729" s="20">
        <f t="shared" si="559"/>
        <v>76592649</v>
      </c>
      <c r="I1729" s="20">
        <f t="shared" si="559"/>
        <v>1048055933</v>
      </c>
      <c r="J1729" s="363">
        <f t="shared" si="538"/>
        <v>1354585598.2</v>
      </c>
      <c r="K1729" s="20">
        <f t="shared" si="559"/>
        <v>259111372</v>
      </c>
      <c r="L1729" s="20">
        <f t="shared" si="559"/>
        <v>207472586</v>
      </c>
      <c r="M1729" s="20">
        <f t="shared" si="559"/>
        <v>320135454</v>
      </c>
      <c r="N1729" s="20">
        <f t="shared" si="559"/>
        <v>196004048</v>
      </c>
      <c r="O1729" s="20">
        <f t="shared" si="559"/>
        <v>310865810</v>
      </c>
      <c r="P1729" s="71">
        <f t="shared" si="550"/>
        <v>1293589270</v>
      </c>
      <c r="Q1729" s="403">
        <f t="shared" si="558"/>
        <v>2648174868.1999998</v>
      </c>
      <c r="R1729" s="196">
        <v>761199648.99699998</v>
      </c>
    </row>
    <row r="1730" spans="1:23" ht="30" customHeight="1">
      <c r="A1730" s="420" t="s">
        <v>310</v>
      </c>
      <c r="B1730" s="420"/>
      <c r="C1730" s="420"/>
      <c r="D1730" s="277">
        <f t="shared" ref="D1730:I1730" si="560">D1760+D1799+D1829+D1850</f>
        <v>0</v>
      </c>
      <c r="E1730" s="385">
        <f t="shared" si="560"/>
        <v>40121379.200000003</v>
      </c>
      <c r="F1730" s="400">
        <f t="shared" si="560"/>
        <v>16141000</v>
      </c>
      <c r="G1730" s="368">
        <f>G1760+G1799+G1829+G1850</f>
        <v>31948000</v>
      </c>
      <c r="H1730" s="368">
        <f>H1760+H1799+H1829+H1850</f>
        <v>31948000</v>
      </c>
      <c r="I1730" s="368">
        <f t="shared" si="560"/>
        <v>1002108933</v>
      </c>
      <c r="J1730" s="363">
        <f t="shared" si="538"/>
        <v>1122267312.2</v>
      </c>
      <c r="K1730" s="368">
        <f>K1760+K1799+K1829+K1850</f>
        <v>183410472</v>
      </c>
      <c r="L1730" s="368">
        <f>L1760+L1799+L1829+L1850</f>
        <v>159271586</v>
      </c>
      <c r="M1730" s="368">
        <f>M1760+M1799+M1829+M1850</f>
        <v>270556454</v>
      </c>
      <c r="N1730" s="368">
        <f>N1760+N1799+N1829+N1850</f>
        <v>144704048</v>
      </c>
      <c r="O1730" s="368">
        <f>O1760+O1799+O1829+O1850</f>
        <v>257574810</v>
      </c>
      <c r="P1730" s="71">
        <f t="shared" si="550"/>
        <v>1015517370</v>
      </c>
      <c r="Q1730" s="410">
        <f t="shared" si="558"/>
        <v>2137784682.2</v>
      </c>
      <c r="R1730" s="196">
        <v>761509999.99699998</v>
      </c>
    </row>
    <row r="1731" spans="1:23" ht="30" customHeight="1">
      <c r="A1731" s="420" t="s">
        <v>311</v>
      </c>
      <c r="B1731" s="420"/>
      <c r="C1731" s="420"/>
      <c r="D1731" s="277">
        <v>30615977</v>
      </c>
      <c r="E1731" s="368">
        <f>E1770+E1809+E1830+E1860</f>
        <v>51710250</v>
      </c>
      <c r="F1731" s="368">
        <f>F1770+F1809+F1830+F1860</f>
        <v>14445410</v>
      </c>
      <c r="G1731" s="368">
        <f>G1770+G1809+G1830+G1860</f>
        <v>44955000</v>
      </c>
      <c r="H1731" s="368">
        <f>H1770+H1809+H1830+H1860</f>
        <v>44644649</v>
      </c>
      <c r="I1731" s="368">
        <f>I1770+I1809+I1830+I1860</f>
        <v>45947000</v>
      </c>
      <c r="J1731" s="363">
        <f t="shared" si="538"/>
        <v>232318286</v>
      </c>
      <c r="K1731" s="368">
        <f>K1770+K1809+K1830+K1860</f>
        <v>75700900</v>
      </c>
      <c r="L1731" s="368">
        <f>L1770+L1809+L1830+L1860</f>
        <v>48201000</v>
      </c>
      <c r="M1731" s="368">
        <f>M1770+M1809+M1830+M1860</f>
        <v>49579000</v>
      </c>
      <c r="N1731" s="368">
        <f>N1770+N1809+N1830+N1860</f>
        <v>51300000</v>
      </c>
      <c r="O1731" s="368">
        <f>O1770+O1809+O1830+O1860</f>
        <v>53291000</v>
      </c>
      <c r="P1731" s="71">
        <f t="shared" si="550"/>
        <v>278071900</v>
      </c>
      <c r="Q1731" s="66">
        <f t="shared" si="558"/>
        <v>510390186</v>
      </c>
      <c r="R1731" s="196">
        <v>-310351</v>
      </c>
    </row>
    <row r="1732" spans="1:23" ht="30" customHeight="1">
      <c r="A1732" s="432" t="s">
        <v>22</v>
      </c>
      <c r="B1732" s="432"/>
      <c r="C1732" s="432"/>
      <c r="D1732" s="276">
        <f>D1733+D1734</f>
        <v>0</v>
      </c>
      <c r="E1732" s="20">
        <f t="shared" ref="E1732:O1732" si="561">E1733+E1734</f>
        <v>0</v>
      </c>
      <c r="F1732" s="20">
        <f t="shared" si="561"/>
        <v>0</v>
      </c>
      <c r="G1732" s="20">
        <f t="shared" si="561"/>
        <v>7021000</v>
      </c>
      <c r="H1732" s="20">
        <f t="shared" si="561"/>
        <v>7004000</v>
      </c>
      <c r="I1732" s="20">
        <f t="shared" si="561"/>
        <v>7812000</v>
      </c>
      <c r="J1732" s="363">
        <f t="shared" si="538"/>
        <v>21837000</v>
      </c>
      <c r="K1732" s="20">
        <f t="shared" si="561"/>
        <v>25589940</v>
      </c>
      <c r="L1732" s="20">
        <f t="shared" si="561"/>
        <v>9106000</v>
      </c>
      <c r="M1732" s="20">
        <f t="shared" si="561"/>
        <v>9954400</v>
      </c>
      <c r="N1732" s="20">
        <f t="shared" si="561"/>
        <v>11006000</v>
      </c>
      <c r="O1732" s="20">
        <f t="shared" si="561"/>
        <v>12222000</v>
      </c>
      <c r="P1732" s="71">
        <f t="shared" si="550"/>
        <v>67878340</v>
      </c>
      <c r="Q1732" s="72">
        <f t="shared" si="558"/>
        <v>89715340</v>
      </c>
      <c r="R1732" s="196">
        <v>-17000</v>
      </c>
    </row>
    <row r="1733" spans="1:23" ht="30" customHeight="1">
      <c r="A1733" s="420" t="s">
        <v>310</v>
      </c>
      <c r="B1733" s="420"/>
      <c r="C1733" s="420"/>
      <c r="D1733" s="277">
        <f t="shared" ref="D1733:H1734" si="562">D1772+D1811+D1832+D1862</f>
        <v>0</v>
      </c>
      <c r="E1733" s="368">
        <f t="shared" si="562"/>
        <v>0</v>
      </c>
      <c r="F1733" s="368">
        <f t="shared" si="562"/>
        <v>0</v>
      </c>
      <c r="G1733" s="368">
        <f t="shared" si="562"/>
        <v>0</v>
      </c>
      <c r="H1733" s="368">
        <f t="shared" si="562"/>
        <v>0</v>
      </c>
      <c r="I1733" s="368">
        <f>I1832</f>
        <v>0</v>
      </c>
      <c r="J1733" s="363">
        <f t="shared" si="538"/>
        <v>0</v>
      </c>
      <c r="K1733" s="368">
        <f>K1772+K1811+K1832+K1862</f>
        <v>0</v>
      </c>
      <c r="L1733" s="368">
        <v>0</v>
      </c>
      <c r="M1733" s="368">
        <f t="shared" ref="M1733:O1734" si="563">M1772+M1811+M1832+M1862</f>
        <v>0</v>
      </c>
      <c r="N1733" s="368">
        <f t="shared" si="563"/>
        <v>0</v>
      </c>
      <c r="O1733" s="368">
        <f t="shared" si="563"/>
        <v>0</v>
      </c>
      <c r="P1733" s="71">
        <f>O1733+N1733+M1733+L1733+K1733</f>
        <v>0</v>
      </c>
      <c r="Q1733" s="368">
        <f t="shared" si="558"/>
        <v>0</v>
      </c>
      <c r="R1733" s="196">
        <v>0</v>
      </c>
    </row>
    <row r="1734" spans="1:23" ht="30" customHeight="1">
      <c r="A1734" s="420" t="s">
        <v>311</v>
      </c>
      <c r="B1734" s="420"/>
      <c r="C1734" s="420"/>
      <c r="D1734" s="277">
        <f t="shared" si="562"/>
        <v>0</v>
      </c>
      <c r="E1734" s="368">
        <f t="shared" si="562"/>
        <v>0</v>
      </c>
      <c r="F1734" s="368">
        <f t="shared" si="562"/>
        <v>0</v>
      </c>
      <c r="G1734" s="368">
        <f t="shared" si="562"/>
        <v>7021000</v>
      </c>
      <c r="H1734" s="368">
        <f t="shared" si="562"/>
        <v>7004000</v>
      </c>
      <c r="I1734" s="368">
        <f>I1773+I1812+I1833+I1863</f>
        <v>7812000</v>
      </c>
      <c r="J1734" s="363">
        <f t="shared" si="538"/>
        <v>21837000</v>
      </c>
      <c r="K1734" s="368">
        <f>K1773+K1812+K1833+K1863</f>
        <v>25589940</v>
      </c>
      <c r="L1734" s="368">
        <f>L1773+L1812+L1833+L1863</f>
        <v>9106000</v>
      </c>
      <c r="M1734" s="368">
        <f t="shared" si="563"/>
        <v>9954400</v>
      </c>
      <c r="N1734" s="368">
        <f t="shared" si="563"/>
        <v>11006000</v>
      </c>
      <c r="O1734" s="368">
        <f t="shared" si="563"/>
        <v>12222000</v>
      </c>
      <c r="P1734" s="71">
        <f t="shared" si="550"/>
        <v>67878340</v>
      </c>
      <c r="Q1734" s="66">
        <f t="shared" si="558"/>
        <v>89715340</v>
      </c>
      <c r="R1734" s="196">
        <v>-17000</v>
      </c>
    </row>
    <row r="1735" spans="1:23" s="199" customFormat="1" ht="43.5" hidden="1" customHeight="1" outlineLevel="1">
      <c r="A1735" s="482" t="s">
        <v>315</v>
      </c>
      <c r="B1735" s="483"/>
      <c r="C1735" s="483"/>
      <c r="D1735" s="363">
        <f t="shared" ref="D1735:I1735" si="564">D1738+D1750+D1756+D1759+D1771+D1753</f>
        <v>33350519</v>
      </c>
      <c r="E1735" s="363">
        <f t="shared" si="564"/>
        <v>86722280</v>
      </c>
      <c r="F1735" s="363">
        <f t="shared" si="564"/>
        <v>19463320</v>
      </c>
      <c r="G1735" s="363">
        <f t="shared" si="564"/>
        <v>49924000</v>
      </c>
      <c r="H1735" s="363">
        <f t="shared" si="564"/>
        <v>49801649</v>
      </c>
      <c r="I1735" s="363">
        <f t="shared" si="564"/>
        <v>1019300068</v>
      </c>
      <c r="J1735" s="363">
        <f t="shared" si="538"/>
        <v>1258561836</v>
      </c>
      <c r="K1735" s="363">
        <f>K1738+K1750+K1756+K1759+K1771+K1753</f>
        <v>170357125</v>
      </c>
      <c r="L1735" s="363">
        <f>L1738+L1750+L1756+L1759+L1771+L1753</f>
        <v>174007964</v>
      </c>
      <c r="M1735" s="363">
        <f>M1738+M1750+M1756+M1759+M1771+M1753</f>
        <v>284905397</v>
      </c>
      <c r="N1735" s="363">
        <f>N1738+N1750+N1756+N1759+N1771+N1753</f>
        <v>157344192</v>
      </c>
      <c r="O1735" s="363">
        <f>O1738+O1750+O1756+O1759+O1771+O1753</f>
        <v>274223298</v>
      </c>
      <c r="P1735" s="363">
        <f>O1735+N1735+M1735+L1735+K1735</f>
        <v>1060837976</v>
      </c>
      <c r="Q1735" s="67">
        <f>P1735+J1735</f>
        <v>2319399812</v>
      </c>
      <c r="R1735" s="196">
        <v>342919648.99700004</v>
      </c>
    </row>
    <row r="1736" spans="1:23" s="199" customFormat="1" ht="28.5" hidden="1" customHeight="1" outlineLevel="1">
      <c r="A1736" s="445">
        <v>1</v>
      </c>
      <c r="B1736" s="428" t="s">
        <v>14</v>
      </c>
      <c r="C1736" s="73" t="s">
        <v>310</v>
      </c>
      <c r="D1736" s="25">
        <f>D1739+D1751+D1754+D1757+D1760+D1772</f>
        <v>0</v>
      </c>
      <c r="E1736" s="59">
        <f>E1739+E1751+E1754+E1757+E1760+E1772</f>
        <v>29466790</v>
      </c>
      <c r="F1736" s="59">
        <f t="shared" ref="F1736:I1736" si="565">F1739+F1751+F1754+F1757+F1760+F1772</f>
        <v>10583000</v>
      </c>
      <c r="G1736" s="59">
        <f t="shared" si="565"/>
        <v>16404000</v>
      </c>
      <c r="H1736" s="59">
        <f t="shared" si="565"/>
        <v>16404000</v>
      </c>
      <c r="I1736" s="59">
        <f t="shared" si="565"/>
        <v>979780068</v>
      </c>
      <c r="J1736" s="363">
        <f t="shared" si="538"/>
        <v>1052637858</v>
      </c>
      <c r="K1736" s="59">
        <f>K1739+K1751+K1754+K1757+K1760+K1772</f>
        <v>136837125</v>
      </c>
      <c r="L1736" s="59">
        <f>L1739+L1751+L1754+L1757+L1760+L1772</f>
        <v>140487964</v>
      </c>
      <c r="M1736" s="59">
        <f>M1739+M1751+M1754+M1757+M1760+M1772</f>
        <v>251385397</v>
      </c>
      <c r="N1736" s="59">
        <f>N1739+N1751+N1754+N1757+N1760+N1772</f>
        <v>123824192</v>
      </c>
      <c r="O1736" s="59">
        <f>O1739+O1751+O1754+O1757+O1760+O1772</f>
        <v>234703298</v>
      </c>
      <c r="P1736" s="71">
        <f>O1736+N1736+M1736+L1736+K1736</f>
        <v>887237976</v>
      </c>
      <c r="Q1736" s="74">
        <f>J1736+P1736</f>
        <v>1939875834</v>
      </c>
      <c r="R1736" s="196">
        <v>343041999.99700004</v>
      </c>
    </row>
    <row r="1737" spans="1:23" s="199" customFormat="1" ht="28.5" hidden="1" customHeight="1" outlineLevel="1">
      <c r="A1737" s="445"/>
      <c r="B1737" s="429"/>
      <c r="C1737" s="73" t="s">
        <v>311</v>
      </c>
      <c r="D1737" s="59">
        <f t="shared" ref="D1737:I1737" si="566">D1749+D1752+D1755+D1758+D1770+D1773</f>
        <v>33350519</v>
      </c>
      <c r="E1737" s="59">
        <f t="shared" si="566"/>
        <v>57255490</v>
      </c>
      <c r="F1737" s="59">
        <f t="shared" si="566"/>
        <v>8880320</v>
      </c>
      <c r="G1737" s="59">
        <f t="shared" si="566"/>
        <v>33520000</v>
      </c>
      <c r="H1737" s="59">
        <f t="shared" si="566"/>
        <v>33397649</v>
      </c>
      <c r="I1737" s="59">
        <f t="shared" si="566"/>
        <v>39520000</v>
      </c>
      <c r="J1737" s="363">
        <f t="shared" si="538"/>
        <v>205923978</v>
      </c>
      <c r="K1737" s="59">
        <f>K1749+K1752+K1755+K1758+K1770+K1773</f>
        <v>33520000</v>
      </c>
      <c r="L1737" s="59">
        <f>L1749+L1752+L1755+L1758+L1770+L1773</f>
        <v>33520000</v>
      </c>
      <c r="M1737" s="59">
        <f>M1749+M1752+M1755+M1758+M1770+M1773</f>
        <v>33520000</v>
      </c>
      <c r="N1737" s="59">
        <f>N1749+N1752+N1755+N1758+N1770+N1773</f>
        <v>33520000</v>
      </c>
      <c r="O1737" s="59">
        <f>O1749+O1752+O1755+O1758+O1770+O1773</f>
        <v>39520000</v>
      </c>
      <c r="P1737" s="363">
        <f>K1737+L1737+M1737+N1737+O1737</f>
        <v>173600000</v>
      </c>
      <c r="Q1737" s="74">
        <f>J1737+P1737</f>
        <v>379523978</v>
      </c>
      <c r="R1737" s="196">
        <v>-122351</v>
      </c>
    </row>
    <row r="1738" spans="1:23" ht="25.5" hidden="1" customHeight="1" outlineLevel="1">
      <c r="A1738" s="445"/>
      <c r="B1738" s="429"/>
      <c r="C1738" s="153" t="s">
        <v>304</v>
      </c>
      <c r="D1738" s="20">
        <f>D1739+D1749</f>
        <v>2457000</v>
      </c>
      <c r="E1738" s="20">
        <f>E1739+E1749</f>
        <v>2194337.44</v>
      </c>
      <c r="F1738" s="20">
        <f>F1739+F1749</f>
        <v>90150</v>
      </c>
      <c r="G1738" s="20">
        <f t="shared" ref="G1738:I1738" si="567">G1739+G1749</f>
        <v>0</v>
      </c>
      <c r="H1738" s="20">
        <f t="shared" si="567"/>
        <v>0</v>
      </c>
      <c r="I1738" s="20">
        <f t="shared" si="567"/>
        <v>0</v>
      </c>
      <c r="J1738" s="363">
        <f t="shared" si="538"/>
        <v>4741487.4399999995</v>
      </c>
      <c r="K1738" s="20">
        <f t="shared" ref="K1738:O1738" si="568">K1739+K1749</f>
        <v>0</v>
      </c>
      <c r="L1738" s="20">
        <f t="shared" si="568"/>
        <v>0</v>
      </c>
      <c r="M1738" s="20">
        <f t="shared" si="568"/>
        <v>0</v>
      </c>
      <c r="N1738" s="20">
        <f t="shared" si="568"/>
        <v>0</v>
      </c>
      <c r="O1738" s="20">
        <f t="shared" si="568"/>
        <v>0</v>
      </c>
      <c r="P1738" s="71">
        <f>O1738+N1738+M1738+L1738+K1738</f>
        <v>0</v>
      </c>
      <c r="Q1738" s="76">
        <f>J1738+P1738</f>
        <v>4741487.4399999995</v>
      </c>
      <c r="R1738" s="196">
        <v>0</v>
      </c>
    </row>
    <row r="1739" spans="1:23" ht="22.5" hidden="1" customHeight="1" outlineLevel="2">
      <c r="A1739" s="445"/>
      <c r="B1739" s="429"/>
      <c r="C1739" s="77" t="s">
        <v>310</v>
      </c>
      <c r="D1739" s="25">
        <v>0</v>
      </c>
      <c r="E1739" s="368">
        <f>E1743</f>
        <v>254657.44</v>
      </c>
      <c r="F1739" s="25">
        <v>0</v>
      </c>
      <c r="G1739" s="25">
        <f>G1741+G1742+G1743+G1744+G1745+G1746+G1747+G1748</f>
        <v>0</v>
      </c>
      <c r="H1739" s="25">
        <f>G1739</f>
        <v>0</v>
      </c>
      <c r="I1739" s="25">
        <f>I1740</f>
        <v>0</v>
      </c>
      <c r="J1739" s="363">
        <f t="shared" si="538"/>
        <v>254657.44</v>
      </c>
      <c r="K1739" s="25">
        <v>0</v>
      </c>
      <c r="L1739" s="25">
        <v>0</v>
      </c>
      <c r="M1739" s="25">
        <v>0</v>
      </c>
      <c r="N1739" s="25">
        <v>0</v>
      </c>
      <c r="O1739" s="25">
        <v>0</v>
      </c>
      <c r="P1739" s="71">
        <f t="shared" ref="P1739:P1758" si="569">O1739+N1739+M1739+L1739+K1739</f>
        <v>0</v>
      </c>
      <c r="Q1739" s="78">
        <f t="shared" ref="Q1739:Q1749" si="570">J1739+P1739</f>
        <v>254657.44</v>
      </c>
      <c r="R1739" s="196">
        <v>0</v>
      </c>
      <c r="W1739" s="62">
        <f>45869000-3933688</f>
        <v>41935312</v>
      </c>
    </row>
    <row r="1740" spans="1:23" ht="22.5" hidden="1" customHeight="1" outlineLevel="2">
      <c r="A1740" s="445"/>
      <c r="B1740" s="429"/>
      <c r="C1740" s="77" t="s">
        <v>325</v>
      </c>
      <c r="D1740" s="25">
        <v>0</v>
      </c>
      <c r="E1740" s="25">
        <v>0</v>
      </c>
      <c r="F1740" s="25">
        <v>0</v>
      </c>
      <c r="G1740" s="25">
        <v>0</v>
      </c>
      <c r="H1740" s="25">
        <f t="shared" ref="H1740:H1748" si="571">G1740</f>
        <v>0</v>
      </c>
      <c r="I1740" s="25"/>
      <c r="J1740" s="363">
        <v>0</v>
      </c>
      <c r="K1740" s="25">
        <v>0</v>
      </c>
      <c r="L1740" s="25">
        <v>0</v>
      </c>
      <c r="M1740" s="25">
        <v>0</v>
      </c>
      <c r="N1740" s="25">
        <v>0</v>
      </c>
      <c r="O1740" s="25">
        <v>0</v>
      </c>
      <c r="P1740" s="71">
        <f t="shared" si="569"/>
        <v>0</v>
      </c>
      <c r="Q1740" s="25">
        <v>0</v>
      </c>
      <c r="R1740" s="196">
        <v>0</v>
      </c>
    </row>
    <row r="1741" spans="1:23" ht="22.5" hidden="1" customHeight="1" outlineLevel="2">
      <c r="A1741" s="445"/>
      <c r="B1741" s="429"/>
      <c r="C1741" s="77" t="s">
        <v>326</v>
      </c>
      <c r="D1741" s="25">
        <v>0</v>
      </c>
      <c r="E1741" s="25">
        <v>0</v>
      </c>
      <c r="F1741" s="25">
        <v>0</v>
      </c>
      <c r="G1741" s="25"/>
      <c r="H1741" s="25">
        <f t="shared" si="571"/>
        <v>0</v>
      </c>
      <c r="I1741" s="25"/>
      <c r="J1741" s="363">
        <v>0</v>
      </c>
      <c r="K1741" s="25">
        <v>0</v>
      </c>
      <c r="L1741" s="25">
        <v>0</v>
      </c>
      <c r="M1741" s="25">
        <v>0</v>
      </c>
      <c r="N1741" s="25">
        <v>0</v>
      </c>
      <c r="O1741" s="25">
        <v>0</v>
      </c>
      <c r="P1741" s="71">
        <f t="shared" si="569"/>
        <v>0</v>
      </c>
      <c r="Q1741" s="25">
        <v>0</v>
      </c>
      <c r="R1741" s="196">
        <v>0</v>
      </c>
    </row>
    <row r="1742" spans="1:23" ht="22.5" hidden="1" customHeight="1" outlineLevel="2">
      <c r="A1742" s="445"/>
      <c r="B1742" s="429"/>
      <c r="C1742" s="77" t="s">
        <v>327</v>
      </c>
      <c r="D1742" s="25">
        <v>0</v>
      </c>
      <c r="E1742" s="25">
        <v>0</v>
      </c>
      <c r="F1742" s="25">
        <v>0</v>
      </c>
      <c r="G1742" s="25"/>
      <c r="H1742" s="25">
        <f t="shared" si="571"/>
        <v>0</v>
      </c>
      <c r="I1742" s="25"/>
      <c r="J1742" s="363">
        <v>0</v>
      </c>
      <c r="K1742" s="25">
        <v>0</v>
      </c>
      <c r="L1742" s="25">
        <v>0</v>
      </c>
      <c r="M1742" s="25">
        <v>0</v>
      </c>
      <c r="N1742" s="25">
        <v>0</v>
      </c>
      <c r="O1742" s="25">
        <v>0</v>
      </c>
      <c r="P1742" s="71">
        <f t="shared" si="569"/>
        <v>0</v>
      </c>
      <c r="Q1742" s="25">
        <v>0</v>
      </c>
      <c r="R1742" s="196">
        <v>0</v>
      </c>
    </row>
    <row r="1743" spans="1:23" ht="22.5" hidden="1" customHeight="1" outlineLevel="2">
      <c r="A1743" s="445"/>
      <c r="B1743" s="429"/>
      <c r="C1743" s="77" t="s">
        <v>328</v>
      </c>
      <c r="D1743" s="25">
        <v>0</v>
      </c>
      <c r="E1743" s="385">
        <f>'3 приложение (печать)'!E36</f>
        <v>254657.44</v>
      </c>
      <c r="F1743" s="25">
        <v>0</v>
      </c>
      <c r="G1743" s="25"/>
      <c r="H1743" s="25">
        <f t="shared" si="571"/>
        <v>0</v>
      </c>
      <c r="I1743" s="25"/>
      <c r="J1743" s="363">
        <v>0</v>
      </c>
      <c r="K1743" s="25">
        <v>0</v>
      </c>
      <c r="L1743" s="25">
        <v>0</v>
      </c>
      <c r="M1743" s="25">
        <v>0</v>
      </c>
      <c r="N1743" s="25">
        <v>0</v>
      </c>
      <c r="O1743" s="25">
        <v>0</v>
      </c>
      <c r="P1743" s="71">
        <f t="shared" si="569"/>
        <v>0</v>
      </c>
      <c r="Q1743" s="25">
        <v>0</v>
      </c>
      <c r="R1743" s="196">
        <v>0</v>
      </c>
    </row>
    <row r="1744" spans="1:23" ht="22.5" hidden="1" customHeight="1" outlineLevel="2">
      <c r="A1744" s="445"/>
      <c r="B1744" s="429"/>
      <c r="C1744" s="77" t="s">
        <v>329</v>
      </c>
      <c r="D1744" s="25">
        <v>0</v>
      </c>
      <c r="E1744" s="25">
        <v>0</v>
      </c>
      <c r="F1744" s="25">
        <v>0</v>
      </c>
      <c r="G1744" s="25"/>
      <c r="H1744" s="25">
        <f t="shared" si="571"/>
        <v>0</v>
      </c>
      <c r="I1744" s="25"/>
      <c r="J1744" s="363">
        <v>0</v>
      </c>
      <c r="K1744" s="25">
        <v>0</v>
      </c>
      <c r="L1744" s="25">
        <v>0</v>
      </c>
      <c r="M1744" s="25">
        <v>0</v>
      </c>
      <c r="N1744" s="25">
        <v>0</v>
      </c>
      <c r="O1744" s="25">
        <v>0</v>
      </c>
      <c r="P1744" s="71">
        <f t="shared" si="569"/>
        <v>0</v>
      </c>
      <c r="Q1744" s="25">
        <v>0</v>
      </c>
      <c r="R1744" s="196">
        <v>0</v>
      </c>
    </row>
    <row r="1745" spans="1:23" ht="22.5" hidden="1" customHeight="1" outlineLevel="2">
      <c r="A1745" s="445"/>
      <c r="B1745" s="429"/>
      <c r="C1745" s="77" t="s">
        <v>330</v>
      </c>
      <c r="D1745" s="25">
        <v>0</v>
      </c>
      <c r="E1745" s="25">
        <v>0</v>
      </c>
      <c r="F1745" s="25">
        <v>0</v>
      </c>
      <c r="G1745" s="25"/>
      <c r="H1745" s="25">
        <f t="shared" si="571"/>
        <v>0</v>
      </c>
      <c r="I1745" s="25"/>
      <c r="J1745" s="363">
        <v>0</v>
      </c>
      <c r="K1745" s="25">
        <v>0</v>
      </c>
      <c r="L1745" s="25">
        <v>0</v>
      </c>
      <c r="M1745" s="25">
        <v>0</v>
      </c>
      <c r="N1745" s="25">
        <v>0</v>
      </c>
      <c r="O1745" s="25">
        <v>0</v>
      </c>
      <c r="P1745" s="71">
        <f t="shared" si="569"/>
        <v>0</v>
      </c>
      <c r="Q1745" s="25">
        <v>0</v>
      </c>
      <c r="R1745" s="196">
        <v>0</v>
      </c>
    </row>
    <row r="1746" spans="1:23" ht="22.5" hidden="1" customHeight="1" outlineLevel="2">
      <c r="A1746" s="445"/>
      <c r="B1746" s="429"/>
      <c r="C1746" s="77" t="s">
        <v>331</v>
      </c>
      <c r="D1746" s="25">
        <v>0</v>
      </c>
      <c r="E1746" s="25">
        <v>0</v>
      </c>
      <c r="F1746" s="25">
        <v>0</v>
      </c>
      <c r="G1746" s="25"/>
      <c r="H1746" s="25">
        <f t="shared" si="571"/>
        <v>0</v>
      </c>
      <c r="I1746" s="25"/>
      <c r="J1746" s="363">
        <v>0</v>
      </c>
      <c r="K1746" s="25">
        <v>0</v>
      </c>
      <c r="L1746" s="25">
        <v>0</v>
      </c>
      <c r="M1746" s="25">
        <v>0</v>
      </c>
      <c r="N1746" s="25">
        <v>0</v>
      </c>
      <c r="O1746" s="25">
        <v>0</v>
      </c>
      <c r="P1746" s="71">
        <f t="shared" si="569"/>
        <v>0</v>
      </c>
      <c r="Q1746" s="25">
        <v>0</v>
      </c>
      <c r="R1746" s="196">
        <v>0</v>
      </c>
    </row>
    <row r="1747" spans="1:23" ht="22.5" hidden="1" customHeight="1" outlineLevel="2">
      <c r="A1747" s="445"/>
      <c r="B1747" s="429"/>
      <c r="C1747" s="77" t="s">
        <v>337</v>
      </c>
      <c r="D1747" s="25">
        <v>0</v>
      </c>
      <c r="E1747" s="25">
        <v>0</v>
      </c>
      <c r="F1747" s="25">
        <v>0</v>
      </c>
      <c r="G1747" s="25"/>
      <c r="H1747" s="25">
        <f t="shared" si="571"/>
        <v>0</v>
      </c>
      <c r="I1747" s="25"/>
      <c r="J1747" s="363">
        <v>0</v>
      </c>
      <c r="K1747" s="25">
        <v>0</v>
      </c>
      <c r="L1747" s="25">
        <v>0</v>
      </c>
      <c r="M1747" s="25">
        <v>0</v>
      </c>
      <c r="N1747" s="25">
        <v>0</v>
      </c>
      <c r="O1747" s="25">
        <v>0</v>
      </c>
      <c r="P1747" s="71">
        <f t="shared" si="569"/>
        <v>0</v>
      </c>
      <c r="Q1747" s="25">
        <v>0</v>
      </c>
      <c r="R1747" s="196">
        <v>0</v>
      </c>
    </row>
    <row r="1748" spans="1:23" ht="22.5" hidden="1" customHeight="1" outlineLevel="2">
      <c r="A1748" s="445"/>
      <c r="B1748" s="429"/>
      <c r="C1748" s="77" t="s">
        <v>332</v>
      </c>
      <c r="D1748" s="25">
        <v>0</v>
      </c>
      <c r="E1748" s="25">
        <v>0</v>
      </c>
      <c r="F1748" s="25">
        <v>0</v>
      </c>
      <c r="G1748" s="25"/>
      <c r="H1748" s="25">
        <f t="shared" si="571"/>
        <v>0</v>
      </c>
      <c r="I1748" s="25"/>
      <c r="J1748" s="363">
        <v>0</v>
      </c>
      <c r="K1748" s="25">
        <v>0</v>
      </c>
      <c r="L1748" s="25">
        <v>0</v>
      </c>
      <c r="M1748" s="25">
        <v>0</v>
      </c>
      <c r="N1748" s="25">
        <v>0</v>
      </c>
      <c r="O1748" s="25">
        <v>0</v>
      </c>
      <c r="P1748" s="71">
        <f t="shared" si="569"/>
        <v>0</v>
      </c>
      <c r="Q1748" s="25">
        <v>0</v>
      </c>
      <c r="R1748" s="196">
        <v>0</v>
      </c>
    </row>
    <row r="1749" spans="1:23" ht="22.5" hidden="1" customHeight="1" outlineLevel="2">
      <c r="A1749" s="445"/>
      <c r="B1749" s="429"/>
      <c r="C1749" s="77" t="s">
        <v>311</v>
      </c>
      <c r="D1749" s="368">
        <v>2457000</v>
      </c>
      <c r="E1749" s="368">
        <v>1939680</v>
      </c>
      <c r="F1749" s="368">
        <v>90150</v>
      </c>
      <c r="G1749" s="25">
        <v>0</v>
      </c>
      <c r="H1749" s="25">
        <v>0</v>
      </c>
      <c r="I1749" s="25">
        <v>0</v>
      </c>
      <c r="J1749" s="363">
        <f t="shared" si="538"/>
        <v>4486830</v>
      </c>
      <c r="K1749" s="25">
        <v>0</v>
      </c>
      <c r="L1749" s="25">
        <v>0</v>
      </c>
      <c r="M1749" s="25">
        <v>0</v>
      </c>
      <c r="N1749" s="25">
        <v>0</v>
      </c>
      <c r="O1749" s="25">
        <v>0</v>
      </c>
      <c r="P1749" s="71">
        <f t="shared" si="569"/>
        <v>0</v>
      </c>
      <c r="Q1749" s="78">
        <f t="shared" si="570"/>
        <v>4486830</v>
      </c>
      <c r="R1749" s="196">
        <v>0</v>
      </c>
      <c r="W1749" s="62">
        <f>W1739-196024</f>
        <v>41739288</v>
      </c>
    </row>
    <row r="1750" spans="1:23" ht="33.75" hidden="1" customHeight="1" outlineLevel="1">
      <c r="A1750" s="445"/>
      <c r="B1750" s="429"/>
      <c r="C1750" s="75" t="s">
        <v>11</v>
      </c>
      <c r="D1750" s="20">
        <f>E1751+D1752</f>
        <v>0</v>
      </c>
      <c r="E1750" s="20">
        <f>E1751+E1752</f>
        <v>12920000</v>
      </c>
      <c r="F1750" s="20">
        <f>F1751+F1752</f>
        <v>0</v>
      </c>
      <c r="G1750" s="20">
        <f t="shared" ref="G1750:I1750" si="572">G1751+G1752</f>
        <v>0</v>
      </c>
      <c r="H1750" s="20">
        <f t="shared" si="572"/>
        <v>0</v>
      </c>
      <c r="I1750" s="20">
        <f t="shared" si="572"/>
        <v>6000000</v>
      </c>
      <c r="J1750" s="363">
        <f t="shared" si="538"/>
        <v>18920000</v>
      </c>
      <c r="K1750" s="20">
        <f t="shared" ref="K1750:N1750" si="573">K1751+K1752</f>
        <v>0</v>
      </c>
      <c r="L1750" s="20">
        <f t="shared" si="573"/>
        <v>0</v>
      </c>
      <c r="M1750" s="20">
        <f t="shared" si="573"/>
        <v>0</v>
      </c>
      <c r="N1750" s="20">
        <f t="shared" si="573"/>
        <v>0</v>
      </c>
      <c r="O1750" s="20">
        <f>O1751+O1752</f>
        <v>6000000</v>
      </c>
      <c r="P1750" s="71">
        <f t="shared" si="569"/>
        <v>6000000</v>
      </c>
      <c r="Q1750" s="76">
        <f>J1750+P1750</f>
        <v>24920000</v>
      </c>
      <c r="R1750" s="196">
        <v>0</v>
      </c>
      <c r="W1750" s="62">
        <f>W1749-442475</f>
        <v>41296813</v>
      </c>
    </row>
    <row r="1751" spans="1:23" ht="22.5" hidden="1" customHeight="1" outlineLevel="2">
      <c r="A1751" s="445"/>
      <c r="B1751" s="429"/>
      <c r="C1751" s="77" t="s">
        <v>310</v>
      </c>
      <c r="D1751" s="25">
        <v>0</v>
      </c>
      <c r="E1751" s="25">
        <v>0</v>
      </c>
      <c r="F1751" s="25">
        <v>0</v>
      </c>
      <c r="G1751" s="25">
        <v>0</v>
      </c>
      <c r="H1751" s="25">
        <v>0</v>
      </c>
      <c r="I1751" s="25">
        <v>0</v>
      </c>
      <c r="J1751" s="363">
        <f>I1751+H1751+G1751+F1751+E1751</f>
        <v>0</v>
      </c>
      <c r="K1751" s="25">
        <v>0</v>
      </c>
      <c r="L1751" s="25">
        <v>0</v>
      </c>
      <c r="M1751" s="25">
        <v>0</v>
      </c>
      <c r="N1751" s="25">
        <v>0</v>
      </c>
      <c r="O1751" s="25">
        <v>0</v>
      </c>
      <c r="P1751" s="71">
        <f t="shared" si="569"/>
        <v>0</v>
      </c>
      <c r="Q1751" s="25">
        <f>P1751+J1751</f>
        <v>0</v>
      </c>
      <c r="R1751" s="196">
        <v>0</v>
      </c>
    </row>
    <row r="1752" spans="1:23" ht="22.5" hidden="1" customHeight="1" outlineLevel="2">
      <c r="A1752" s="445"/>
      <c r="B1752" s="429"/>
      <c r="C1752" s="77" t="s">
        <v>311</v>
      </c>
      <c r="D1752" s="25">
        <v>0</v>
      </c>
      <c r="E1752" s="25">
        <f>10000000+2920000</f>
        <v>12920000</v>
      </c>
      <c r="F1752" s="25">
        <v>0</v>
      </c>
      <c r="G1752" s="25">
        <v>0</v>
      </c>
      <c r="H1752" s="25">
        <v>0</v>
      </c>
      <c r="I1752" s="368">
        <v>6000000</v>
      </c>
      <c r="J1752" s="363">
        <f>I1752+H1752+G1752+F1752+E1752+D1752</f>
        <v>18920000</v>
      </c>
      <c r="K1752" s="25">
        <v>0</v>
      </c>
      <c r="L1752" s="25">
        <v>0</v>
      </c>
      <c r="M1752" s="25">
        <v>0</v>
      </c>
      <c r="N1752" s="25">
        <v>0</v>
      </c>
      <c r="O1752" s="368">
        <v>6000000</v>
      </c>
      <c r="P1752" s="71">
        <f t="shared" si="569"/>
        <v>6000000</v>
      </c>
      <c r="Q1752" s="78">
        <f t="shared" ref="Q1752:Q1755" si="574">J1752+P1752</f>
        <v>24920000</v>
      </c>
      <c r="R1752" s="196">
        <v>0</v>
      </c>
    </row>
    <row r="1753" spans="1:23" ht="22.5" hidden="1" customHeight="1" outlineLevel="1">
      <c r="A1753" s="445"/>
      <c r="B1753" s="429"/>
      <c r="C1753" s="75" t="s">
        <v>13</v>
      </c>
      <c r="D1753" s="20">
        <f>D1754+D1755</f>
        <v>126000</v>
      </c>
      <c r="E1753" s="20">
        <f t="shared" ref="E1753:I1753" si="575">E1754+E1755</f>
        <v>0</v>
      </c>
      <c r="F1753" s="20">
        <f t="shared" si="575"/>
        <v>0</v>
      </c>
      <c r="G1753" s="20">
        <f t="shared" si="575"/>
        <v>220000</v>
      </c>
      <c r="H1753" s="20">
        <f t="shared" si="575"/>
        <v>220000</v>
      </c>
      <c r="I1753" s="20">
        <f t="shared" si="575"/>
        <v>220000</v>
      </c>
      <c r="J1753" s="363">
        <f>I1753+H1753+G1753+F1753+E1753+D1753</f>
        <v>786000</v>
      </c>
      <c r="K1753" s="20">
        <f>K1754+K1755</f>
        <v>220000</v>
      </c>
      <c r="L1753" s="20">
        <f>L1754+L1755</f>
        <v>220000</v>
      </c>
      <c r="M1753" s="20">
        <f>M1754+M1755</f>
        <v>220000</v>
      </c>
      <c r="N1753" s="20">
        <f>N1754+N1755</f>
        <v>220000</v>
      </c>
      <c r="O1753" s="20">
        <f>O1754+O1755</f>
        <v>220000</v>
      </c>
      <c r="P1753" s="71">
        <f t="shared" si="569"/>
        <v>1100000</v>
      </c>
      <c r="Q1753" s="76">
        <f>J1753+P1753</f>
        <v>1886000</v>
      </c>
      <c r="R1753" s="196">
        <v>0</v>
      </c>
    </row>
    <row r="1754" spans="1:23" ht="22.5" hidden="1" customHeight="1" outlineLevel="2">
      <c r="A1754" s="445"/>
      <c r="B1754" s="429"/>
      <c r="C1754" s="77" t="s">
        <v>310</v>
      </c>
      <c r="D1754" s="25">
        <v>0</v>
      </c>
      <c r="E1754" s="25">
        <v>0</v>
      </c>
      <c r="F1754" s="25">
        <v>0</v>
      </c>
      <c r="G1754" s="25">
        <v>0</v>
      </c>
      <c r="H1754" s="25">
        <v>0</v>
      </c>
      <c r="I1754" s="25">
        <v>0</v>
      </c>
      <c r="J1754" s="363">
        <f>I1754+H1754+G1754+F1754+E1754+D1754</f>
        <v>0</v>
      </c>
      <c r="K1754" s="25">
        <v>0</v>
      </c>
      <c r="L1754" s="25">
        <v>0</v>
      </c>
      <c r="M1754" s="25">
        <v>0</v>
      </c>
      <c r="N1754" s="25">
        <v>0</v>
      </c>
      <c r="O1754" s="25">
        <v>0</v>
      </c>
      <c r="P1754" s="71">
        <f t="shared" si="569"/>
        <v>0</v>
      </c>
      <c r="Q1754" s="32">
        <f>P1754+J1754</f>
        <v>0</v>
      </c>
      <c r="R1754" s="196">
        <v>0</v>
      </c>
    </row>
    <row r="1755" spans="1:23" ht="22.5" hidden="1" customHeight="1" outlineLevel="2">
      <c r="A1755" s="445"/>
      <c r="B1755" s="429"/>
      <c r="C1755" s="77" t="s">
        <v>311</v>
      </c>
      <c r="D1755" s="368">
        <v>126000</v>
      </c>
      <c r="E1755" s="25">
        <v>0</v>
      </c>
      <c r="F1755" s="25">
        <v>0</v>
      </c>
      <c r="G1755" s="368">
        <v>220000</v>
      </c>
      <c r="H1755" s="368">
        <v>220000</v>
      </c>
      <c r="I1755" s="368">
        <v>220000</v>
      </c>
      <c r="J1755" s="363">
        <f>I1755+H1755+G1755+F1755+E1755</f>
        <v>660000</v>
      </c>
      <c r="K1755" s="368">
        <v>220000</v>
      </c>
      <c r="L1755" s="368">
        <v>220000</v>
      </c>
      <c r="M1755" s="368">
        <v>220000</v>
      </c>
      <c r="N1755" s="368">
        <v>220000</v>
      </c>
      <c r="O1755" s="368">
        <v>220000</v>
      </c>
      <c r="P1755" s="71">
        <f t="shared" si="569"/>
        <v>1100000</v>
      </c>
      <c r="Q1755" s="78">
        <f t="shared" si="574"/>
        <v>1760000</v>
      </c>
      <c r="R1755" s="196">
        <v>0</v>
      </c>
    </row>
    <row r="1756" spans="1:23" ht="25.5" hidden="1" customHeight="1" outlineLevel="1">
      <c r="A1756" s="445"/>
      <c r="B1756" s="429"/>
      <c r="C1756" s="75" t="s">
        <v>12</v>
      </c>
      <c r="D1756" s="20">
        <f>D1757+D1758</f>
        <v>151542</v>
      </c>
      <c r="E1756" s="20">
        <f>E1757+E1758</f>
        <v>134400</v>
      </c>
      <c r="F1756" s="20">
        <f>F1757+F1758</f>
        <v>32200</v>
      </c>
      <c r="G1756" s="20">
        <f t="shared" ref="G1756:I1756" si="576">G1757+G1758</f>
        <v>0</v>
      </c>
      <c r="H1756" s="20">
        <f t="shared" si="576"/>
        <v>0</v>
      </c>
      <c r="I1756" s="20">
        <f t="shared" si="576"/>
        <v>0</v>
      </c>
      <c r="J1756" s="363">
        <f>I1756+H1756+G1756+F1756+E1756+D1756</f>
        <v>318142</v>
      </c>
      <c r="K1756" s="20">
        <f t="shared" ref="K1756:O1756" si="577">K1757+K1758</f>
        <v>0</v>
      </c>
      <c r="L1756" s="20">
        <f t="shared" si="577"/>
        <v>0</v>
      </c>
      <c r="M1756" s="20">
        <f t="shared" si="577"/>
        <v>0</v>
      </c>
      <c r="N1756" s="20">
        <f t="shared" si="577"/>
        <v>0</v>
      </c>
      <c r="O1756" s="20">
        <f t="shared" si="577"/>
        <v>0</v>
      </c>
      <c r="P1756" s="71">
        <f t="shared" si="569"/>
        <v>0</v>
      </c>
      <c r="Q1756" s="76">
        <f>J1756+P1756</f>
        <v>318142</v>
      </c>
      <c r="R1756" s="196">
        <v>0</v>
      </c>
    </row>
    <row r="1757" spans="1:23" ht="22.5" hidden="1" customHeight="1" outlineLevel="2">
      <c r="A1757" s="445"/>
      <c r="B1757" s="429"/>
      <c r="C1757" s="77" t="s">
        <v>310</v>
      </c>
      <c r="D1757" s="25">
        <v>0</v>
      </c>
      <c r="E1757" s="25">
        <v>0</v>
      </c>
      <c r="F1757" s="25">
        <v>0</v>
      </c>
      <c r="G1757" s="25">
        <v>0</v>
      </c>
      <c r="H1757" s="25">
        <v>0</v>
      </c>
      <c r="I1757" s="25">
        <v>0</v>
      </c>
      <c r="J1757" s="363">
        <f t="shared" ref="J1757:J1770" si="578">I1757+H1757+G1757+F1757+E1757+D1757</f>
        <v>0</v>
      </c>
      <c r="K1757" s="25">
        <v>0</v>
      </c>
      <c r="L1757" s="25">
        <v>0</v>
      </c>
      <c r="M1757" s="25">
        <v>0</v>
      </c>
      <c r="N1757" s="25">
        <v>0</v>
      </c>
      <c r="O1757" s="25">
        <v>0</v>
      </c>
      <c r="P1757" s="71">
        <f t="shared" si="569"/>
        <v>0</v>
      </c>
      <c r="Q1757" s="32">
        <f>P1757+J1757</f>
        <v>0</v>
      </c>
      <c r="R1757" s="196">
        <v>0</v>
      </c>
    </row>
    <row r="1758" spans="1:23" ht="22.5" hidden="1" customHeight="1" outlineLevel="2" thickBot="1">
      <c r="A1758" s="496"/>
      <c r="B1758" s="455"/>
      <c r="C1758" s="79" t="s">
        <v>311</v>
      </c>
      <c r="D1758" s="51">
        <v>151542</v>
      </c>
      <c r="E1758" s="51">
        <v>134400</v>
      </c>
      <c r="F1758" s="51">
        <v>32200</v>
      </c>
      <c r="G1758" s="50">
        <v>0</v>
      </c>
      <c r="H1758" s="50">
        <v>0</v>
      </c>
      <c r="I1758" s="50">
        <v>0</v>
      </c>
      <c r="J1758" s="80">
        <f>I1758+H1758+G1758+F1758+E1758+D1758</f>
        <v>318142</v>
      </c>
      <c r="K1758" s="50">
        <v>0</v>
      </c>
      <c r="L1758" s="50">
        <v>0</v>
      </c>
      <c r="M1758" s="50">
        <v>0</v>
      </c>
      <c r="N1758" s="50">
        <v>0</v>
      </c>
      <c r="O1758" s="50">
        <v>0</v>
      </c>
      <c r="P1758" s="154">
        <f t="shared" si="569"/>
        <v>0</v>
      </c>
      <c r="Q1758" s="81">
        <f t="shared" ref="Q1758" si="579">J1758+P1758</f>
        <v>318142</v>
      </c>
      <c r="R1758" s="196">
        <v>0</v>
      </c>
    </row>
    <row r="1759" spans="1:23" ht="25.5" hidden="1" customHeight="1" outlineLevel="1" thickTop="1">
      <c r="A1759" s="493">
        <v>1</v>
      </c>
      <c r="B1759" s="446" t="s">
        <v>14</v>
      </c>
      <c r="C1759" s="155" t="s">
        <v>277</v>
      </c>
      <c r="D1759" s="20">
        <f t="shared" ref="D1759:I1759" si="580">D1760+D1770</f>
        <v>30615977</v>
      </c>
      <c r="E1759" s="20">
        <f t="shared" si="580"/>
        <v>71473542.560000002</v>
      </c>
      <c r="F1759" s="156">
        <f t="shared" si="580"/>
        <v>19340970</v>
      </c>
      <c r="G1759" s="156">
        <f t="shared" si="580"/>
        <v>49704000</v>
      </c>
      <c r="H1759" s="156">
        <f t="shared" si="580"/>
        <v>49581649</v>
      </c>
      <c r="I1759" s="217">
        <f t="shared" si="580"/>
        <v>1013080068</v>
      </c>
      <c r="J1759" s="364">
        <f t="shared" si="578"/>
        <v>1233796206.5599999</v>
      </c>
      <c r="K1759" s="156">
        <f t="shared" ref="K1759:O1759" si="581">K1760+K1770</f>
        <v>170137125</v>
      </c>
      <c r="L1759" s="156">
        <f t="shared" si="581"/>
        <v>173787964</v>
      </c>
      <c r="M1759" s="217">
        <f t="shared" si="581"/>
        <v>284685397</v>
      </c>
      <c r="N1759" s="217">
        <f t="shared" si="581"/>
        <v>157124192</v>
      </c>
      <c r="O1759" s="217">
        <f t="shared" si="581"/>
        <v>268003298</v>
      </c>
      <c r="P1759" s="157">
        <f>O1759+N1759+M1759+L1759+K1759</f>
        <v>1053737976</v>
      </c>
      <c r="Q1759" s="158">
        <f>J1759+P1759</f>
        <v>2287534182.5599999</v>
      </c>
      <c r="R1759" s="196">
        <v>342919648.99700004</v>
      </c>
    </row>
    <row r="1760" spans="1:23" ht="22.5" hidden="1" customHeight="1" outlineLevel="2">
      <c r="A1760" s="445"/>
      <c r="B1760" s="429"/>
      <c r="C1760" s="77" t="s">
        <v>310</v>
      </c>
      <c r="D1760" s="283">
        <v>0</v>
      </c>
      <c r="E1760" s="283">
        <f>E1761</f>
        <v>29212132.559999999</v>
      </c>
      <c r="F1760" s="283">
        <f>F1761</f>
        <v>10583000</v>
      </c>
      <c r="G1760" s="283">
        <f t="shared" ref="G1760:H1760" si="582">G1761</f>
        <v>16404000</v>
      </c>
      <c r="H1760" s="283">
        <f t="shared" si="582"/>
        <v>16404000</v>
      </c>
      <c r="I1760" s="218">
        <f>I1761</f>
        <v>979780068</v>
      </c>
      <c r="J1760" s="363">
        <f t="shared" si="578"/>
        <v>1052383200.5599999</v>
      </c>
      <c r="K1760" s="180">
        <f>K1761</f>
        <v>136837125</v>
      </c>
      <c r="L1760" s="180">
        <f>L1761</f>
        <v>140487964</v>
      </c>
      <c r="M1760" s="180">
        <f>M1761</f>
        <v>251385397</v>
      </c>
      <c r="N1760" s="180">
        <f>N1761</f>
        <v>123824192</v>
      </c>
      <c r="O1760" s="180">
        <f>O1761</f>
        <v>234703298</v>
      </c>
      <c r="P1760" s="71">
        <f>O1760+N1760+M1760+L1760+K1760</f>
        <v>887237976</v>
      </c>
      <c r="Q1760" s="78">
        <f t="shared" ref="Q1760:Q1770" si="583">J1760+P1760</f>
        <v>1939621176.5599999</v>
      </c>
      <c r="R1760" s="196">
        <v>343041999.99700004</v>
      </c>
    </row>
    <row r="1761" spans="1:18" ht="22.5" hidden="1" customHeight="1" outlineLevel="2">
      <c r="A1761" s="445"/>
      <c r="B1761" s="429"/>
      <c r="C1761" s="77" t="s">
        <v>325</v>
      </c>
      <c r="D1761" s="283">
        <v>0</v>
      </c>
      <c r="E1761" s="283">
        <f>SUM(E1762:E1769)</f>
        <v>29212132.559999999</v>
      </c>
      <c r="F1761" s="368">
        <f>SUM(F1762:F1769)</f>
        <v>10583000</v>
      </c>
      <c r="G1761" s="368">
        <f t="shared" ref="G1761:O1761" si="584">SUM(G1762:G1769)</f>
        <v>16404000</v>
      </c>
      <c r="H1761" s="368">
        <f t="shared" ref="H1761" si="585">SUM(H1762:H1769)</f>
        <v>16404000</v>
      </c>
      <c r="I1761" s="218">
        <f t="shared" si="584"/>
        <v>979780068</v>
      </c>
      <c r="J1761" s="363">
        <f t="shared" si="578"/>
        <v>1052383200.5599999</v>
      </c>
      <c r="K1761" s="180">
        <f t="shared" si="584"/>
        <v>136837125</v>
      </c>
      <c r="L1761" s="180">
        <f t="shared" si="584"/>
        <v>140487964</v>
      </c>
      <c r="M1761" s="180">
        <f t="shared" si="584"/>
        <v>251385397</v>
      </c>
      <c r="N1761" s="180">
        <f t="shared" si="584"/>
        <v>123824192</v>
      </c>
      <c r="O1761" s="180">
        <f t="shared" si="584"/>
        <v>234703298</v>
      </c>
      <c r="P1761" s="71">
        <f t="shared" ref="P1761:P1769" si="586">O1761+N1761+M1761+L1761+K1761</f>
        <v>887237976</v>
      </c>
      <c r="Q1761" s="78">
        <f t="shared" si="583"/>
        <v>1939621176.5599999</v>
      </c>
      <c r="R1761" s="196">
        <v>343042000</v>
      </c>
    </row>
    <row r="1762" spans="1:18" ht="22.5" hidden="1" customHeight="1" outlineLevel="2">
      <c r="A1762" s="445"/>
      <c r="B1762" s="429"/>
      <c r="C1762" s="77" t="s">
        <v>326</v>
      </c>
      <c r="D1762" s="283">
        <v>0</v>
      </c>
      <c r="E1762" s="283">
        <f>6214000+10839510-6214000</f>
        <v>10839510</v>
      </c>
      <c r="F1762" s="25">
        <v>0</v>
      </c>
      <c r="G1762" s="368">
        <f>1875000+176000</f>
        <v>2051000</v>
      </c>
      <c r="H1762" s="375">
        <f>1875000+176000</f>
        <v>2051000</v>
      </c>
      <c r="I1762" s="180">
        <f>26991026+3+447389125+315733+3100000</f>
        <v>477795887</v>
      </c>
      <c r="J1762" s="363">
        <f t="shared" si="578"/>
        <v>492737397</v>
      </c>
      <c r="K1762" s="180">
        <f>16721600+383040</f>
        <v>17104640</v>
      </c>
      <c r="L1762" s="180">
        <f>17203849+357147</f>
        <v>17560996</v>
      </c>
      <c r="M1762" s="180">
        <f>31155718+267460</f>
        <v>31423178</v>
      </c>
      <c r="N1762" s="180">
        <f>15211219+266805</f>
        <v>15478024</v>
      </c>
      <c r="O1762" s="180">
        <f>29070502+267411</f>
        <v>29337913</v>
      </c>
      <c r="P1762" s="71">
        <f t="shared" si="586"/>
        <v>110904751</v>
      </c>
      <c r="Q1762" s="78">
        <f t="shared" si="583"/>
        <v>603642148</v>
      </c>
      <c r="R1762" s="196">
        <v>42882000</v>
      </c>
    </row>
    <row r="1763" spans="1:18" ht="22.5" hidden="1" customHeight="1" outlineLevel="2">
      <c r="A1763" s="445"/>
      <c r="B1763" s="429"/>
      <c r="C1763" s="77" t="s">
        <v>327</v>
      </c>
      <c r="D1763" s="283">
        <v>0</v>
      </c>
      <c r="E1763" s="283">
        <f>3389000+3020870</f>
        <v>6409870</v>
      </c>
      <c r="F1763" s="368">
        <f>1127000+7165000</f>
        <v>8292000</v>
      </c>
      <c r="G1763" s="368">
        <f>1875000+175000</f>
        <v>2050000</v>
      </c>
      <c r="H1763" s="375">
        <f>1875000+175000+6000000-3100000-2900000</f>
        <v>2050000</v>
      </c>
      <c r="I1763" s="180">
        <f t="shared" ref="I1763:I1768" si="587">26991024+47389125+315734</f>
        <v>74695883</v>
      </c>
      <c r="J1763" s="363">
        <f t="shared" si="578"/>
        <v>93497753</v>
      </c>
      <c r="K1763" s="180">
        <f>16721600+383041</f>
        <v>17104641</v>
      </c>
      <c r="L1763" s="180">
        <f>17203848+357147</f>
        <v>17560995</v>
      </c>
      <c r="M1763" s="180">
        <f>31155715+267460</f>
        <v>31423175</v>
      </c>
      <c r="N1763" s="180">
        <f>15211218+266806</f>
        <v>15478024</v>
      </c>
      <c r="O1763" s="180">
        <f>29070501+267411</f>
        <v>29337912</v>
      </c>
      <c r="P1763" s="71">
        <f t="shared" si="586"/>
        <v>110904747</v>
      </c>
      <c r="Q1763" s="78">
        <f t="shared" si="583"/>
        <v>204402500</v>
      </c>
      <c r="R1763" s="196">
        <v>42880000</v>
      </c>
    </row>
    <row r="1764" spans="1:18" ht="22.5" hidden="1" customHeight="1" outlineLevel="2">
      <c r="A1764" s="445"/>
      <c r="B1764" s="429"/>
      <c r="C1764" s="77" t="s">
        <v>328</v>
      </c>
      <c r="D1764" s="283">
        <v>0</v>
      </c>
      <c r="E1764" s="287">
        <f>'3 приложение (печать)'!E57</f>
        <v>2309812.56</v>
      </c>
      <c r="F1764" s="25">
        <v>684000</v>
      </c>
      <c r="G1764" s="375">
        <f>1875000+176000</f>
        <v>2051000</v>
      </c>
      <c r="H1764" s="375">
        <f>1875000+176000</f>
        <v>2051000</v>
      </c>
      <c r="I1764" s="180">
        <f t="shared" si="587"/>
        <v>74695883</v>
      </c>
      <c r="J1764" s="363">
        <f t="shared" si="578"/>
        <v>81791695.560000002</v>
      </c>
      <c r="K1764" s="180">
        <f>16721600+383041</f>
        <v>17104641</v>
      </c>
      <c r="L1764" s="180">
        <f>17203849+357147</f>
        <v>17560996</v>
      </c>
      <c r="M1764" s="180">
        <f>31155714+267460</f>
        <v>31423174</v>
      </c>
      <c r="N1764" s="180">
        <f>15211219+266805</f>
        <v>15478024</v>
      </c>
      <c r="O1764" s="180">
        <f t="shared" ref="O1764:O1768" si="588">29070501+267411</f>
        <v>29337912</v>
      </c>
      <c r="P1764" s="71">
        <f t="shared" si="586"/>
        <v>110904747</v>
      </c>
      <c r="Q1764" s="78">
        <f t="shared" si="583"/>
        <v>192696442.56</v>
      </c>
      <c r="R1764" s="196">
        <v>42880000</v>
      </c>
    </row>
    <row r="1765" spans="1:18" ht="16.5" hidden="1" customHeight="1" outlineLevel="2" collapsed="1">
      <c r="A1765" s="445"/>
      <c r="B1765" s="429"/>
      <c r="C1765" s="77" t="s">
        <v>329</v>
      </c>
      <c r="D1765" s="283">
        <v>0</v>
      </c>
      <c r="E1765" s="283">
        <v>7113000</v>
      </c>
      <c r="F1765" s="368">
        <v>691000</v>
      </c>
      <c r="G1765" s="375">
        <f>1875000+175000</f>
        <v>2050000</v>
      </c>
      <c r="H1765" s="375">
        <f>1875000+175000</f>
        <v>2050000</v>
      </c>
      <c r="I1765" s="180">
        <f t="shared" si="587"/>
        <v>74695883</v>
      </c>
      <c r="J1765" s="363">
        <f t="shared" si="578"/>
        <v>86599883</v>
      </c>
      <c r="K1765" s="180">
        <f>16721599+383041</f>
        <v>17104640</v>
      </c>
      <c r="L1765" s="180">
        <f>17203848+357147</f>
        <v>17560995</v>
      </c>
      <c r="M1765" s="180">
        <f t="shared" ref="M1765:M1769" si="589">31155714+267460</f>
        <v>31423174</v>
      </c>
      <c r="N1765" s="180">
        <f>15211218+266806</f>
        <v>15478024</v>
      </c>
      <c r="O1765" s="180">
        <f t="shared" si="588"/>
        <v>29337912</v>
      </c>
      <c r="P1765" s="71">
        <f t="shared" si="586"/>
        <v>110904745</v>
      </c>
      <c r="Q1765" s="78">
        <f t="shared" si="583"/>
        <v>197504628</v>
      </c>
      <c r="R1765" s="196">
        <v>42880000</v>
      </c>
    </row>
    <row r="1766" spans="1:18" ht="16.5" hidden="1" customHeight="1" outlineLevel="2">
      <c r="A1766" s="445"/>
      <c r="B1766" s="429"/>
      <c r="C1766" s="77" t="s">
        <v>330</v>
      </c>
      <c r="D1766" s="283">
        <v>0</v>
      </c>
      <c r="E1766" s="283">
        <f>1071000+470940</f>
        <v>1541940</v>
      </c>
      <c r="F1766" s="25">
        <v>0</v>
      </c>
      <c r="G1766" s="375">
        <f>1875000+176000</f>
        <v>2051000</v>
      </c>
      <c r="H1766" s="375">
        <f>1875000+176000</f>
        <v>2051000</v>
      </c>
      <c r="I1766" s="180">
        <f t="shared" si="587"/>
        <v>74695883</v>
      </c>
      <c r="J1766" s="363">
        <f t="shared" si="578"/>
        <v>80339823</v>
      </c>
      <c r="K1766" s="180">
        <f>16721599+383041</f>
        <v>17104640</v>
      </c>
      <c r="L1766" s="180">
        <f>17203849+357147</f>
        <v>17560996</v>
      </c>
      <c r="M1766" s="180">
        <f t="shared" si="589"/>
        <v>31423174</v>
      </c>
      <c r="N1766" s="180">
        <f>15211219+266805</f>
        <v>15478024</v>
      </c>
      <c r="O1766" s="180">
        <f t="shared" si="588"/>
        <v>29337912</v>
      </c>
      <c r="P1766" s="71">
        <f t="shared" si="586"/>
        <v>110904746</v>
      </c>
      <c r="Q1766" s="78">
        <f t="shared" si="583"/>
        <v>191244569</v>
      </c>
      <c r="R1766" s="196">
        <v>42880000</v>
      </c>
    </row>
    <row r="1767" spans="1:18" ht="16.5" hidden="1" customHeight="1" outlineLevel="2">
      <c r="A1767" s="445"/>
      <c r="B1767" s="429"/>
      <c r="C1767" s="77" t="s">
        <v>331</v>
      </c>
      <c r="D1767" s="283">
        <v>0</v>
      </c>
      <c r="E1767" s="283">
        <v>909000</v>
      </c>
      <c r="F1767" s="25">
        <v>0</v>
      </c>
      <c r="G1767" s="375">
        <f>1875000+175000</f>
        <v>2050000</v>
      </c>
      <c r="H1767" s="375">
        <f>1875000+175000</f>
        <v>2050000</v>
      </c>
      <c r="I1767" s="180">
        <f t="shared" si="587"/>
        <v>74695883</v>
      </c>
      <c r="J1767" s="363">
        <f t="shared" si="578"/>
        <v>79704883</v>
      </c>
      <c r="K1767" s="180">
        <f>16721600+383041</f>
        <v>17104641</v>
      </c>
      <c r="L1767" s="180">
        <f>17203848+357147</f>
        <v>17560995</v>
      </c>
      <c r="M1767" s="180">
        <f t="shared" si="589"/>
        <v>31423174</v>
      </c>
      <c r="N1767" s="180">
        <f>15211218+266806</f>
        <v>15478024</v>
      </c>
      <c r="O1767" s="180">
        <f t="shared" si="588"/>
        <v>29337912</v>
      </c>
      <c r="P1767" s="71">
        <f t="shared" si="586"/>
        <v>110904746</v>
      </c>
      <c r="Q1767" s="78">
        <f t="shared" si="583"/>
        <v>190609629</v>
      </c>
      <c r="R1767" s="196">
        <v>42880000</v>
      </c>
    </row>
    <row r="1768" spans="1:18" ht="16.5" hidden="1" customHeight="1" outlineLevel="2">
      <c r="A1768" s="445"/>
      <c r="B1768" s="429"/>
      <c r="C1768" s="77" t="s">
        <v>337</v>
      </c>
      <c r="D1768" s="283">
        <v>0</v>
      </c>
      <c r="E1768" s="283">
        <v>36000</v>
      </c>
      <c r="F1768" s="368">
        <f>182000+734000</f>
        <v>916000</v>
      </c>
      <c r="G1768" s="375">
        <f>1875000+176000</f>
        <v>2051000</v>
      </c>
      <c r="H1768" s="375">
        <f>1875000+176000</f>
        <v>2051000</v>
      </c>
      <c r="I1768" s="180">
        <f t="shared" si="587"/>
        <v>74695883</v>
      </c>
      <c r="J1768" s="363">
        <f t="shared" si="578"/>
        <v>79749883</v>
      </c>
      <c r="K1768" s="180">
        <f t="shared" ref="K1768:K1769" si="590">16721600+383041</f>
        <v>17104641</v>
      </c>
      <c r="L1768" s="180">
        <f>17203848+357147</f>
        <v>17560995</v>
      </c>
      <c r="M1768" s="180">
        <f t="shared" si="589"/>
        <v>31423174</v>
      </c>
      <c r="N1768" s="180">
        <f>15211219+266805</f>
        <v>15478024</v>
      </c>
      <c r="O1768" s="180">
        <f t="shared" si="588"/>
        <v>29337912</v>
      </c>
      <c r="P1768" s="71">
        <f t="shared" si="586"/>
        <v>110904746</v>
      </c>
      <c r="Q1768" s="78">
        <f t="shared" si="583"/>
        <v>190654629</v>
      </c>
      <c r="R1768" s="196">
        <v>42880000</v>
      </c>
    </row>
    <row r="1769" spans="1:18" ht="16.5" hidden="1" customHeight="1" outlineLevel="2">
      <c r="A1769" s="445"/>
      <c r="B1769" s="429"/>
      <c r="C1769" s="77" t="s">
        <v>332</v>
      </c>
      <c r="D1769" s="283">
        <v>0</v>
      </c>
      <c r="E1769" s="283">
        <v>53000</v>
      </c>
      <c r="F1769" s="25">
        <v>0</v>
      </c>
      <c r="G1769" s="375">
        <f>1875000+175000</f>
        <v>2050000</v>
      </c>
      <c r="H1769" s="375">
        <f>1875000+175000</f>
        <v>2050000</v>
      </c>
      <c r="I1769" s="266">
        <f>26991024+26502125+315734</f>
        <v>53808883</v>
      </c>
      <c r="J1769" s="363">
        <f t="shared" si="578"/>
        <v>57961883</v>
      </c>
      <c r="K1769" s="180">
        <f t="shared" si="590"/>
        <v>17104641</v>
      </c>
      <c r="L1769" s="180">
        <f>17203849+357147</f>
        <v>17560996</v>
      </c>
      <c r="M1769" s="180">
        <f t="shared" si="589"/>
        <v>31423174</v>
      </c>
      <c r="N1769" s="180">
        <f>15211218+266806</f>
        <v>15478024</v>
      </c>
      <c r="O1769" s="180">
        <f>29070501+267412</f>
        <v>29337913</v>
      </c>
      <c r="P1769" s="71">
        <f t="shared" si="586"/>
        <v>110904748</v>
      </c>
      <c r="Q1769" s="78">
        <f t="shared" si="583"/>
        <v>168866631</v>
      </c>
      <c r="R1769" s="196">
        <v>42880000</v>
      </c>
    </row>
    <row r="1770" spans="1:18" ht="16.5" hidden="1" customHeight="1" outlineLevel="2">
      <c r="A1770" s="445"/>
      <c r="B1770" s="429"/>
      <c r="C1770" s="77" t="s">
        <v>311</v>
      </c>
      <c r="D1770" s="283">
        <v>30615977</v>
      </c>
      <c r="E1770" s="283">
        <v>42261410</v>
      </c>
      <c r="F1770" s="368">
        <v>8757970</v>
      </c>
      <c r="G1770" s="368">
        <v>33300000</v>
      </c>
      <c r="H1770" s="368">
        <v>33177649</v>
      </c>
      <c r="I1770" s="368">
        <v>33300000</v>
      </c>
      <c r="J1770" s="363">
        <f t="shared" si="578"/>
        <v>181413006</v>
      </c>
      <c r="K1770" s="180">
        <v>33300000</v>
      </c>
      <c r="L1770" s="368">
        <v>33300000</v>
      </c>
      <c r="M1770" s="368">
        <v>33300000</v>
      </c>
      <c r="N1770" s="368">
        <v>33300000</v>
      </c>
      <c r="O1770" s="368">
        <v>33300000</v>
      </c>
      <c r="P1770" s="71">
        <f>O1770+N1770+M1770+L1770+K1770</f>
        <v>166500000</v>
      </c>
      <c r="Q1770" s="78">
        <f t="shared" si="583"/>
        <v>347913006</v>
      </c>
      <c r="R1770" s="196">
        <v>-122351</v>
      </c>
    </row>
    <row r="1771" spans="1:18" ht="16.5" hidden="1" customHeight="1" outlineLevel="1">
      <c r="A1771" s="445"/>
      <c r="B1771" s="429"/>
      <c r="C1771" s="75" t="s">
        <v>22</v>
      </c>
      <c r="D1771" s="331">
        <f>D1772+D1773</f>
        <v>0</v>
      </c>
      <c r="E1771" s="331">
        <f>E1772+E1773</f>
        <v>0</v>
      </c>
      <c r="F1771" s="20">
        <f t="shared" ref="F1771:I1771" si="591">F1772+F1773</f>
        <v>0</v>
      </c>
      <c r="G1771" s="20">
        <f t="shared" si="591"/>
        <v>0</v>
      </c>
      <c r="H1771" s="20">
        <f t="shared" si="591"/>
        <v>0</v>
      </c>
      <c r="I1771" s="20">
        <f t="shared" si="591"/>
        <v>0</v>
      </c>
      <c r="J1771" s="363">
        <f t="shared" ref="J1771:J1843" si="592">I1771+H1771+G1771+F1771+E1771</f>
        <v>0</v>
      </c>
      <c r="K1771" s="20">
        <f t="shared" ref="K1771:O1771" si="593">K1772+K1773</f>
        <v>0</v>
      </c>
      <c r="L1771" s="20">
        <f t="shared" si="593"/>
        <v>0</v>
      </c>
      <c r="M1771" s="20">
        <f t="shared" si="593"/>
        <v>0</v>
      </c>
      <c r="N1771" s="20">
        <f t="shared" si="593"/>
        <v>0</v>
      </c>
      <c r="O1771" s="20">
        <f t="shared" si="593"/>
        <v>0</v>
      </c>
      <c r="P1771" s="71">
        <f t="shared" ref="P1771:P1773" si="594">O1771+N1771+M1771+L1771+K1771</f>
        <v>0</v>
      </c>
      <c r="Q1771" s="159">
        <f>P1771+J1771</f>
        <v>0</v>
      </c>
      <c r="R1771" s="196">
        <v>0</v>
      </c>
    </row>
    <row r="1772" spans="1:18" ht="16.5" hidden="1" customHeight="1" outlineLevel="1">
      <c r="A1772" s="445"/>
      <c r="B1772" s="429"/>
      <c r="C1772" s="77" t="s">
        <v>310</v>
      </c>
      <c r="D1772" s="283">
        <v>0</v>
      </c>
      <c r="E1772" s="283">
        <v>0</v>
      </c>
      <c r="F1772" s="25">
        <v>0</v>
      </c>
      <c r="G1772" s="25">
        <v>0</v>
      </c>
      <c r="H1772" s="25">
        <v>0</v>
      </c>
      <c r="I1772" s="25">
        <v>0</v>
      </c>
      <c r="J1772" s="363">
        <f t="shared" si="592"/>
        <v>0</v>
      </c>
      <c r="K1772" s="25">
        <v>0</v>
      </c>
      <c r="L1772" s="25">
        <v>0</v>
      </c>
      <c r="M1772" s="25">
        <v>0</v>
      </c>
      <c r="N1772" s="25">
        <v>0</v>
      </c>
      <c r="O1772" s="25">
        <v>0</v>
      </c>
      <c r="P1772" s="71">
        <f t="shared" si="594"/>
        <v>0</v>
      </c>
      <c r="Q1772" s="32">
        <f>P1772+J1772</f>
        <v>0</v>
      </c>
      <c r="R1772" s="196">
        <v>0</v>
      </c>
    </row>
    <row r="1773" spans="1:18" ht="16.5" hidden="1" customHeight="1" outlineLevel="1">
      <c r="A1773" s="445"/>
      <c r="B1773" s="430"/>
      <c r="C1773" s="77" t="s">
        <v>311</v>
      </c>
      <c r="D1773" s="283">
        <v>0</v>
      </c>
      <c r="E1773" s="283">
        <v>0</v>
      </c>
      <c r="F1773" s="25">
        <v>0</v>
      </c>
      <c r="G1773" s="25">
        <v>0</v>
      </c>
      <c r="H1773" s="25">
        <v>0</v>
      </c>
      <c r="I1773" s="25">
        <v>0</v>
      </c>
      <c r="J1773" s="363">
        <f t="shared" si="592"/>
        <v>0</v>
      </c>
      <c r="K1773" s="25">
        <v>0</v>
      </c>
      <c r="L1773" s="25">
        <v>0</v>
      </c>
      <c r="M1773" s="25">
        <v>0</v>
      </c>
      <c r="N1773" s="25">
        <v>0</v>
      </c>
      <c r="O1773" s="25">
        <v>0</v>
      </c>
      <c r="P1773" s="71">
        <f t="shared" si="594"/>
        <v>0</v>
      </c>
      <c r="Q1773" s="32">
        <f t="shared" ref="Q1773" si="595">P1773+J1773</f>
        <v>0</v>
      </c>
      <c r="R1773" s="196">
        <v>0</v>
      </c>
    </row>
    <row r="1774" spans="1:18" s="199" customFormat="1" ht="15.75" hidden="1" customHeight="1" outlineLevel="1">
      <c r="A1774" s="494" t="s">
        <v>316</v>
      </c>
      <c r="B1774" s="495"/>
      <c r="C1774" s="495"/>
      <c r="D1774" s="21">
        <f t="shared" ref="D1774:I1774" si="596">D1777+D1780+D1795+D1798+D1810+D1792</f>
        <v>0</v>
      </c>
      <c r="E1774" s="21">
        <f t="shared" si="596"/>
        <v>22308506.640000001</v>
      </c>
      <c r="F1774" s="363">
        <f t="shared" si="596"/>
        <v>12290110</v>
      </c>
      <c r="G1774" s="363">
        <f t="shared" si="596"/>
        <v>33920000</v>
      </c>
      <c r="H1774" s="363">
        <f t="shared" si="596"/>
        <v>33990000</v>
      </c>
      <c r="I1774" s="363">
        <f t="shared" si="596"/>
        <v>35311865</v>
      </c>
      <c r="J1774" s="363">
        <f t="shared" si="592"/>
        <v>137820481.63999999</v>
      </c>
      <c r="K1774" s="363">
        <f>K1777+K1780+K1795+K1798+K1810+K1792</f>
        <v>113200067</v>
      </c>
      <c r="L1774" s="363">
        <f>L1777+L1780+L1795+L1798+L1810+L1792</f>
        <v>44780178</v>
      </c>
      <c r="M1774" s="363">
        <f>M1777+M1780+M1795+M1798+M1810+M1792</f>
        <v>44335080</v>
      </c>
      <c r="N1774" s="363">
        <f>N1777+N1780+N1795+N1798+N1810+N1792</f>
        <v>48791441</v>
      </c>
      <c r="O1774" s="363">
        <f>O1777+O1780+O1795+O1798+O1810+O1792</f>
        <v>54177282</v>
      </c>
      <c r="P1774" s="363">
        <f>O1774+N1774+M1774+L1774+K1774</f>
        <v>305284048</v>
      </c>
      <c r="Q1774" s="67">
        <f>J1774+P1774</f>
        <v>443104529.63999999</v>
      </c>
      <c r="R1774" s="196">
        <v>411345000</v>
      </c>
    </row>
    <row r="1775" spans="1:18" s="199" customFormat="1" ht="16.5" hidden="1" customHeight="1" outlineLevel="2">
      <c r="A1775" s="445">
        <v>2</v>
      </c>
      <c r="B1775" s="428" t="s">
        <v>14</v>
      </c>
      <c r="C1775" s="73" t="s">
        <v>310</v>
      </c>
      <c r="D1775" s="60">
        <f t="shared" ref="D1775:I1775" si="597">D1778+D1781+D1793+D1796+D1799+D1811</f>
        <v>0</v>
      </c>
      <c r="E1775" s="60">
        <f t="shared" si="597"/>
        <v>12964416.640000001</v>
      </c>
      <c r="F1775" s="59">
        <f t="shared" si="597"/>
        <v>5558000</v>
      </c>
      <c r="G1775" s="59">
        <f t="shared" si="597"/>
        <v>15544000</v>
      </c>
      <c r="H1775" s="59">
        <f t="shared" si="597"/>
        <v>15544000</v>
      </c>
      <c r="I1775" s="59">
        <f t="shared" si="597"/>
        <v>15135865</v>
      </c>
      <c r="J1775" s="363">
        <f t="shared" si="592"/>
        <v>64746281.640000001</v>
      </c>
      <c r="K1775" s="59">
        <f>K1778+K1781+K1793+K1796+K1799+K1811</f>
        <v>45424227</v>
      </c>
      <c r="L1775" s="59">
        <f>L1778+L1781+L1793+L1796+L1799+L1811</f>
        <v>17712178</v>
      </c>
      <c r="M1775" s="59">
        <f>M1778+M1781+M1793+M1796+M1799+M1811</f>
        <v>18368680</v>
      </c>
      <c r="N1775" s="59">
        <f>N1778+N1781+N1793+N1796+N1799+N1811</f>
        <v>20079441</v>
      </c>
      <c r="O1775" s="59">
        <f>O1778+O1781+O1793+O1796+O1799+O1811</f>
        <v>22069282</v>
      </c>
      <c r="P1775" s="71">
        <f>O1775+N1775+M1775+L1775+K1775</f>
        <v>123653808</v>
      </c>
      <c r="Q1775" s="74">
        <f>J1775+P1775</f>
        <v>188400089.63999999</v>
      </c>
      <c r="R1775" s="196">
        <v>411275000</v>
      </c>
    </row>
    <row r="1776" spans="1:18" s="199" customFormat="1" ht="16.5" hidden="1" customHeight="1" outlineLevel="2">
      <c r="A1776" s="445"/>
      <c r="B1776" s="429"/>
      <c r="C1776" s="73" t="s">
        <v>311</v>
      </c>
      <c r="D1776" s="60">
        <f t="shared" ref="D1776:I1776" si="598">D1779+D1791+D1794+D1797+D1809+D1812</f>
        <v>0</v>
      </c>
      <c r="E1776" s="60">
        <f t="shared" si="598"/>
        <v>9344090</v>
      </c>
      <c r="F1776" s="59">
        <f t="shared" si="598"/>
        <v>6732110</v>
      </c>
      <c r="G1776" s="59">
        <f t="shared" si="598"/>
        <v>18376000</v>
      </c>
      <c r="H1776" s="59">
        <f t="shared" si="598"/>
        <v>18446000</v>
      </c>
      <c r="I1776" s="59">
        <f t="shared" si="598"/>
        <v>20176000</v>
      </c>
      <c r="J1776" s="363">
        <f t="shared" si="592"/>
        <v>73074200</v>
      </c>
      <c r="K1776" s="59">
        <f>K1779+K1791+K1794+K1797+K1809+K1812</f>
        <v>67775840</v>
      </c>
      <c r="L1776" s="59">
        <f>L1779+L1791+L1794+L1797+L1809+L1812</f>
        <v>27068000</v>
      </c>
      <c r="M1776" s="59">
        <f>M1779+M1791+M1794+M1797+M1809+M1812</f>
        <v>25966400</v>
      </c>
      <c r="N1776" s="59">
        <f>N1779+N1791+N1794+N1797+N1809+N1812</f>
        <v>28712000</v>
      </c>
      <c r="O1776" s="59">
        <f>O1779+O1791+O1794+O1797+O1809+O1812</f>
        <v>32108000</v>
      </c>
      <c r="P1776" s="363">
        <f>K1776+L1776+M1776+N1776+O1776</f>
        <v>181630240</v>
      </c>
      <c r="Q1776" s="74">
        <f>J1776+P1776</f>
        <v>254704440</v>
      </c>
      <c r="R1776" s="196">
        <v>70000</v>
      </c>
    </row>
    <row r="1777" spans="1:18" ht="16.5" hidden="1" customHeight="1" outlineLevel="2">
      <c r="A1777" s="445"/>
      <c r="B1777" s="429"/>
      <c r="C1777" s="153" t="s">
        <v>304</v>
      </c>
      <c r="D1777" s="27">
        <f>D1778+D1779</f>
        <v>0</v>
      </c>
      <c r="E1777" s="27">
        <f>E1778+E1779</f>
        <v>0</v>
      </c>
      <c r="F1777" s="27">
        <f>F1778+F1779</f>
        <v>0</v>
      </c>
      <c r="G1777" s="27">
        <f t="shared" ref="G1777:I1777" si="599">G1778+G1779</f>
        <v>0</v>
      </c>
      <c r="H1777" s="27">
        <f t="shared" si="599"/>
        <v>0</v>
      </c>
      <c r="I1777" s="27">
        <f t="shared" si="599"/>
        <v>0</v>
      </c>
      <c r="J1777" s="363">
        <f t="shared" si="592"/>
        <v>0</v>
      </c>
      <c r="K1777" s="27">
        <f t="shared" ref="K1777:O1777" si="600">K1778+K1779</f>
        <v>0</v>
      </c>
      <c r="L1777" s="27">
        <f t="shared" si="600"/>
        <v>0</v>
      </c>
      <c r="M1777" s="27">
        <f t="shared" si="600"/>
        <v>0</v>
      </c>
      <c r="N1777" s="27">
        <f t="shared" si="600"/>
        <v>0</v>
      </c>
      <c r="O1777" s="27">
        <f t="shared" si="600"/>
        <v>0</v>
      </c>
      <c r="P1777" s="71">
        <f>O1777+N1777+M1777+L1777+K1777</f>
        <v>0</v>
      </c>
      <c r="Q1777" s="103">
        <f t="shared" ref="Q1777:Q1796" si="601">J1777+P1777</f>
        <v>0</v>
      </c>
      <c r="R1777" s="196">
        <v>0</v>
      </c>
    </row>
    <row r="1778" spans="1:18" ht="16.5" hidden="1" customHeight="1" outlineLevel="2">
      <c r="A1778" s="445"/>
      <c r="B1778" s="429"/>
      <c r="C1778" s="77" t="s">
        <v>310</v>
      </c>
      <c r="D1778" s="25">
        <v>0</v>
      </c>
      <c r="E1778" s="25">
        <v>0</v>
      </c>
      <c r="F1778" s="25">
        <v>0</v>
      </c>
      <c r="G1778" s="25">
        <v>0</v>
      </c>
      <c r="H1778" s="25">
        <v>0</v>
      </c>
      <c r="I1778" s="25">
        <v>0</v>
      </c>
      <c r="J1778" s="363">
        <f t="shared" si="592"/>
        <v>0</v>
      </c>
      <c r="K1778" s="25">
        <v>0</v>
      </c>
      <c r="L1778" s="25">
        <v>0</v>
      </c>
      <c r="M1778" s="25">
        <v>0</v>
      </c>
      <c r="N1778" s="25">
        <v>0</v>
      </c>
      <c r="O1778" s="25">
        <v>0</v>
      </c>
      <c r="P1778" s="71">
        <f t="shared" ref="P1778:P1780" si="602">O1778+N1778+M1778+L1778+K1778</f>
        <v>0</v>
      </c>
      <c r="Q1778" s="118">
        <f t="shared" si="601"/>
        <v>0</v>
      </c>
      <c r="R1778" s="196">
        <v>0</v>
      </c>
    </row>
    <row r="1779" spans="1:18" ht="16.5" hidden="1" customHeight="1" outlineLevel="2">
      <c r="A1779" s="445"/>
      <c r="B1779" s="429"/>
      <c r="C1779" s="77" t="s">
        <v>311</v>
      </c>
      <c r="D1779" s="25">
        <v>0</v>
      </c>
      <c r="E1779" s="25">
        <v>0</v>
      </c>
      <c r="F1779" s="25">
        <v>0</v>
      </c>
      <c r="G1779" s="25">
        <v>0</v>
      </c>
      <c r="H1779" s="25">
        <v>0</v>
      </c>
      <c r="I1779" s="25">
        <v>0</v>
      </c>
      <c r="J1779" s="363">
        <f t="shared" si="592"/>
        <v>0</v>
      </c>
      <c r="K1779" s="25">
        <v>0</v>
      </c>
      <c r="L1779" s="25">
        <v>0</v>
      </c>
      <c r="M1779" s="25">
        <v>0</v>
      </c>
      <c r="N1779" s="25">
        <v>0</v>
      </c>
      <c r="O1779" s="25">
        <v>0</v>
      </c>
      <c r="P1779" s="71">
        <f t="shared" si="602"/>
        <v>0</v>
      </c>
      <c r="Q1779" s="118">
        <f t="shared" si="601"/>
        <v>0</v>
      </c>
      <c r="R1779" s="196">
        <v>0</v>
      </c>
    </row>
    <row r="1780" spans="1:18" ht="16.5" hidden="1" customHeight="1" outlineLevel="2">
      <c r="A1780" s="445"/>
      <c r="B1780" s="429"/>
      <c r="C1780" s="75" t="s">
        <v>11</v>
      </c>
      <c r="D1780" s="27">
        <f>D1781+D1791</f>
        <v>0</v>
      </c>
      <c r="E1780" s="27">
        <f>E1782</f>
        <v>2055170</v>
      </c>
      <c r="F1780" s="20">
        <f>F1781+F1791</f>
        <v>2080000</v>
      </c>
      <c r="G1780" s="27">
        <f>G1781+G1791</f>
        <v>0</v>
      </c>
      <c r="H1780" s="27">
        <f>H1781+H1791</f>
        <v>0</v>
      </c>
      <c r="I1780" s="27">
        <f>I1781+I1791</f>
        <v>0</v>
      </c>
      <c r="J1780" s="363">
        <f t="shared" si="592"/>
        <v>4135170</v>
      </c>
      <c r="K1780" s="27">
        <f>K1781+K1791</f>
        <v>0</v>
      </c>
      <c r="L1780" s="20">
        <f>L1781+L1791</f>
        <v>3120000</v>
      </c>
      <c r="M1780" s="27">
        <f>M1781+M1791</f>
        <v>0</v>
      </c>
      <c r="N1780" s="27">
        <f>N1781+N1791</f>
        <v>0</v>
      </c>
      <c r="O1780" s="27">
        <f>O1781+O1791</f>
        <v>0</v>
      </c>
      <c r="P1780" s="71">
        <f t="shared" si="602"/>
        <v>3120000</v>
      </c>
      <c r="Q1780" s="76">
        <f t="shared" si="601"/>
        <v>7255170</v>
      </c>
      <c r="R1780" s="196">
        <v>0</v>
      </c>
    </row>
    <row r="1781" spans="1:18" ht="16.5" hidden="1" customHeight="1" outlineLevel="2">
      <c r="A1781" s="445"/>
      <c r="B1781" s="429"/>
      <c r="C1781" s="77" t="s">
        <v>310</v>
      </c>
      <c r="D1781" s="25">
        <v>0</v>
      </c>
      <c r="E1781" s="25">
        <f>E1782</f>
        <v>2055170</v>
      </c>
      <c r="F1781" s="25">
        <v>0</v>
      </c>
      <c r="G1781" s="25">
        <v>0</v>
      </c>
      <c r="H1781" s="25">
        <v>0</v>
      </c>
      <c r="I1781" s="25">
        <v>0</v>
      </c>
      <c r="J1781" s="363">
        <f t="shared" si="592"/>
        <v>2055170</v>
      </c>
      <c r="K1781" s="25">
        <v>0</v>
      </c>
      <c r="L1781" s="25">
        <v>0</v>
      </c>
      <c r="M1781" s="25">
        <v>0</v>
      </c>
      <c r="N1781" s="25">
        <v>0</v>
      </c>
      <c r="O1781" s="25">
        <v>0</v>
      </c>
      <c r="P1781" s="71">
        <f>O1781+N1781+M1781+L1781+K1781</f>
        <v>0</v>
      </c>
      <c r="Q1781" s="118">
        <f t="shared" si="601"/>
        <v>2055170</v>
      </c>
      <c r="R1781" s="196">
        <v>0</v>
      </c>
    </row>
    <row r="1782" spans="1:18" ht="16.5" hidden="1" customHeight="1" outlineLevel="2">
      <c r="A1782" s="445"/>
      <c r="B1782" s="429"/>
      <c r="C1782" s="77" t="s">
        <v>325</v>
      </c>
      <c r="D1782" s="25">
        <v>0</v>
      </c>
      <c r="E1782" s="25">
        <f>SUM(E1783:E1788)</f>
        <v>2055170</v>
      </c>
      <c r="F1782" s="368"/>
      <c r="G1782" s="368">
        <f t="shared" ref="G1782:I1782" si="603">SUM(G1783:G1790)</f>
        <v>0</v>
      </c>
      <c r="H1782" s="368">
        <f t="shared" si="603"/>
        <v>0</v>
      </c>
      <c r="I1782" s="216">
        <f t="shared" si="603"/>
        <v>0</v>
      </c>
      <c r="J1782" s="363">
        <f t="shared" ref="J1782:J1790" si="604">I1782+H1782+G1782+F1782+E1782+D1782</f>
        <v>2055170</v>
      </c>
      <c r="K1782" s="180">
        <f t="shared" ref="K1782:O1782" si="605">SUM(K1783:K1790)</f>
        <v>42359900</v>
      </c>
      <c r="L1782" s="368">
        <f t="shared" si="605"/>
        <v>14855000</v>
      </c>
      <c r="M1782" s="368">
        <f t="shared" si="605"/>
        <v>16229000</v>
      </c>
      <c r="N1782" s="368">
        <f t="shared" si="605"/>
        <v>17945000</v>
      </c>
      <c r="O1782" s="368">
        <f t="shared" si="605"/>
        <v>19930000</v>
      </c>
      <c r="P1782" s="71">
        <f t="shared" ref="P1782:P1792" si="606">O1782+N1782+M1782+L1782+K1782</f>
        <v>111318900</v>
      </c>
      <c r="Q1782" s="78">
        <f t="shared" si="601"/>
        <v>113374070</v>
      </c>
      <c r="R1782" s="196">
        <v>0</v>
      </c>
    </row>
    <row r="1783" spans="1:18" ht="16.5" hidden="1" customHeight="1" outlineLevel="2">
      <c r="A1783" s="445"/>
      <c r="B1783" s="429"/>
      <c r="C1783" s="77" t="s">
        <v>326</v>
      </c>
      <c r="D1783" s="25">
        <v>0</v>
      </c>
      <c r="E1783" s="283">
        <v>0</v>
      </c>
      <c r="F1783" s="25">
        <v>0</v>
      </c>
      <c r="G1783" s="368"/>
      <c r="H1783" s="368"/>
      <c r="I1783" s="216"/>
      <c r="J1783" s="363">
        <f t="shared" si="604"/>
        <v>0</v>
      </c>
      <c r="K1783" s="180">
        <v>5294988</v>
      </c>
      <c r="L1783" s="368">
        <v>1856875</v>
      </c>
      <c r="M1783" s="368">
        <v>2028625</v>
      </c>
      <c r="N1783" s="368">
        <v>2243125</v>
      </c>
      <c r="O1783" s="368">
        <v>2491250</v>
      </c>
      <c r="P1783" s="71">
        <f t="shared" si="606"/>
        <v>13914863</v>
      </c>
      <c r="Q1783" s="78">
        <f t="shared" si="601"/>
        <v>13914863</v>
      </c>
      <c r="R1783" s="196">
        <v>0</v>
      </c>
    </row>
    <row r="1784" spans="1:18" ht="16.5" hidden="1" customHeight="1" outlineLevel="2">
      <c r="A1784" s="445"/>
      <c r="B1784" s="429"/>
      <c r="C1784" s="77" t="s">
        <v>327</v>
      </c>
      <c r="D1784" s="25">
        <v>0</v>
      </c>
      <c r="E1784" s="283">
        <v>971000</v>
      </c>
      <c r="F1784" s="368"/>
      <c r="G1784" s="368"/>
      <c r="H1784" s="368"/>
      <c r="I1784" s="216"/>
      <c r="J1784" s="363">
        <f t="shared" si="604"/>
        <v>971000</v>
      </c>
      <c r="K1784" s="180">
        <v>5294987</v>
      </c>
      <c r="L1784" s="368">
        <v>1856875</v>
      </c>
      <c r="M1784" s="368">
        <v>2028625</v>
      </c>
      <c r="N1784" s="368">
        <v>2243125</v>
      </c>
      <c r="O1784" s="368">
        <v>2491250</v>
      </c>
      <c r="P1784" s="71">
        <f t="shared" si="606"/>
        <v>13914862</v>
      </c>
      <c r="Q1784" s="78">
        <f t="shared" si="601"/>
        <v>14885862</v>
      </c>
      <c r="R1784" s="196">
        <v>0</v>
      </c>
    </row>
    <row r="1785" spans="1:18" ht="16.5" hidden="1" customHeight="1" outlineLevel="2">
      <c r="A1785" s="445"/>
      <c r="B1785" s="429"/>
      <c r="C1785" s="77" t="s">
        <v>328</v>
      </c>
      <c r="D1785" s="25">
        <v>0</v>
      </c>
      <c r="E1785" s="283">
        <v>0</v>
      </c>
      <c r="F1785" s="368"/>
      <c r="G1785" s="368"/>
      <c r="H1785" s="368"/>
      <c r="I1785" s="216"/>
      <c r="J1785" s="363">
        <f t="shared" si="604"/>
        <v>0</v>
      </c>
      <c r="K1785" s="180">
        <v>5294988</v>
      </c>
      <c r="L1785" s="368">
        <v>1856875</v>
      </c>
      <c r="M1785" s="368">
        <v>2028625</v>
      </c>
      <c r="N1785" s="368">
        <v>2243125</v>
      </c>
      <c r="O1785" s="368">
        <v>2491250</v>
      </c>
      <c r="P1785" s="71">
        <f t="shared" si="606"/>
        <v>13914863</v>
      </c>
      <c r="Q1785" s="78">
        <f t="shared" si="601"/>
        <v>13914863</v>
      </c>
      <c r="R1785" s="196">
        <v>0</v>
      </c>
    </row>
    <row r="1786" spans="1:18" ht="16.5" hidden="1" customHeight="1" outlineLevel="2">
      <c r="A1786" s="445"/>
      <c r="B1786" s="429"/>
      <c r="C1786" s="77" t="s">
        <v>329</v>
      </c>
      <c r="D1786" s="25">
        <v>0</v>
      </c>
      <c r="E1786" s="62">
        <v>1084170</v>
      </c>
      <c r="F1786" s="368"/>
      <c r="G1786" s="368"/>
      <c r="H1786" s="368"/>
      <c r="I1786" s="218"/>
      <c r="J1786" s="363">
        <f>I1786+H1786+G1786+F1786+E1784+D1786</f>
        <v>971000</v>
      </c>
      <c r="K1786" s="180">
        <v>5294987</v>
      </c>
      <c r="L1786" s="368">
        <v>1856875</v>
      </c>
      <c r="M1786" s="368">
        <v>2028625</v>
      </c>
      <c r="N1786" s="368">
        <v>2243125</v>
      </c>
      <c r="O1786" s="368">
        <v>2491250</v>
      </c>
      <c r="P1786" s="71">
        <f t="shared" si="606"/>
        <v>13914862</v>
      </c>
      <c r="Q1786" s="78">
        <f t="shared" si="601"/>
        <v>14885862</v>
      </c>
      <c r="R1786" s="196">
        <v>0</v>
      </c>
    </row>
    <row r="1787" spans="1:18" ht="16.5" hidden="1" customHeight="1" outlineLevel="2">
      <c r="A1787" s="445"/>
      <c r="B1787" s="429"/>
      <c r="C1787" s="77" t="s">
        <v>330</v>
      </c>
      <c r="D1787" s="25">
        <v>0</v>
      </c>
      <c r="E1787" s="283">
        <v>0</v>
      </c>
      <c r="F1787" s="368"/>
      <c r="G1787" s="368"/>
      <c r="H1787" s="368"/>
      <c r="I1787" s="216"/>
      <c r="J1787" s="363">
        <f t="shared" si="604"/>
        <v>0</v>
      </c>
      <c r="K1787" s="180">
        <v>5294988</v>
      </c>
      <c r="L1787" s="368">
        <v>1856875</v>
      </c>
      <c r="M1787" s="368">
        <v>2028625</v>
      </c>
      <c r="N1787" s="368">
        <v>2243125</v>
      </c>
      <c r="O1787" s="368">
        <v>2491250</v>
      </c>
      <c r="P1787" s="71">
        <f t="shared" si="606"/>
        <v>13914863</v>
      </c>
      <c r="Q1787" s="78">
        <f t="shared" si="601"/>
        <v>13914863</v>
      </c>
      <c r="R1787" s="196">
        <v>0</v>
      </c>
    </row>
    <row r="1788" spans="1:18" ht="16.5" hidden="1" customHeight="1" outlineLevel="2">
      <c r="A1788" s="445"/>
      <c r="B1788" s="429"/>
      <c r="C1788" s="77" t="s">
        <v>331</v>
      </c>
      <c r="D1788" s="25">
        <v>0</v>
      </c>
      <c r="E1788" s="283">
        <v>0</v>
      </c>
      <c r="F1788" s="368"/>
      <c r="G1788" s="368"/>
      <c r="H1788" s="368"/>
      <c r="I1788" s="216"/>
      <c r="J1788" s="363">
        <f t="shared" si="604"/>
        <v>0</v>
      </c>
      <c r="K1788" s="180">
        <v>5294987</v>
      </c>
      <c r="L1788" s="368">
        <v>1856875</v>
      </c>
      <c r="M1788" s="368">
        <v>2028625</v>
      </c>
      <c r="N1788" s="368">
        <v>2243125</v>
      </c>
      <c r="O1788" s="368">
        <v>2491250</v>
      </c>
      <c r="P1788" s="71">
        <f t="shared" si="606"/>
        <v>13914862</v>
      </c>
      <c r="Q1788" s="78">
        <f t="shared" si="601"/>
        <v>13914862</v>
      </c>
      <c r="R1788" s="196">
        <v>0</v>
      </c>
    </row>
    <row r="1789" spans="1:18" ht="16.5" hidden="1" customHeight="1" outlineLevel="2">
      <c r="A1789" s="445"/>
      <c r="B1789" s="429"/>
      <c r="C1789" s="77" t="s">
        <v>337</v>
      </c>
      <c r="D1789" s="25">
        <v>0</v>
      </c>
      <c r="E1789" s="283">
        <v>0</v>
      </c>
      <c r="F1789" s="25">
        <v>0</v>
      </c>
      <c r="G1789" s="368"/>
      <c r="H1789" s="368"/>
      <c r="I1789" s="216"/>
      <c r="J1789" s="363">
        <f t="shared" si="604"/>
        <v>0</v>
      </c>
      <c r="K1789" s="180">
        <v>5294988</v>
      </c>
      <c r="L1789" s="368">
        <v>1856875</v>
      </c>
      <c r="M1789" s="368">
        <v>2028625</v>
      </c>
      <c r="N1789" s="368">
        <v>2243125</v>
      </c>
      <c r="O1789" s="368">
        <v>2491250</v>
      </c>
      <c r="P1789" s="71">
        <f t="shared" si="606"/>
        <v>13914863</v>
      </c>
      <c r="Q1789" s="78">
        <f t="shared" si="601"/>
        <v>13914863</v>
      </c>
      <c r="R1789" s="196">
        <v>0</v>
      </c>
    </row>
    <row r="1790" spans="1:18" ht="16.5" hidden="1" customHeight="1" outlineLevel="2">
      <c r="A1790" s="445"/>
      <c r="B1790" s="429"/>
      <c r="C1790" s="77" t="s">
        <v>332</v>
      </c>
      <c r="D1790" s="25">
        <v>0</v>
      </c>
      <c r="E1790" s="283">
        <v>0</v>
      </c>
      <c r="F1790" s="25">
        <v>0</v>
      </c>
      <c r="G1790" s="368"/>
      <c r="H1790" s="368"/>
      <c r="I1790" s="216"/>
      <c r="J1790" s="363">
        <f t="shared" si="604"/>
        <v>0</v>
      </c>
      <c r="K1790" s="180">
        <v>5294987</v>
      </c>
      <c r="L1790" s="368">
        <v>1856875</v>
      </c>
      <c r="M1790" s="368">
        <v>2028625</v>
      </c>
      <c r="N1790" s="368">
        <v>2243125</v>
      </c>
      <c r="O1790" s="368">
        <v>2491250</v>
      </c>
      <c r="P1790" s="71">
        <f t="shared" si="606"/>
        <v>13914862</v>
      </c>
      <c r="Q1790" s="78">
        <f t="shared" si="601"/>
        <v>13914862</v>
      </c>
      <c r="R1790" s="196">
        <v>0</v>
      </c>
    </row>
    <row r="1791" spans="1:18" ht="16.5" hidden="1" customHeight="1" outlineLevel="2">
      <c r="A1791" s="445"/>
      <c r="B1791" s="429"/>
      <c r="C1791" s="77" t="s">
        <v>311</v>
      </c>
      <c r="D1791" s="25">
        <v>0</v>
      </c>
      <c r="E1791" s="25">
        <v>0</v>
      </c>
      <c r="F1791" s="368">
        <v>2080000</v>
      </c>
      <c r="G1791" s="25">
        <v>0</v>
      </c>
      <c r="H1791" s="25">
        <v>0</v>
      </c>
      <c r="I1791" s="25">
        <v>0</v>
      </c>
      <c r="J1791" s="363">
        <f t="shared" si="592"/>
        <v>2080000</v>
      </c>
      <c r="K1791" s="25">
        <v>0</v>
      </c>
      <c r="L1791" s="368">
        <v>3120000</v>
      </c>
      <c r="M1791" s="25">
        <v>0</v>
      </c>
      <c r="N1791" s="25">
        <v>0</v>
      </c>
      <c r="O1791" s="25">
        <v>0</v>
      </c>
      <c r="P1791" s="71">
        <f t="shared" si="606"/>
        <v>3120000</v>
      </c>
      <c r="Q1791" s="78">
        <f t="shared" si="601"/>
        <v>5200000</v>
      </c>
      <c r="R1791" s="196">
        <v>0</v>
      </c>
    </row>
    <row r="1792" spans="1:18" ht="16.5" hidden="1" customHeight="1" outlineLevel="2">
      <c r="A1792" s="445"/>
      <c r="B1792" s="429"/>
      <c r="C1792" s="75" t="s">
        <v>13</v>
      </c>
      <c r="D1792" s="20">
        <f>D1793+D1794</f>
        <v>0</v>
      </c>
      <c r="E1792" s="20">
        <f>E1793+E1794</f>
        <v>0</v>
      </c>
      <c r="F1792" s="20">
        <f t="shared" ref="F1792:N1792" si="607">F1793+F1794</f>
        <v>0</v>
      </c>
      <c r="G1792" s="20">
        <f t="shared" si="607"/>
        <v>0</v>
      </c>
      <c r="H1792" s="20">
        <f t="shared" si="607"/>
        <v>150000</v>
      </c>
      <c r="I1792" s="20">
        <f t="shared" si="607"/>
        <v>0</v>
      </c>
      <c r="J1792" s="363">
        <f t="shared" si="592"/>
        <v>150000</v>
      </c>
      <c r="K1792" s="20">
        <f t="shared" si="607"/>
        <v>0</v>
      </c>
      <c r="L1792" s="20">
        <f>L1793+L1794</f>
        <v>180000</v>
      </c>
      <c r="M1792" s="20">
        <f t="shared" si="607"/>
        <v>0</v>
      </c>
      <c r="N1792" s="20">
        <f t="shared" si="607"/>
        <v>0</v>
      </c>
      <c r="O1792" s="20">
        <f>O1793+O1794</f>
        <v>220000</v>
      </c>
      <c r="P1792" s="71">
        <f t="shared" si="606"/>
        <v>400000</v>
      </c>
      <c r="Q1792" s="76">
        <f t="shared" si="601"/>
        <v>550000</v>
      </c>
      <c r="R1792" s="196">
        <v>150000</v>
      </c>
    </row>
    <row r="1793" spans="1:18" ht="16.5" hidden="1" customHeight="1" outlineLevel="2">
      <c r="A1793" s="445"/>
      <c r="B1793" s="429"/>
      <c r="C1793" s="77" t="s">
        <v>310</v>
      </c>
      <c r="D1793" s="25">
        <v>0</v>
      </c>
      <c r="E1793" s="25">
        <v>0</v>
      </c>
      <c r="F1793" s="25">
        <v>0</v>
      </c>
      <c r="G1793" s="25">
        <v>0</v>
      </c>
      <c r="H1793" s="25">
        <v>0</v>
      </c>
      <c r="I1793" s="25">
        <v>0</v>
      </c>
      <c r="J1793" s="363">
        <f t="shared" si="592"/>
        <v>0</v>
      </c>
      <c r="K1793" s="25">
        <v>0</v>
      </c>
      <c r="L1793" s="25">
        <v>0</v>
      </c>
      <c r="M1793" s="25">
        <v>0</v>
      </c>
      <c r="N1793" s="25">
        <v>0</v>
      </c>
      <c r="O1793" s="25">
        <v>0</v>
      </c>
      <c r="P1793" s="71">
        <f>O1793+N1793+M1793+L1793+K1793</f>
        <v>0</v>
      </c>
      <c r="Q1793" s="118">
        <f t="shared" si="601"/>
        <v>0</v>
      </c>
      <c r="R1793" s="196">
        <v>0</v>
      </c>
    </row>
    <row r="1794" spans="1:18" ht="16.5" hidden="1" customHeight="1" outlineLevel="2">
      <c r="A1794" s="445"/>
      <c r="B1794" s="429"/>
      <c r="C1794" s="77" t="s">
        <v>311</v>
      </c>
      <c r="D1794" s="25">
        <v>0</v>
      </c>
      <c r="E1794" s="25">
        <v>0</v>
      </c>
      <c r="F1794" s="25">
        <v>0</v>
      </c>
      <c r="G1794" s="25">
        <v>0</v>
      </c>
      <c r="H1794" s="25">
        <v>150000</v>
      </c>
      <c r="I1794" s="25">
        <v>0</v>
      </c>
      <c r="J1794" s="363">
        <f t="shared" si="592"/>
        <v>150000</v>
      </c>
      <c r="K1794" s="25">
        <v>0</v>
      </c>
      <c r="L1794" s="368">
        <v>180000</v>
      </c>
      <c r="M1794" s="25">
        <v>0</v>
      </c>
      <c r="N1794" s="25">
        <v>0</v>
      </c>
      <c r="O1794" s="368">
        <v>220000</v>
      </c>
      <c r="P1794" s="71">
        <f t="shared" ref="P1794" si="608">O1794+N1794+M1794+L1794+K1794</f>
        <v>400000</v>
      </c>
      <c r="Q1794" s="78">
        <f t="shared" si="601"/>
        <v>550000</v>
      </c>
      <c r="R1794" s="196">
        <v>150000</v>
      </c>
    </row>
    <row r="1795" spans="1:18" ht="16.5" hidden="1" customHeight="1" outlineLevel="2">
      <c r="A1795" s="445"/>
      <c r="B1795" s="429"/>
      <c r="C1795" s="75" t="s">
        <v>12</v>
      </c>
      <c r="D1795" s="27">
        <f>D1796+D1797</f>
        <v>0</v>
      </c>
      <c r="E1795" s="27">
        <f>E1796+E1797</f>
        <v>0</v>
      </c>
      <c r="F1795" s="20">
        <f>F1796+F1797</f>
        <v>44170</v>
      </c>
      <c r="G1795" s="27">
        <f t="shared" ref="G1795:I1795" si="609">G1796+G1797</f>
        <v>0</v>
      </c>
      <c r="H1795" s="27">
        <f t="shared" si="609"/>
        <v>0</v>
      </c>
      <c r="I1795" s="27">
        <f t="shared" si="609"/>
        <v>0</v>
      </c>
      <c r="J1795" s="363">
        <f t="shared" si="592"/>
        <v>44170</v>
      </c>
      <c r="K1795" s="27">
        <f t="shared" ref="K1795:O1795" si="610">K1796+K1797</f>
        <v>0</v>
      </c>
      <c r="L1795" s="27">
        <f t="shared" si="610"/>
        <v>0</v>
      </c>
      <c r="M1795" s="27">
        <f t="shared" si="610"/>
        <v>0</v>
      </c>
      <c r="N1795" s="27">
        <f t="shared" si="610"/>
        <v>0</v>
      </c>
      <c r="O1795" s="27">
        <f t="shared" si="610"/>
        <v>0</v>
      </c>
      <c r="P1795" s="71">
        <f>O1795+N1795+M1795+L1795+K1795</f>
        <v>0</v>
      </c>
      <c r="Q1795" s="76">
        <f t="shared" si="601"/>
        <v>44170</v>
      </c>
      <c r="R1795" s="196">
        <v>0</v>
      </c>
    </row>
    <row r="1796" spans="1:18" ht="16.5" hidden="1" customHeight="1" outlineLevel="2">
      <c r="A1796" s="445"/>
      <c r="B1796" s="429"/>
      <c r="C1796" s="77" t="s">
        <v>310</v>
      </c>
      <c r="D1796" s="25">
        <v>0</v>
      </c>
      <c r="E1796" s="25">
        <v>0</v>
      </c>
      <c r="F1796" s="25">
        <v>0</v>
      </c>
      <c r="G1796" s="25">
        <v>0</v>
      </c>
      <c r="H1796" s="25">
        <v>0</v>
      </c>
      <c r="I1796" s="25">
        <v>0</v>
      </c>
      <c r="J1796" s="363">
        <f t="shared" si="592"/>
        <v>0</v>
      </c>
      <c r="K1796" s="25">
        <v>0</v>
      </c>
      <c r="L1796" s="25">
        <v>0</v>
      </c>
      <c r="M1796" s="25">
        <v>0</v>
      </c>
      <c r="N1796" s="25">
        <v>0</v>
      </c>
      <c r="O1796" s="25">
        <v>0</v>
      </c>
      <c r="P1796" s="71">
        <f t="shared" ref="P1796:P1808" si="611">O1796+N1796+M1796+L1796+K1796</f>
        <v>0</v>
      </c>
      <c r="Q1796" s="118">
        <f t="shared" si="601"/>
        <v>0</v>
      </c>
      <c r="R1796" s="196">
        <v>0</v>
      </c>
    </row>
    <row r="1797" spans="1:18" ht="16.5" hidden="1" customHeight="1" outlineLevel="2">
      <c r="A1797" s="445"/>
      <c r="B1797" s="429"/>
      <c r="C1797" s="77" t="s">
        <v>311</v>
      </c>
      <c r="D1797" s="25">
        <v>0</v>
      </c>
      <c r="E1797" s="25">
        <v>0</v>
      </c>
      <c r="F1797" s="368">
        <v>44170</v>
      </c>
      <c r="G1797" s="25">
        <v>0</v>
      </c>
      <c r="H1797" s="25">
        <v>0</v>
      </c>
      <c r="I1797" s="25">
        <v>0</v>
      </c>
      <c r="J1797" s="363">
        <f t="shared" si="592"/>
        <v>44170</v>
      </c>
      <c r="K1797" s="25">
        <v>0</v>
      </c>
      <c r="L1797" s="25">
        <v>0</v>
      </c>
      <c r="M1797" s="25">
        <v>0</v>
      </c>
      <c r="N1797" s="25">
        <v>0</v>
      </c>
      <c r="O1797" s="25">
        <v>0</v>
      </c>
      <c r="P1797" s="71">
        <f t="shared" si="611"/>
        <v>0</v>
      </c>
      <c r="Q1797" s="78">
        <f>J1797+P1797</f>
        <v>44170</v>
      </c>
      <c r="R1797" s="196">
        <v>0</v>
      </c>
    </row>
    <row r="1798" spans="1:18" ht="16.5" hidden="1" customHeight="1" outlineLevel="2">
      <c r="A1798" s="445"/>
      <c r="B1798" s="429"/>
      <c r="C1798" s="75" t="s">
        <v>277</v>
      </c>
      <c r="D1798" s="27">
        <f>D1799+D1809</f>
        <v>0</v>
      </c>
      <c r="E1798" s="27">
        <f>E1799+E1809</f>
        <v>20253336.640000001</v>
      </c>
      <c r="F1798" s="20">
        <f t="shared" ref="F1798:I1798" si="612">F1799+F1809</f>
        <v>10165940</v>
      </c>
      <c r="G1798" s="20">
        <f>G1799+G1809</f>
        <v>27029000</v>
      </c>
      <c r="H1798" s="20">
        <f>H1799+H1809</f>
        <v>26979000</v>
      </c>
      <c r="I1798" s="20">
        <f t="shared" si="612"/>
        <v>27745865</v>
      </c>
      <c r="J1798" s="363">
        <f t="shared" si="592"/>
        <v>112173141.64</v>
      </c>
      <c r="K1798" s="20">
        <f t="shared" ref="K1798:O1798" si="613">K1799+K1809</f>
        <v>87784127</v>
      </c>
      <c r="L1798" s="20">
        <f t="shared" si="613"/>
        <v>32567178</v>
      </c>
      <c r="M1798" s="20">
        <f t="shared" si="613"/>
        <v>34597680</v>
      </c>
      <c r="N1798" s="20">
        <f t="shared" si="613"/>
        <v>38024441</v>
      </c>
      <c r="O1798" s="20">
        <f t="shared" si="613"/>
        <v>41999282</v>
      </c>
      <c r="P1798" s="71">
        <f>O1798+N1798+M1798+L1798+K1798</f>
        <v>234972708</v>
      </c>
      <c r="Q1798" s="76">
        <f>Q1799+Q1809</f>
        <v>347145849.63999999</v>
      </c>
      <c r="R1798" s="196">
        <v>411225000</v>
      </c>
    </row>
    <row r="1799" spans="1:18" ht="16.5" hidden="1" customHeight="1" outlineLevel="2">
      <c r="A1799" s="445"/>
      <c r="B1799" s="429"/>
      <c r="C1799" s="77" t="s">
        <v>310</v>
      </c>
      <c r="D1799" s="25">
        <v>0</v>
      </c>
      <c r="E1799" s="200">
        <f>E1802+E1803+E1801+E1805</f>
        <v>10909246.640000001</v>
      </c>
      <c r="F1799" s="200">
        <f>SUM(F1801:F1808)</f>
        <v>5558000</v>
      </c>
      <c r="G1799" s="368">
        <v>15544000</v>
      </c>
      <c r="H1799" s="368">
        <v>15544000</v>
      </c>
      <c r="I1799" s="264">
        <f>I1800</f>
        <v>15135865</v>
      </c>
      <c r="J1799" s="363">
        <f t="shared" si="592"/>
        <v>62691111.640000001</v>
      </c>
      <c r="K1799" s="264">
        <f>K1800</f>
        <v>45424227</v>
      </c>
      <c r="L1799" s="264">
        <f>L1800</f>
        <v>17712178</v>
      </c>
      <c r="M1799" s="264">
        <f>M1800</f>
        <v>18368680</v>
      </c>
      <c r="N1799" s="264">
        <f>N1800</f>
        <v>20079441</v>
      </c>
      <c r="O1799" s="264">
        <f>O1800</f>
        <v>22069282</v>
      </c>
      <c r="P1799" s="71">
        <f t="shared" si="611"/>
        <v>123653808</v>
      </c>
      <c r="Q1799" s="78">
        <f t="shared" ref="Q1799:Q1810" si="614">J1799+P1799</f>
        <v>186344919.63999999</v>
      </c>
      <c r="R1799" s="196">
        <v>411275000</v>
      </c>
    </row>
    <row r="1800" spans="1:18" ht="16.5" hidden="1" customHeight="1" outlineLevel="2">
      <c r="A1800" s="445"/>
      <c r="B1800" s="429"/>
      <c r="C1800" s="77" t="s">
        <v>325</v>
      </c>
      <c r="D1800" s="25">
        <v>0</v>
      </c>
      <c r="E1800" s="25"/>
      <c r="F1800" s="368">
        <f>SUM(F1801:F1808)</f>
        <v>5558000</v>
      </c>
      <c r="G1800" s="368">
        <f t="shared" ref="G1800:I1800" si="615">SUM(G1801:G1808)</f>
        <v>15544000</v>
      </c>
      <c r="H1800" s="368">
        <f t="shared" si="615"/>
        <v>15544000</v>
      </c>
      <c r="I1800" s="216">
        <f t="shared" si="615"/>
        <v>15135865</v>
      </c>
      <c r="J1800" s="363">
        <f t="shared" ref="J1800:J1809" si="616">I1800+H1800+G1800+F1800+E1800+D1800</f>
        <v>51781865</v>
      </c>
      <c r="K1800" s="180">
        <f t="shared" ref="K1800:O1800" si="617">SUM(K1801:K1808)</f>
        <v>45424227</v>
      </c>
      <c r="L1800" s="368">
        <f t="shared" si="617"/>
        <v>17712178</v>
      </c>
      <c r="M1800" s="368">
        <f t="shared" si="617"/>
        <v>18368680</v>
      </c>
      <c r="N1800" s="368">
        <f t="shared" si="617"/>
        <v>20079441</v>
      </c>
      <c r="O1800" s="368">
        <f t="shared" si="617"/>
        <v>22069282</v>
      </c>
      <c r="P1800" s="71">
        <f t="shared" si="611"/>
        <v>123653808</v>
      </c>
      <c r="Q1800" s="78">
        <f t="shared" si="614"/>
        <v>175435673</v>
      </c>
      <c r="R1800" s="196">
        <v>411275000</v>
      </c>
    </row>
    <row r="1801" spans="1:18" ht="16.5" hidden="1" customHeight="1" outlineLevel="2">
      <c r="A1801" s="445"/>
      <c r="B1801" s="429"/>
      <c r="C1801" s="77" t="s">
        <v>326</v>
      </c>
      <c r="D1801" s="25">
        <v>0</v>
      </c>
      <c r="E1801" s="392">
        <f>2273712.64+4505500</f>
        <v>6779212.6400000006</v>
      </c>
      <c r="F1801" s="283">
        <v>0</v>
      </c>
      <c r="G1801" s="368">
        <v>1943000</v>
      </c>
      <c r="H1801" s="368">
        <v>1943000</v>
      </c>
      <c r="I1801" s="216">
        <f>1576250+315734-1</f>
        <v>1891983</v>
      </c>
      <c r="J1801" s="363">
        <f t="shared" si="616"/>
        <v>12557195.640000001</v>
      </c>
      <c r="K1801" s="180">
        <f>5294988+383040</f>
        <v>5678028</v>
      </c>
      <c r="L1801" s="368">
        <f>1856875+357147</f>
        <v>2214022</v>
      </c>
      <c r="M1801" s="368">
        <f>2028625+267460</f>
        <v>2296085</v>
      </c>
      <c r="N1801" s="368">
        <f>2243125+266806</f>
        <v>2509931</v>
      </c>
      <c r="O1801" s="368">
        <f>2491250+267411</f>
        <v>2758661</v>
      </c>
      <c r="P1801" s="71">
        <f t="shared" si="611"/>
        <v>15456727</v>
      </c>
      <c r="Q1801" s="78">
        <f t="shared" si="614"/>
        <v>28013922.640000001</v>
      </c>
      <c r="R1801" s="196">
        <v>51410000</v>
      </c>
    </row>
    <row r="1802" spans="1:18" ht="16.5" hidden="1" customHeight="1" outlineLevel="2">
      <c r="A1802" s="445"/>
      <c r="B1802" s="429"/>
      <c r="C1802" s="77" t="s">
        <v>327</v>
      </c>
      <c r="D1802" s="25">
        <v>0</v>
      </c>
      <c r="E1802" s="283">
        <f>584370</f>
        <v>584370</v>
      </c>
      <c r="F1802" s="283">
        <v>1465000</v>
      </c>
      <c r="G1802" s="368">
        <v>1943000</v>
      </c>
      <c r="H1802" s="368">
        <v>1943000</v>
      </c>
      <c r="I1802" s="216">
        <f>1576250+315734</f>
        <v>1891984</v>
      </c>
      <c r="J1802" s="363">
        <f t="shared" si="616"/>
        <v>7827354</v>
      </c>
      <c r="K1802" s="180">
        <f>5294987+383041</f>
        <v>5678028</v>
      </c>
      <c r="L1802" s="368">
        <f>1856875+357147</f>
        <v>2214022</v>
      </c>
      <c r="M1802" s="376">
        <f t="shared" ref="M1802:M1808" si="618">2028625+267460</f>
        <v>2296085</v>
      </c>
      <c r="N1802" s="368">
        <f>2243125+266805</f>
        <v>2509930</v>
      </c>
      <c r="O1802" s="376">
        <f>2491250+267411</f>
        <v>2758661</v>
      </c>
      <c r="P1802" s="71">
        <f t="shared" si="611"/>
        <v>15456726</v>
      </c>
      <c r="Q1802" s="78">
        <f t="shared" si="614"/>
        <v>23284080</v>
      </c>
      <c r="R1802" s="196">
        <v>51411000</v>
      </c>
    </row>
    <row r="1803" spans="1:18" ht="16.5" hidden="1" customHeight="1" outlineLevel="2">
      <c r="A1803" s="445"/>
      <c r="B1803" s="429"/>
      <c r="C1803" s="77" t="s">
        <v>328</v>
      </c>
      <c r="D1803" s="25">
        <v>0</v>
      </c>
      <c r="E1803" s="287">
        <v>2797664</v>
      </c>
      <c r="F1803" s="283">
        <f>164000+2297000</f>
        <v>2461000</v>
      </c>
      <c r="G1803" s="368">
        <v>1943000</v>
      </c>
      <c r="H1803" s="368">
        <v>1943000</v>
      </c>
      <c r="I1803" s="216">
        <f t="shared" ref="I1803:I1808" si="619">1576250+315733</f>
        <v>1891983</v>
      </c>
      <c r="J1803" s="363">
        <f t="shared" si="616"/>
        <v>11036647</v>
      </c>
      <c r="K1803" s="180">
        <f>5294988+383041</f>
        <v>5678029</v>
      </c>
      <c r="L1803" s="376">
        <f t="shared" ref="L1803:L1806" si="620">1856875+357147</f>
        <v>2214022</v>
      </c>
      <c r="M1803" s="376">
        <f t="shared" si="618"/>
        <v>2296085</v>
      </c>
      <c r="N1803" s="376">
        <f t="shared" ref="N1803:N1808" si="621">2243125+266805</f>
        <v>2509930</v>
      </c>
      <c r="O1803" s="368">
        <f>2491250+267410</f>
        <v>2758660</v>
      </c>
      <c r="P1803" s="71">
        <f t="shared" si="611"/>
        <v>15456726</v>
      </c>
      <c r="Q1803" s="78">
        <f t="shared" si="614"/>
        <v>26493373</v>
      </c>
      <c r="R1803" s="196">
        <v>51409000</v>
      </c>
    </row>
    <row r="1804" spans="1:18" ht="16.5" hidden="1" customHeight="1" outlineLevel="2">
      <c r="A1804" s="445"/>
      <c r="B1804" s="429"/>
      <c r="C1804" s="77" t="s">
        <v>329</v>
      </c>
      <c r="D1804" s="25">
        <v>0</v>
      </c>
      <c r="E1804" s="25">
        <v>0</v>
      </c>
      <c r="F1804" s="283">
        <v>223000</v>
      </c>
      <c r="G1804" s="368">
        <v>1943000</v>
      </c>
      <c r="H1804" s="368">
        <v>1943000</v>
      </c>
      <c r="I1804" s="216">
        <f t="shared" si="619"/>
        <v>1891983</v>
      </c>
      <c r="J1804" s="363">
        <f t="shared" si="616"/>
        <v>6000983</v>
      </c>
      <c r="K1804" s="180">
        <f>5294987+383041</f>
        <v>5678028</v>
      </c>
      <c r="L1804" s="376">
        <f t="shared" si="620"/>
        <v>2214022</v>
      </c>
      <c r="M1804" s="376">
        <f t="shared" si="618"/>
        <v>2296085</v>
      </c>
      <c r="N1804" s="376">
        <f t="shared" si="621"/>
        <v>2509930</v>
      </c>
      <c r="O1804" s="376">
        <f t="shared" ref="O1804:O1808" si="622">2491250+267410</f>
        <v>2758660</v>
      </c>
      <c r="P1804" s="71">
        <f t="shared" si="611"/>
        <v>15456725</v>
      </c>
      <c r="Q1804" s="78">
        <f t="shared" si="614"/>
        <v>21457708</v>
      </c>
      <c r="R1804" s="196">
        <v>51409000</v>
      </c>
    </row>
    <row r="1805" spans="1:18" ht="16.5" hidden="1" customHeight="1" outlineLevel="2">
      <c r="A1805" s="445"/>
      <c r="B1805" s="429"/>
      <c r="C1805" s="77" t="s">
        <v>330</v>
      </c>
      <c r="D1805" s="25">
        <v>0</v>
      </c>
      <c r="E1805" s="25">
        <v>748000</v>
      </c>
      <c r="F1805" s="283">
        <v>1327000</v>
      </c>
      <c r="G1805" s="368">
        <v>1943000</v>
      </c>
      <c r="H1805" s="368">
        <v>1943000</v>
      </c>
      <c r="I1805" s="216">
        <f t="shared" si="619"/>
        <v>1891983</v>
      </c>
      <c r="J1805" s="363">
        <f t="shared" si="616"/>
        <v>7852983</v>
      </c>
      <c r="K1805" s="180">
        <f>5294988+383041</f>
        <v>5678029</v>
      </c>
      <c r="L1805" s="376">
        <f t="shared" si="620"/>
        <v>2214022</v>
      </c>
      <c r="M1805" s="376">
        <f t="shared" si="618"/>
        <v>2296085</v>
      </c>
      <c r="N1805" s="376">
        <f t="shared" si="621"/>
        <v>2509930</v>
      </c>
      <c r="O1805" s="376">
        <f t="shared" si="622"/>
        <v>2758660</v>
      </c>
      <c r="P1805" s="71">
        <f t="shared" si="611"/>
        <v>15456726</v>
      </c>
      <c r="Q1805" s="78">
        <f t="shared" si="614"/>
        <v>23309709</v>
      </c>
      <c r="R1805" s="196">
        <v>51409000</v>
      </c>
    </row>
    <row r="1806" spans="1:18" ht="16.5" hidden="1" customHeight="1" outlineLevel="2">
      <c r="A1806" s="445"/>
      <c r="B1806" s="429"/>
      <c r="C1806" s="77" t="s">
        <v>331</v>
      </c>
      <c r="D1806" s="25">
        <v>0</v>
      </c>
      <c r="E1806" s="25">
        <v>0</v>
      </c>
      <c r="F1806" s="283">
        <v>82000</v>
      </c>
      <c r="G1806" s="368">
        <v>1943000</v>
      </c>
      <c r="H1806" s="368">
        <v>1943000</v>
      </c>
      <c r="I1806" s="216">
        <f t="shared" si="619"/>
        <v>1891983</v>
      </c>
      <c r="J1806" s="363">
        <f t="shared" si="616"/>
        <v>5859983</v>
      </c>
      <c r="K1806" s="180">
        <f>5294987+383041</f>
        <v>5678028</v>
      </c>
      <c r="L1806" s="376">
        <f t="shared" si="620"/>
        <v>2214022</v>
      </c>
      <c r="M1806" s="376">
        <f t="shared" si="618"/>
        <v>2296085</v>
      </c>
      <c r="N1806" s="376">
        <f t="shared" si="621"/>
        <v>2509930</v>
      </c>
      <c r="O1806" s="376">
        <f t="shared" si="622"/>
        <v>2758660</v>
      </c>
      <c r="P1806" s="71">
        <f t="shared" si="611"/>
        <v>15456725</v>
      </c>
      <c r="Q1806" s="78">
        <f t="shared" si="614"/>
        <v>21316708</v>
      </c>
      <c r="R1806" s="196">
        <v>51409000</v>
      </c>
    </row>
    <row r="1807" spans="1:18" ht="16.5" hidden="1" customHeight="1" outlineLevel="2">
      <c r="A1807" s="445"/>
      <c r="B1807" s="429"/>
      <c r="C1807" s="77" t="s">
        <v>337</v>
      </c>
      <c r="D1807" s="25">
        <v>0</v>
      </c>
      <c r="E1807" s="25">
        <v>0</v>
      </c>
      <c r="F1807" s="283">
        <v>0</v>
      </c>
      <c r="G1807" s="368">
        <v>1943000</v>
      </c>
      <c r="H1807" s="368">
        <v>1943000</v>
      </c>
      <c r="I1807" s="216">
        <f t="shared" si="619"/>
        <v>1891983</v>
      </c>
      <c r="J1807" s="363">
        <f t="shared" si="616"/>
        <v>5777983</v>
      </c>
      <c r="K1807" s="180">
        <f>5294988+383041</f>
        <v>5678029</v>
      </c>
      <c r="L1807" s="376">
        <f>1856875+357148</f>
        <v>2214023</v>
      </c>
      <c r="M1807" s="376">
        <f t="shared" si="618"/>
        <v>2296085</v>
      </c>
      <c r="N1807" s="376">
        <f t="shared" si="621"/>
        <v>2509930</v>
      </c>
      <c r="O1807" s="376">
        <f t="shared" si="622"/>
        <v>2758660</v>
      </c>
      <c r="P1807" s="71">
        <f t="shared" si="611"/>
        <v>15456727</v>
      </c>
      <c r="Q1807" s="78">
        <f t="shared" si="614"/>
        <v>21234710</v>
      </c>
      <c r="R1807" s="196">
        <v>51409000</v>
      </c>
    </row>
    <row r="1808" spans="1:18" ht="16.5" hidden="1" customHeight="1" outlineLevel="2">
      <c r="A1808" s="445"/>
      <c r="B1808" s="429"/>
      <c r="C1808" s="77" t="s">
        <v>332</v>
      </c>
      <c r="D1808" s="25">
        <v>0</v>
      </c>
      <c r="E1808" s="25">
        <v>0</v>
      </c>
      <c r="F1808" s="283">
        <v>0</v>
      </c>
      <c r="G1808" s="368">
        <v>1943000</v>
      </c>
      <c r="H1808" s="368">
        <v>1943000</v>
      </c>
      <c r="I1808" s="216">
        <f t="shared" si="619"/>
        <v>1891983</v>
      </c>
      <c r="J1808" s="363">
        <f t="shared" si="616"/>
        <v>5777983</v>
      </c>
      <c r="K1808" s="180">
        <f>5294987+383041</f>
        <v>5678028</v>
      </c>
      <c r="L1808" s="376">
        <f>1856875+357148</f>
        <v>2214023</v>
      </c>
      <c r="M1808" s="376">
        <f t="shared" si="618"/>
        <v>2296085</v>
      </c>
      <c r="N1808" s="376">
        <f t="shared" si="621"/>
        <v>2509930</v>
      </c>
      <c r="O1808" s="376">
        <f t="shared" si="622"/>
        <v>2758660</v>
      </c>
      <c r="P1808" s="71">
        <f t="shared" si="611"/>
        <v>15456726</v>
      </c>
      <c r="Q1808" s="78">
        <f t="shared" si="614"/>
        <v>21234709</v>
      </c>
      <c r="R1808" s="196">
        <v>51409000</v>
      </c>
    </row>
    <row r="1809" spans="1:18" ht="16.5" hidden="1" customHeight="1" outlineLevel="2">
      <c r="A1809" s="445"/>
      <c r="B1809" s="429"/>
      <c r="C1809" s="77" t="s">
        <v>311</v>
      </c>
      <c r="D1809" s="25">
        <v>0</v>
      </c>
      <c r="E1809" s="368">
        <v>9344090</v>
      </c>
      <c r="F1809" s="368">
        <v>4607940</v>
      </c>
      <c r="G1809" s="264">
        <v>11485000</v>
      </c>
      <c r="H1809" s="264">
        <v>11435000</v>
      </c>
      <c r="I1809" s="216">
        <v>12610000</v>
      </c>
      <c r="J1809" s="363">
        <f t="shared" si="616"/>
        <v>49482030</v>
      </c>
      <c r="K1809" s="180">
        <v>42359900</v>
      </c>
      <c r="L1809" s="264">
        <v>14855000</v>
      </c>
      <c r="M1809" s="264">
        <v>16229000</v>
      </c>
      <c r="N1809" s="264">
        <v>17945000</v>
      </c>
      <c r="O1809" s="264">
        <v>19930000</v>
      </c>
      <c r="P1809" s="71">
        <f>O1809+N1809+M1809+L1809+K1809</f>
        <v>111318900</v>
      </c>
      <c r="Q1809" s="78">
        <f t="shared" si="614"/>
        <v>160800930</v>
      </c>
      <c r="R1809" s="196">
        <v>-50000</v>
      </c>
    </row>
    <row r="1810" spans="1:18" ht="16.5" hidden="1" customHeight="1" outlineLevel="1">
      <c r="A1810" s="445"/>
      <c r="B1810" s="429"/>
      <c r="C1810" s="75" t="s">
        <v>22</v>
      </c>
      <c r="D1810" s="27">
        <f>D1811+D1812</f>
        <v>0</v>
      </c>
      <c r="E1810" s="27">
        <f>E1811+E1812</f>
        <v>0</v>
      </c>
      <c r="F1810" s="27">
        <f>F1811+F1812</f>
        <v>0</v>
      </c>
      <c r="G1810" s="20">
        <f t="shared" ref="G1810:I1810" si="623">G1811+G1812</f>
        <v>6891000</v>
      </c>
      <c r="H1810" s="20">
        <f t="shared" si="623"/>
        <v>6861000</v>
      </c>
      <c r="I1810" s="20">
        <f t="shared" si="623"/>
        <v>7566000</v>
      </c>
      <c r="J1810" s="363">
        <f t="shared" si="592"/>
        <v>21318000</v>
      </c>
      <c r="K1810" s="20">
        <f t="shared" ref="K1810:O1810" si="624">K1811+K1812</f>
        <v>25415940</v>
      </c>
      <c r="L1810" s="20">
        <f t="shared" si="624"/>
        <v>8913000</v>
      </c>
      <c r="M1810" s="20">
        <f t="shared" si="624"/>
        <v>9737400</v>
      </c>
      <c r="N1810" s="20">
        <f t="shared" si="624"/>
        <v>10767000</v>
      </c>
      <c r="O1810" s="20">
        <f t="shared" si="624"/>
        <v>11958000</v>
      </c>
      <c r="P1810" s="71">
        <f>O1810+N1810+M1810+L1810+K1810</f>
        <v>66791340</v>
      </c>
      <c r="Q1810" s="76">
        <f t="shared" si="614"/>
        <v>88109340</v>
      </c>
      <c r="R1810" s="196">
        <v>-30000</v>
      </c>
    </row>
    <row r="1811" spans="1:18" ht="16.5" hidden="1" customHeight="1" outlineLevel="1">
      <c r="A1811" s="445"/>
      <c r="B1811" s="429"/>
      <c r="C1811" s="77" t="s">
        <v>310</v>
      </c>
      <c r="D1811" s="25">
        <v>0</v>
      </c>
      <c r="E1811" s="25">
        <v>0</v>
      </c>
      <c r="F1811" s="25">
        <v>0</v>
      </c>
      <c r="G1811" s="25">
        <v>0</v>
      </c>
      <c r="H1811" s="25">
        <v>0</v>
      </c>
      <c r="I1811" s="25">
        <v>0</v>
      </c>
      <c r="J1811" s="363">
        <f t="shared" si="592"/>
        <v>0</v>
      </c>
      <c r="K1811" s="25">
        <v>0</v>
      </c>
      <c r="L1811" s="25">
        <v>0</v>
      </c>
      <c r="M1811" s="25">
        <v>0</v>
      </c>
      <c r="N1811" s="25">
        <v>0</v>
      </c>
      <c r="O1811" s="25">
        <v>0</v>
      </c>
      <c r="P1811" s="71">
        <f>O1811+N1811+M1811+L1811+K1811</f>
        <v>0</v>
      </c>
      <c r="Q1811" s="118">
        <v>0</v>
      </c>
      <c r="R1811" s="196">
        <v>0</v>
      </c>
    </row>
    <row r="1812" spans="1:18" ht="16.5" hidden="1" customHeight="1" outlineLevel="1">
      <c r="A1812" s="445"/>
      <c r="B1812" s="430"/>
      <c r="C1812" s="77" t="s">
        <v>311</v>
      </c>
      <c r="D1812" s="25">
        <v>0</v>
      </c>
      <c r="E1812" s="25">
        <v>0</v>
      </c>
      <c r="F1812" s="25">
        <v>0</v>
      </c>
      <c r="G1812" s="368">
        <v>6891000</v>
      </c>
      <c r="H1812" s="368">
        <v>6861000</v>
      </c>
      <c r="I1812" s="368">
        <v>7566000</v>
      </c>
      <c r="J1812" s="363">
        <f t="shared" si="592"/>
        <v>21318000</v>
      </c>
      <c r="K1812" s="368">
        <v>25415940</v>
      </c>
      <c r="L1812" s="368">
        <v>8913000</v>
      </c>
      <c r="M1812" s="368">
        <v>9737400</v>
      </c>
      <c r="N1812" s="368">
        <v>10767000</v>
      </c>
      <c r="O1812" s="368">
        <v>11958000</v>
      </c>
      <c r="P1812" s="71">
        <f t="shared" ref="P1812" si="625">O1812+N1812+M1812+L1812+K1812</f>
        <v>66791340</v>
      </c>
      <c r="Q1812" s="78">
        <f t="shared" ref="Q1812" si="626">J1812+P1812</f>
        <v>88109340</v>
      </c>
      <c r="R1812" s="196">
        <v>-30000</v>
      </c>
    </row>
    <row r="1813" spans="1:18" s="199" customFormat="1" ht="15.75" hidden="1" customHeight="1" outlineLevel="1">
      <c r="A1813" s="494" t="s">
        <v>317</v>
      </c>
      <c r="B1813" s="495"/>
      <c r="C1813" s="495"/>
      <c r="D1813" s="21">
        <f t="shared" ref="D1813:I1813" si="627">D1816+D1819+D1825+D1828+D1831+D1822</f>
        <v>0</v>
      </c>
      <c r="E1813" s="21">
        <f t="shared" si="627"/>
        <v>0</v>
      </c>
      <c r="F1813" s="363">
        <f t="shared" si="627"/>
        <v>2262000</v>
      </c>
      <c r="G1813" s="363">
        <f t="shared" si="627"/>
        <v>90000</v>
      </c>
      <c r="H1813" s="363">
        <f t="shared" si="627"/>
        <v>0</v>
      </c>
      <c r="I1813" s="363">
        <f t="shared" si="627"/>
        <v>138000</v>
      </c>
      <c r="J1813" s="363">
        <f t="shared" si="592"/>
        <v>2490000</v>
      </c>
      <c r="K1813" s="21">
        <f t="shared" ref="K1813:O1813" si="628">K1816+K1819+K1825+K1828+K1831+K1822</f>
        <v>0</v>
      </c>
      <c r="L1813" s="363">
        <f t="shared" si="628"/>
        <v>1200000</v>
      </c>
      <c r="M1813" s="363">
        <f t="shared" si="628"/>
        <v>48000</v>
      </c>
      <c r="N1813" s="21">
        <f t="shared" si="628"/>
        <v>0</v>
      </c>
      <c r="O1813" s="21">
        <f t="shared" si="628"/>
        <v>0</v>
      </c>
      <c r="P1813" s="363">
        <f>O1813+N1813+M1813+L1813+K1813</f>
        <v>1248000</v>
      </c>
      <c r="Q1813" s="67">
        <f>J1813+P1813</f>
        <v>3738000</v>
      </c>
      <c r="R1813" s="196">
        <v>-90000</v>
      </c>
    </row>
    <row r="1814" spans="1:18" s="198" customFormat="1" ht="16.5" hidden="1" customHeight="1" outlineLevel="2">
      <c r="A1814" s="445">
        <v>3</v>
      </c>
      <c r="B1814" s="428" t="s">
        <v>14</v>
      </c>
      <c r="C1814" s="73" t="s">
        <v>310</v>
      </c>
      <c r="D1814" s="60">
        <f t="shared" ref="D1814:I1815" si="629">D1817+D1820+D1823+D1826+D1829+D1832</f>
        <v>0</v>
      </c>
      <c r="E1814" s="60">
        <f t="shared" si="629"/>
        <v>0</v>
      </c>
      <c r="F1814" s="60">
        <f t="shared" si="629"/>
        <v>0</v>
      </c>
      <c r="G1814" s="60">
        <f t="shared" si="629"/>
        <v>0</v>
      </c>
      <c r="H1814" s="60">
        <f t="shared" si="629"/>
        <v>0</v>
      </c>
      <c r="I1814" s="59">
        <f t="shared" si="629"/>
        <v>0</v>
      </c>
      <c r="J1814" s="363">
        <f t="shared" si="592"/>
        <v>0</v>
      </c>
      <c r="K1814" s="60">
        <f>K1817+K1820+K1823+K1826+K1829+K1832</f>
        <v>0</v>
      </c>
      <c r="L1814" s="59">
        <f>L1817+L1820+L1823+L1826+L1829+L1832</f>
        <v>1200000</v>
      </c>
      <c r="M1814" s="60">
        <f t="shared" ref="M1814:O1815" si="630">M1817+M1820+M1823+M1826+M1829+M1832</f>
        <v>0</v>
      </c>
      <c r="N1814" s="60">
        <f t="shared" si="630"/>
        <v>0</v>
      </c>
      <c r="O1814" s="60">
        <f t="shared" si="630"/>
        <v>0</v>
      </c>
      <c r="P1814" s="363">
        <f>K1814+L1814+M1814+N1814+O1814</f>
        <v>1200000</v>
      </c>
      <c r="Q1814" s="74">
        <f>J1814+P1814</f>
        <v>1200000</v>
      </c>
      <c r="R1814" s="196">
        <v>0</v>
      </c>
    </row>
    <row r="1815" spans="1:18" s="198" customFormat="1" ht="16.5" hidden="1" customHeight="1" outlineLevel="2">
      <c r="A1815" s="445"/>
      <c r="B1815" s="429"/>
      <c r="C1815" s="73" t="s">
        <v>311</v>
      </c>
      <c r="D1815" s="60">
        <f>D1818+D1821+D1824+D1827+D1830+D1833</f>
        <v>0</v>
      </c>
      <c r="E1815" s="60">
        <f>E1818+E1821+E1824+E1827+E1830+E1833</f>
        <v>0</v>
      </c>
      <c r="F1815" s="59">
        <f t="shared" si="629"/>
        <v>2262000</v>
      </c>
      <c r="G1815" s="59">
        <f t="shared" si="629"/>
        <v>90000</v>
      </c>
      <c r="H1815" s="59">
        <f t="shared" si="629"/>
        <v>0</v>
      </c>
      <c r="I1815" s="59">
        <f t="shared" si="629"/>
        <v>138000</v>
      </c>
      <c r="J1815" s="363">
        <f t="shared" si="592"/>
        <v>2490000</v>
      </c>
      <c r="K1815" s="60">
        <f>K1818+K1821+K1824+K1827+K1830+K1833</f>
        <v>0</v>
      </c>
      <c r="L1815" s="60">
        <f>L1818+L1821+L1824+L1827+L1830+L1833</f>
        <v>0</v>
      </c>
      <c r="M1815" s="59">
        <f t="shared" si="630"/>
        <v>48000</v>
      </c>
      <c r="N1815" s="60">
        <f t="shared" si="630"/>
        <v>0</v>
      </c>
      <c r="O1815" s="60">
        <f t="shared" si="630"/>
        <v>0</v>
      </c>
      <c r="P1815" s="363">
        <f>K1815+L1815+M1815+N1815+O1815</f>
        <v>48000</v>
      </c>
      <c r="Q1815" s="74">
        <f>J1815+P1815</f>
        <v>2538000</v>
      </c>
      <c r="R1815" s="196">
        <v>-90000</v>
      </c>
    </row>
    <row r="1816" spans="1:18" ht="16.5" hidden="1" customHeight="1" outlineLevel="2">
      <c r="A1816" s="445"/>
      <c r="B1816" s="429"/>
      <c r="C1816" s="153" t="s">
        <v>304</v>
      </c>
      <c r="D1816" s="27">
        <f>D1817+D1818</f>
        <v>0</v>
      </c>
      <c r="E1816" s="27">
        <f>E1817+E1818</f>
        <v>0</v>
      </c>
      <c r="F1816" s="27">
        <f>F1817+F1818</f>
        <v>0</v>
      </c>
      <c r="G1816" s="27">
        <f t="shared" ref="G1816:M1816" si="631">G1817+G1818</f>
        <v>0</v>
      </c>
      <c r="H1816" s="27">
        <f t="shared" si="631"/>
        <v>0</v>
      </c>
      <c r="I1816" s="27">
        <f t="shared" si="631"/>
        <v>0</v>
      </c>
      <c r="J1816" s="363">
        <f t="shared" si="592"/>
        <v>0</v>
      </c>
      <c r="K1816" s="27">
        <f t="shared" si="631"/>
        <v>0</v>
      </c>
      <c r="L1816" s="27">
        <f t="shared" si="631"/>
        <v>0</v>
      </c>
      <c r="M1816" s="27">
        <f t="shared" si="631"/>
        <v>0</v>
      </c>
      <c r="N1816" s="27">
        <f>N1817+N1818</f>
        <v>0</v>
      </c>
      <c r="O1816" s="27">
        <f t="shared" ref="O1816" si="632">O1817+O1818</f>
        <v>0</v>
      </c>
      <c r="P1816" s="71">
        <f>O1816+N1816+M1816+L1816+K1816</f>
        <v>0</v>
      </c>
      <c r="Q1816" s="103">
        <f t="shared" ref="Q1816:Q1833" si="633">J1816+P1816</f>
        <v>0</v>
      </c>
      <c r="R1816" s="196">
        <v>0</v>
      </c>
    </row>
    <row r="1817" spans="1:18" ht="16.5" hidden="1" customHeight="1" outlineLevel="2">
      <c r="A1817" s="445"/>
      <c r="B1817" s="429"/>
      <c r="C1817" s="77" t="s">
        <v>310</v>
      </c>
      <c r="D1817" s="25">
        <v>0</v>
      </c>
      <c r="E1817" s="25">
        <v>0</v>
      </c>
      <c r="F1817" s="25">
        <v>0</v>
      </c>
      <c r="G1817" s="25">
        <v>0</v>
      </c>
      <c r="H1817" s="25">
        <v>0</v>
      </c>
      <c r="I1817" s="25">
        <v>0</v>
      </c>
      <c r="J1817" s="363">
        <f t="shared" si="592"/>
        <v>0</v>
      </c>
      <c r="K1817" s="25">
        <v>0</v>
      </c>
      <c r="L1817" s="25">
        <v>0</v>
      </c>
      <c r="M1817" s="25">
        <v>0</v>
      </c>
      <c r="N1817" s="25">
        <v>0</v>
      </c>
      <c r="O1817" s="25">
        <v>0</v>
      </c>
      <c r="P1817" s="71">
        <f t="shared" ref="P1817:P1833" si="634">O1817+N1817+M1817+L1817+K1817</f>
        <v>0</v>
      </c>
      <c r="Q1817" s="118">
        <f t="shared" si="633"/>
        <v>0</v>
      </c>
      <c r="R1817" s="196">
        <v>0</v>
      </c>
    </row>
    <row r="1818" spans="1:18" ht="16.5" hidden="1" customHeight="1" outlineLevel="2">
      <c r="A1818" s="445"/>
      <c r="B1818" s="429"/>
      <c r="C1818" s="77" t="s">
        <v>311</v>
      </c>
      <c r="D1818" s="25">
        <v>0</v>
      </c>
      <c r="E1818" s="25">
        <v>0</v>
      </c>
      <c r="F1818" s="25">
        <v>0</v>
      </c>
      <c r="G1818" s="25">
        <v>0</v>
      </c>
      <c r="H1818" s="25">
        <v>0</v>
      </c>
      <c r="I1818" s="25">
        <v>0</v>
      </c>
      <c r="J1818" s="363">
        <f t="shared" si="592"/>
        <v>0</v>
      </c>
      <c r="K1818" s="25">
        <v>0</v>
      </c>
      <c r="L1818" s="25">
        <v>0</v>
      </c>
      <c r="M1818" s="25">
        <v>0</v>
      </c>
      <c r="N1818" s="25">
        <v>0</v>
      </c>
      <c r="O1818" s="25">
        <v>0</v>
      </c>
      <c r="P1818" s="71">
        <f t="shared" si="634"/>
        <v>0</v>
      </c>
      <c r="Q1818" s="118">
        <f t="shared" si="633"/>
        <v>0</v>
      </c>
      <c r="R1818" s="196">
        <v>0</v>
      </c>
    </row>
    <row r="1819" spans="1:18" ht="16.5" hidden="1" customHeight="1" outlineLevel="2">
      <c r="A1819" s="445"/>
      <c r="B1819" s="429"/>
      <c r="C1819" s="75" t="s">
        <v>11</v>
      </c>
      <c r="D1819" s="27">
        <f>D1820+D1821</f>
        <v>0</v>
      </c>
      <c r="E1819" s="27">
        <f>E1820+E1821</f>
        <v>0</v>
      </c>
      <c r="F1819" s="20">
        <f>F1820+F1821</f>
        <v>1200000</v>
      </c>
      <c r="G1819" s="27">
        <f t="shared" ref="G1819:I1819" si="635">G1820+G1821</f>
        <v>0</v>
      </c>
      <c r="H1819" s="27">
        <f t="shared" si="635"/>
        <v>0</v>
      </c>
      <c r="I1819" s="27">
        <f t="shared" si="635"/>
        <v>0</v>
      </c>
      <c r="J1819" s="363">
        <f t="shared" si="592"/>
        <v>1200000</v>
      </c>
      <c r="K1819" s="27">
        <f t="shared" ref="K1819:O1819" si="636">K1820+K1821</f>
        <v>0</v>
      </c>
      <c r="L1819" s="218">
        <f>L1821+L1820</f>
        <v>1200000</v>
      </c>
      <c r="M1819" s="27">
        <f t="shared" si="636"/>
        <v>0</v>
      </c>
      <c r="N1819" s="27">
        <f t="shared" si="636"/>
        <v>0</v>
      </c>
      <c r="O1819" s="27">
        <f t="shared" si="636"/>
        <v>0</v>
      </c>
      <c r="P1819" s="71">
        <f t="shared" si="634"/>
        <v>1200000</v>
      </c>
      <c r="Q1819" s="76">
        <f>J1819+P1819</f>
        <v>2400000</v>
      </c>
      <c r="R1819" s="196">
        <v>0</v>
      </c>
    </row>
    <row r="1820" spans="1:18" ht="16.5" hidden="1" customHeight="1" outlineLevel="2">
      <c r="A1820" s="445"/>
      <c r="B1820" s="429"/>
      <c r="C1820" s="77" t="s">
        <v>310</v>
      </c>
      <c r="D1820" s="25">
        <v>0</v>
      </c>
      <c r="E1820" s="25">
        <v>0</v>
      </c>
      <c r="F1820" s="25">
        <v>0</v>
      </c>
      <c r="G1820" s="25">
        <v>0</v>
      </c>
      <c r="H1820" s="25">
        <v>0</v>
      </c>
      <c r="I1820" s="25">
        <v>0</v>
      </c>
      <c r="J1820" s="363">
        <f t="shared" si="592"/>
        <v>0</v>
      </c>
      <c r="K1820" s="25">
        <v>0</v>
      </c>
      <c r="L1820" s="218">
        <v>1200000</v>
      </c>
      <c r="M1820" s="25">
        <v>0</v>
      </c>
      <c r="N1820" s="25">
        <v>0</v>
      </c>
      <c r="O1820" s="25">
        <v>0</v>
      </c>
      <c r="P1820" s="71">
        <f t="shared" si="634"/>
        <v>1200000</v>
      </c>
      <c r="Q1820" s="78">
        <f>J1820+P1820</f>
        <v>1200000</v>
      </c>
      <c r="R1820" s="196">
        <v>0</v>
      </c>
    </row>
    <row r="1821" spans="1:18" ht="16.5" hidden="1" customHeight="1" outlineLevel="2">
      <c r="A1821" s="445"/>
      <c r="B1821" s="429"/>
      <c r="C1821" s="77" t="s">
        <v>311</v>
      </c>
      <c r="D1821" s="25">
        <v>0</v>
      </c>
      <c r="E1821" s="25">
        <v>0</v>
      </c>
      <c r="F1821" s="368">
        <v>1200000</v>
      </c>
      <c r="G1821" s="25">
        <v>0</v>
      </c>
      <c r="H1821" s="25">
        <v>0</v>
      </c>
      <c r="I1821" s="25">
        <v>0</v>
      </c>
      <c r="J1821" s="363">
        <f t="shared" si="592"/>
        <v>1200000</v>
      </c>
      <c r="K1821" s="25">
        <v>0</v>
      </c>
      <c r="L1821" s="25">
        <v>0</v>
      </c>
      <c r="M1821" s="25">
        <v>0</v>
      </c>
      <c r="N1821" s="25">
        <v>0</v>
      </c>
      <c r="O1821" s="25">
        <v>0</v>
      </c>
      <c r="P1821" s="71">
        <f t="shared" si="634"/>
        <v>0</v>
      </c>
      <c r="Q1821" s="78">
        <f t="shared" si="633"/>
        <v>1200000</v>
      </c>
      <c r="R1821" s="196">
        <v>0</v>
      </c>
    </row>
    <row r="1822" spans="1:18" ht="16.5" hidden="1" customHeight="1" outlineLevel="2">
      <c r="A1822" s="445"/>
      <c r="B1822" s="429"/>
      <c r="C1822" s="75" t="s">
        <v>13</v>
      </c>
      <c r="D1822" s="20">
        <f>D1823+D1824</f>
        <v>0</v>
      </c>
      <c r="E1822" s="20">
        <f>E1823+E1824</f>
        <v>0</v>
      </c>
      <c r="F1822" s="20">
        <f>F1823+F1824</f>
        <v>48000</v>
      </c>
      <c r="G1822" s="20">
        <f t="shared" ref="G1822:H1822" si="637">G1823+G1824</f>
        <v>0</v>
      </c>
      <c r="H1822" s="20">
        <f t="shared" si="637"/>
        <v>0</v>
      </c>
      <c r="I1822" s="20">
        <f>I1823+I1824</f>
        <v>48000</v>
      </c>
      <c r="J1822" s="363">
        <f t="shared" si="592"/>
        <v>96000</v>
      </c>
      <c r="K1822" s="27">
        <f t="shared" ref="K1822" si="638">K1823+K1824</f>
        <v>0</v>
      </c>
      <c r="L1822" s="27">
        <f>L1823+L1824</f>
        <v>0</v>
      </c>
      <c r="M1822" s="20">
        <f>M1823+M1824</f>
        <v>48000</v>
      </c>
      <c r="N1822" s="27">
        <f t="shared" ref="N1822:O1822" si="639">N1823+N1824</f>
        <v>0</v>
      </c>
      <c r="O1822" s="27">
        <f t="shared" si="639"/>
        <v>0</v>
      </c>
      <c r="P1822" s="71">
        <f t="shared" si="634"/>
        <v>48000</v>
      </c>
      <c r="Q1822" s="76">
        <f>J1822+P1822</f>
        <v>144000</v>
      </c>
      <c r="R1822" s="196">
        <v>0</v>
      </c>
    </row>
    <row r="1823" spans="1:18" ht="16.5" hidden="1" customHeight="1" outlineLevel="2">
      <c r="A1823" s="445"/>
      <c r="B1823" s="429"/>
      <c r="C1823" s="77" t="s">
        <v>310</v>
      </c>
      <c r="D1823" s="25">
        <v>0</v>
      </c>
      <c r="E1823" s="25">
        <v>0</v>
      </c>
      <c r="F1823" s="25">
        <v>0</v>
      </c>
      <c r="G1823" s="25">
        <v>0</v>
      </c>
      <c r="H1823" s="25">
        <v>0</v>
      </c>
      <c r="I1823" s="25">
        <v>0</v>
      </c>
      <c r="J1823" s="363">
        <f t="shared" si="592"/>
        <v>0</v>
      </c>
      <c r="K1823" s="25">
        <v>0</v>
      </c>
      <c r="L1823" s="25">
        <v>0</v>
      </c>
      <c r="M1823" s="25">
        <v>0</v>
      </c>
      <c r="N1823" s="25">
        <v>0</v>
      </c>
      <c r="O1823" s="25">
        <v>0</v>
      </c>
      <c r="P1823" s="71">
        <f t="shared" si="634"/>
        <v>0</v>
      </c>
      <c r="Q1823" s="118">
        <f t="shared" si="633"/>
        <v>0</v>
      </c>
      <c r="R1823" s="196">
        <v>0</v>
      </c>
    </row>
    <row r="1824" spans="1:18" ht="16.5" hidden="1" customHeight="1" outlineLevel="2">
      <c r="A1824" s="445"/>
      <c r="B1824" s="429"/>
      <c r="C1824" s="77" t="s">
        <v>311</v>
      </c>
      <c r="D1824" s="25">
        <v>0</v>
      </c>
      <c r="E1824" s="25">
        <v>0</v>
      </c>
      <c r="F1824" s="368">
        <v>48000</v>
      </c>
      <c r="G1824" s="25">
        <v>0</v>
      </c>
      <c r="H1824" s="25">
        <v>0</v>
      </c>
      <c r="I1824" s="368">
        <v>48000</v>
      </c>
      <c r="J1824" s="363">
        <f t="shared" si="592"/>
        <v>96000</v>
      </c>
      <c r="K1824" s="25">
        <v>0</v>
      </c>
      <c r="L1824" s="25">
        <v>0</v>
      </c>
      <c r="M1824" s="368">
        <v>48000</v>
      </c>
      <c r="N1824" s="25">
        <v>0</v>
      </c>
      <c r="O1824" s="25">
        <v>0</v>
      </c>
      <c r="P1824" s="71">
        <f t="shared" si="634"/>
        <v>48000</v>
      </c>
      <c r="Q1824" s="78">
        <f t="shared" si="633"/>
        <v>144000</v>
      </c>
      <c r="R1824" s="196">
        <v>0</v>
      </c>
    </row>
    <row r="1825" spans="1:18" ht="16.5" hidden="1" customHeight="1" outlineLevel="2">
      <c r="A1825" s="445"/>
      <c r="B1825" s="429"/>
      <c r="C1825" s="75" t="s">
        <v>12</v>
      </c>
      <c r="D1825" s="27">
        <f>D1826+D1827</f>
        <v>0</v>
      </c>
      <c r="E1825" s="27">
        <f>E1826+E1827</f>
        <v>0</v>
      </c>
      <c r="F1825" s="20">
        <f>F1826+F1827</f>
        <v>654000</v>
      </c>
      <c r="G1825" s="27">
        <f t="shared" ref="G1825:I1825" si="640">G1826+G1827</f>
        <v>0</v>
      </c>
      <c r="H1825" s="27">
        <f t="shared" si="640"/>
        <v>0</v>
      </c>
      <c r="I1825" s="27">
        <f t="shared" si="640"/>
        <v>0</v>
      </c>
      <c r="J1825" s="363">
        <f t="shared" si="592"/>
        <v>654000</v>
      </c>
      <c r="K1825" s="27">
        <f t="shared" ref="K1825:O1825" si="641">K1826+K1827</f>
        <v>0</v>
      </c>
      <c r="L1825" s="27">
        <f t="shared" si="641"/>
        <v>0</v>
      </c>
      <c r="M1825" s="27">
        <f t="shared" si="641"/>
        <v>0</v>
      </c>
      <c r="N1825" s="27">
        <f t="shared" si="641"/>
        <v>0</v>
      </c>
      <c r="O1825" s="27">
        <f t="shared" si="641"/>
        <v>0</v>
      </c>
      <c r="P1825" s="71">
        <f t="shared" si="634"/>
        <v>0</v>
      </c>
      <c r="Q1825" s="76">
        <f t="shared" si="633"/>
        <v>654000</v>
      </c>
      <c r="R1825" s="196">
        <v>0</v>
      </c>
    </row>
    <row r="1826" spans="1:18" ht="16.5" hidden="1" customHeight="1" outlineLevel="2">
      <c r="A1826" s="445"/>
      <c r="B1826" s="429"/>
      <c r="C1826" s="77" t="s">
        <v>310</v>
      </c>
      <c r="D1826" s="25">
        <v>0</v>
      </c>
      <c r="E1826" s="25">
        <v>0</v>
      </c>
      <c r="F1826" s="25">
        <v>0</v>
      </c>
      <c r="G1826" s="25">
        <v>0</v>
      </c>
      <c r="H1826" s="25">
        <v>0</v>
      </c>
      <c r="I1826" s="25">
        <v>0</v>
      </c>
      <c r="J1826" s="363">
        <f t="shared" si="592"/>
        <v>0</v>
      </c>
      <c r="K1826" s="25">
        <v>0</v>
      </c>
      <c r="L1826" s="25">
        <v>0</v>
      </c>
      <c r="M1826" s="25">
        <v>0</v>
      </c>
      <c r="N1826" s="25">
        <v>0</v>
      </c>
      <c r="O1826" s="25">
        <v>0</v>
      </c>
      <c r="P1826" s="71">
        <f t="shared" si="634"/>
        <v>0</v>
      </c>
      <c r="Q1826" s="118">
        <f t="shared" si="633"/>
        <v>0</v>
      </c>
      <c r="R1826" s="196">
        <v>0</v>
      </c>
    </row>
    <row r="1827" spans="1:18" ht="16.5" hidden="1" customHeight="1" outlineLevel="2">
      <c r="A1827" s="445"/>
      <c r="B1827" s="429"/>
      <c r="C1827" s="77" t="s">
        <v>311</v>
      </c>
      <c r="D1827" s="25">
        <v>0</v>
      </c>
      <c r="E1827" s="25">
        <v>0</v>
      </c>
      <c r="F1827" s="368">
        <v>654000</v>
      </c>
      <c r="G1827" s="25">
        <v>0</v>
      </c>
      <c r="H1827" s="25">
        <v>0</v>
      </c>
      <c r="I1827" s="25">
        <v>0</v>
      </c>
      <c r="J1827" s="363">
        <f t="shared" si="592"/>
        <v>654000</v>
      </c>
      <c r="K1827" s="25">
        <v>0</v>
      </c>
      <c r="L1827" s="25">
        <v>0</v>
      </c>
      <c r="M1827" s="25">
        <v>0</v>
      </c>
      <c r="N1827" s="25">
        <v>0</v>
      </c>
      <c r="O1827" s="25">
        <v>0</v>
      </c>
      <c r="P1827" s="71">
        <f t="shared" si="634"/>
        <v>0</v>
      </c>
      <c r="Q1827" s="78">
        <f t="shared" si="633"/>
        <v>654000</v>
      </c>
      <c r="R1827" s="196">
        <v>0</v>
      </c>
    </row>
    <row r="1828" spans="1:18" ht="16.5" hidden="1" customHeight="1" outlineLevel="2">
      <c r="A1828" s="445"/>
      <c r="B1828" s="429"/>
      <c r="C1828" s="75" t="s">
        <v>277</v>
      </c>
      <c r="D1828" s="27">
        <f>D1829+D1830</f>
        <v>0</v>
      </c>
      <c r="E1828" s="27">
        <f>E1829+E1830</f>
        <v>0</v>
      </c>
      <c r="F1828" s="20">
        <f>F1829+F1830</f>
        <v>360000</v>
      </c>
      <c r="G1828" s="20">
        <f>G1829+G1830</f>
        <v>90000</v>
      </c>
      <c r="H1828" s="20">
        <f>H1829+H1830</f>
        <v>0</v>
      </c>
      <c r="I1828" s="27">
        <f t="shared" ref="I1828" si="642">I1829+I1830</f>
        <v>0</v>
      </c>
      <c r="J1828" s="363">
        <f t="shared" si="592"/>
        <v>450000</v>
      </c>
      <c r="K1828" s="27">
        <f t="shared" ref="K1828:O1828" si="643">K1829+K1830</f>
        <v>0</v>
      </c>
      <c r="L1828" s="27">
        <f t="shared" si="643"/>
        <v>0</v>
      </c>
      <c r="M1828" s="27">
        <f t="shared" si="643"/>
        <v>0</v>
      </c>
      <c r="N1828" s="27">
        <f t="shared" si="643"/>
        <v>0</v>
      </c>
      <c r="O1828" s="27">
        <f t="shared" si="643"/>
        <v>0</v>
      </c>
      <c r="P1828" s="71">
        <f t="shared" si="634"/>
        <v>0</v>
      </c>
      <c r="Q1828" s="76">
        <f t="shared" si="633"/>
        <v>450000</v>
      </c>
      <c r="R1828" s="196">
        <v>-90000</v>
      </c>
    </row>
    <row r="1829" spans="1:18" ht="16.5" hidden="1" customHeight="1" outlineLevel="2">
      <c r="A1829" s="445"/>
      <c r="B1829" s="429"/>
      <c r="C1829" s="77" t="s">
        <v>310</v>
      </c>
      <c r="D1829" s="25">
        <v>0</v>
      </c>
      <c r="E1829" s="25">
        <v>0</v>
      </c>
      <c r="F1829" s="25">
        <v>0</v>
      </c>
      <c r="G1829" s="25">
        <v>0</v>
      </c>
      <c r="H1829" s="25">
        <v>0</v>
      </c>
      <c r="I1829" s="25">
        <v>0</v>
      </c>
      <c r="J1829" s="363">
        <f t="shared" si="592"/>
        <v>0</v>
      </c>
      <c r="K1829" s="25">
        <v>0</v>
      </c>
      <c r="L1829" s="25">
        <v>0</v>
      </c>
      <c r="M1829" s="25">
        <v>0</v>
      </c>
      <c r="N1829" s="25">
        <v>0</v>
      </c>
      <c r="O1829" s="25">
        <v>0</v>
      </c>
      <c r="P1829" s="71">
        <f t="shared" si="634"/>
        <v>0</v>
      </c>
      <c r="Q1829" s="78">
        <f t="shared" si="633"/>
        <v>0</v>
      </c>
      <c r="R1829" s="196">
        <v>0</v>
      </c>
    </row>
    <row r="1830" spans="1:18" ht="17.25" hidden="1" customHeight="1" outlineLevel="2" thickBot="1">
      <c r="A1830" s="496"/>
      <c r="B1830" s="455"/>
      <c r="C1830" s="79" t="s">
        <v>311</v>
      </c>
      <c r="D1830" s="50">
        <v>0</v>
      </c>
      <c r="E1830" s="50">
        <v>0</v>
      </c>
      <c r="F1830" s="51">
        <v>360000</v>
      </c>
      <c r="G1830" s="51">
        <v>90000</v>
      </c>
      <c r="H1830" s="51">
        <v>0</v>
      </c>
      <c r="I1830" s="50">
        <v>0</v>
      </c>
      <c r="J1830" s="80">
        <f t="shared" si="592"/>
        <v>450000</v>
      </c>
      <c r="K1830" s="50">
        <v>0</v>
      </c>
      <c r="L1830" s="50">
        <v>0</v>
      </c>
      <c r="M1830" s="50">
        <v>0</v>
      </c>
      <c r="N1830" s="50">
        <v>0</v>
      </c>
      <c r="O1830" s="50">
        <v>0</v>
      </c>
      <c r="P1830" s="154">
        <f t="shared" si="634"/>
        <v>0</v>
      </c>
      <c r="Q1830" s="81">
        <f t="shared" si="633"/>
        <v>450000</v>
      </c>
      <c r="R1830" s="196">
        <v>-90000</v>
      </c>
    </row>
    <row r="1831" spans="1:18" ht="17.25" hidden="1" customHeight="1" outlineLevel="1" thickTop="1">
      <c r="A1831" s="444">
        <v>3</v>
      </c>
      <c r="B1831" s="446" t="s">
        <v>14</v>
      </c>
      <c r="C1831" s="82" t="s">
        <v>22</v>
      </c>
      <c r="D1831" s="160">
        <f>D1832+D1833</f>
        <v>0</v>
      </c>
      <c r="E1831" s="160">
        <f>E1832+E1833</f>
        <v>0</v>
      </c>
      <c r="F1831" s="160">
        <f>F1832+F1833</f>
        <v>0</v>
      </c>
      <c r="G1831" s="160">
        <f>G1832+G1833</f>
        <v>0</v>
      </c>
      <c r="H1831" s="160">
        <f>H1832+H1833</f>
        <v>0</v>
      </c>
      <c r="I1831" s="83">
        <f>I1833+I1832</f>
        <v>90000</v>
      </c>
      <c r="J1831" s="84">
        <f t="shared" si="592"/>
        <v>90000</v>
      </c>
      <c r="K1831" s="160">
        <f t="shared" ref="K1831:O1831" si="644">K1832+K1833</f>
        <v>0</v>
      </c>
      <c r="L1831" s="160">
        <f t="shared" si="644"/>
        <v>0</v>
      </c>
      <c r="M1831" s="160">
        <f t="shared" si="644"/>
        <v>0</v>
      </c>
      <c r="N1831" s="160">
        <f t="shared" si="644"/>
        <v>0</v>
      </c>
      <c r="O1831" s="160">
        <f t="shared" si="644"/>
        <v>0</v>
      </c>
      <c r="P1831" s="161">
        <f t="shared" si="634"/>
        <v>0</v>
      </c>
      <c r="Q1831" s="85">
        <f t="shared" si="633"/>
        <v>90000</v>
      </c>
      <c r="R1831" s="196">
        <v>0</v>
      </c>
    </row>
    <row r="1832" spans="1:18" ht="16.5" hidden="1" customHeight="1" outlineLevel="1">
      <c r="A1832" s="445"/>
      <c r="B1832" s="429"/>
      <c r="C1832" s="77" t="s">
        <v>310</v>
      </c>
      <c r="D1832" s="25">
        <v>0</v>
      </c>
      <c r="E1832" s="25">
        <v>0</v>
      </c>
      <c r="F1832" s="25">
        <v>0</v>
      </c>
      <c r="G1832" s="25">
        <v>0</v>
      </c>
      <c r="H1832" s="25">
        <v>0</v>
      </c>
      <c r="I1832" s="368">
        <v>0</v>
      </c>
      <c r="J1832" s="363">
        <f t="shared" si="592"/>
        <v>0</v>
      </c>
      <c r="K1832" s="25">
        <v>0</v>
      </c>
      <c r="L1832" s="25">
        <v>0</v>
      </c>
      <c r="M1832" s="25">
        <v>0</v>
      </c>
      <c r="N1832" s="25">
        <v>0</v>
      </c>
      <c r="O1832" s="25">
        <v>0</v>
      </c>
      <c r="P1832" s="71">
        <f t="shared" si="634"/>
        <v>0</v>
      </c>
      <c r="Q1832" s="78">
        <f t="shared" si="633"/>
        <v>0</v>
      </c>
      <c r="R1832" s="196">
        <v>0</v>
      </c>
    </row>
    <row r="1833" spans="1:18" ht="16.5" hidden="1" customHeight="1" outlineLevel="1">
      <c r="A1833" s="445"/>
      <c r="B1833" s="430"/>
      <c r="C1833" s="77" t="s">
        <v>311</v>
      </c>
      <c r="D1833" s="25">
        <v>0</v>
      </c>
      <c r="E1833" s="25">
        <v>0</v>
      </c>
      <c r="F1833" s="25">
        <v>0</v>
      </c>
      <c r="G1833" s="25">
        <v>0</v>
      </c>
      <c r="H1833" s="25">
        <v>0</v>
      </c>
      <c r="I1833" s="368">
        <f>90000</f>
        <v>90000</v>
      </c>
      <c r="J1833" s="363">
        <f t="shared" si="592"/>
        <v>90000</v>
      </c>
      <c r="K1833" s="25">
        <v>0</v>
      </c>
      <c r="L1833" s="25">
        <v>0</v>
      </c>
      <c r="M1833" s="25">
        <v>0</v>
      </c>
      <c r="N1833" s="25">
        <v>0</v>
      </c>
      <c r="O1833" s="25">
        <v>0</v>
      </c>
      <c r="P1833" s="71">
        <f t="shared" si="634"/>
        <v>0</v>
      </c>
      <c r="Q1833" s="78">
        <f t="shared" si="633"/>
        <v>90000</v>
      </c>
      <c r="R1833" s="196">
        <v>0</v>
      </c>
    </row>
    <row r="1834" spans="1:18" s="199" customFormat="1" ht="15.75" hidden="1" customHeight="1" outlineLevel="1">
      <c r="A1834" s="494" t="s">
        <v>318</v>
      </c>
      <c r="B1834" s="495"/>
      <c r="C1834" s="495"/>
      <c r="D1834" s="21">
        <f>D1837+D1840+D1843+D1846+D1849+D1861</f>
        <v>0</v>
      </c>
      <c r="E1834" s="363">
        <f>E1837+E1840+E1846+E1849+E1861+E1843</f>
        <v>126770</v>
      </c>
      <c r="F1834" s="363">
        <f>F1837+F1840+F1846+F1849+F1861+F1843</f>
        <v>1292800</v>
      </c>
      <c r="G1834" s="363">
        <f>G1837+G1840+G1846+G1849+G1861+G1843</f>
        <v>210000</v>
      </c>
      <c r="H1834" s="363">
        <f>H1837+H1840+H1846+H1849+H1861+H1843</f>
        <v>175000</v>
      </c>
      <c r="I1834" s="363">
        <f>I1837+I1840+I1846+I1849+I1861+I1843</f>
        <v>7476000</v>
      </c>
      <c r="J1834" s="363">
        <f t="shared" si="592"/>
        <v>9280570</v>
      </c>
      <c r="K1834" s="363">
        <f>K1837+K1840+K1846+K1849+K1861+K1843</f>
        <v>1364120</v>
      </c>
      <c r="L1834" s="363">
        <f>L1837+L1840+L1846+L1849+L1861+L1843</f>
        <v>1760444</v>
      </c>
      <c r="M1834" s="363">
        <f>M1837+M1840+M1846+M1849+M1861+M1843</f>
        <v>1174377</v>
      </c>
      <c r="N1834" s="363">
        <f>N1837+N1840+N1846+N1849+N1861+N1843</f>
        <v>1094415</v>
      </c>
      <c r="O1834" s="363">
        <f>O1837+O1840+O1846+O1849+O1861+O1843</f>
        <v>1127230</v>
      </c>
      <c r="P1834" s="363">
        <f>O1834+N1834+M1834+L1834+K1834</f>
        <v>6520586</v>
      </c>
      <c r="Q1834" s="67">
        <f>J1834+P1834</f>
        <v>15801156</v>
      </c>
      <c r="R1834" s="196">
        <v>7158000</v>
      </c>
    </row>
    <row r="1835" spans="1:18" s="198" customFormat="1" ht="16.5" hidden="1" customHeight="1" outlineLevel="2">
      <c r="A1835" s="445">
        <v>4</v>
      </c>
      <c r="B1835" s="428" t="s">
        <v>14</v>
      </c>
      <c r="C1835" s="73" t="s">
        <v>310</v>
      </c>
      <c r="D1835" s="60">
        <f>D1838+D1841+D1844+D1847+D1850+D1862</f>
        <v>0</v>
      </c>
      <c r="E1835" s="60">
        <f>E1838+E1841+E1844+E1847+E1850+E1862</f>
        <v>0</v>
      </c>
      <c r="F1835" s="60">
        <f>F1838+F1841+F1844+F1847+F1850+F1862</f>
        <v>0</v>
      </c>
      <c r="G1835" s="60">
        <f>G1838+G1841+G1844+G1847+G1850+G1862</f>
        <v>0</v>
      </c>
      <c r="H1835" s="60">
        <f>H1838+H1841+H1844+H1847+H1850+H1862</f>
        <v>0</v>
      </c>
      <c r="I1835" s="60">
        <f>I1838+I1841+I1844+I1847+I1850+I1862</f>
        <v>7193000</v>
      </c>
      <c r="J1835" s="363">
        <f t="shared" si="592"/>
        <v>7193000</v>
      </c>
      <c r="K1835" s="60">
        <f>K1838+K1841+K1844+K1847+K1850+K1862</f>
        <v>1149120</v>
      </c>
      <c r="L1835" s="60">
        <f>L1838+L1841+L1844+L1847+L1850+L1862</f>
        <v>1071444</v>
      </c>
      <c r="M1835" s="60">
        <f>M1838+M1841+M1844+M1847+M1850+M1862</f>
        <v>802377</v>
      </c>
      <c r="N1835" s="60">
        <f>N1838+N1841+N1844+N1847+N1850+N1862</f>
        <v>800415</v>
      </c>
      <c r="O1835" s="60">
        <f>O1838+O1841+O1844+O1847+O1850+O1862</f>
        <v>802230</v>
      </c>
      <c r="P1835" s="21">
        <f>K1835+L1835+M1835+N1835+O1835</f>
        <v>4625586</v>
      </c>
      <c r="Q1835" s="74">
        <f>J1835+P1835</f>
        <v>11818586</v>
      </c>
      <c r="R1835" s="196">
        <v>7193000</v>
      </c>
    </row>
    <row r="1836" spans="1:18" s="198" customFormat="1" ht="16.5" hidden="1" customHeight="1" outlineLevel="2">
      <c r="A1836" s="445"/>
      <c r="B1836" s="429"/>
      <c r="C1836" s="73" t="s">
        <v>311</v>
      </c>
      <c r="D1836" s="60">
        <f t="shared" ref="D1836:I1836" si="645">D1839+D1842+D1845+D1848+D1860+D1863</f>
        <v>0</v>
      </c>
      <c r="E1836" s="59">
        <f t="shared" si="645"/>
        <v>126770</v>
      </c>
      <c r="F1836" s="59">
        <f t="shared" si="645"/>
        <v>1292800</v>
      </c>
      <c r="G1836" s="59">
        <f t="shared" si="645"/>
        <v>210000</v>
      </c>
      <c r="H1836" s="59">
        <f t="shared" si="645"/>
        <v>175000</v>
      </c>
      <c r="I1836" s="59">
        <f t="shared" si="645"/>
        <v>283000</v>
      </c>
      <c r="J1836" s="363">
        <f t="shared" si="592"/>
        <v>2087570</v>
      </c>
      <c r="K1836" s="59">
        <f>K1839+K1842+K1845+K1848+K1860+K1863</f>
        <v>215000</v>
      </c>
      <c r="L1836" s="59">
        <f>L1839+L1842+L1845+L1848+L1860+L1863</f>
        <v>689000</v>
      </c>
      <c r="M1836" s="59">
        <f>M1839+M1842+M1845+M1848+M1860+M1863</f>
        <v>372000</v>
      </c>
      <c r="N1836" s="59">
        <f>N1839+N1842+N1845+N1848+N1860+N1863</f>
        <v>294000</v>
      </c>
      <c r="O1836" s="59">
        <f>O1839+O1842+O1845+O1848+O1860+O1863</f>
        <v>325000</v>
      </c>
      <c r="P1836" s="363">
        <f>K1836+L1836+M1836+N1836+O1836</f>
        <v>1895000</v>
      </c>
      <c r="Q1836" s="74">
        <f>J1836+P1836</f>
        <v>3982570</v>
      </c>
      <c r="R1836" s="196">
        <v>-35000</v>
      </c>
    </row>
    <row r="1837" spans="1:18" ht="16.5" hidden="1" customHeight="1" outlineLevel="2">
      <c r="A1837" s="445"/>
      <c r="B1837" s="429"/>
      <c r="C1837" s="153" t="s">
        <v>304</v>
      </c>
      <c r="D1837" s="27">
        <f>D1838+D1839</f>
        <v>0</v>
      </c>
      <c r="E1837" s="20">
        <f>E1838+E1839</f>
        <v>11200</v>
      </c>
      <c r="F1837" s="27">
        <v>0</v>
      </c>
      <c r="G1837" s="20">
        <f t="shared" ref="G1837:I1837" si="646">G1838+G1839</f>
        <v>0</v>
      </c>
      <c r="H1837" s="20">
        <f t="shared" si="646"/>
        <v>0</v>
      </c>
      <c r="I1837" s="20">
        <f t="shared" si="646"/>
        <v>0</v>
      </c>
      <c r="J1837" s="363">
        <f t="shared" si="592"/>
        <v>11200</v>
      </c>
      <c r="K1837" s="20">
        <f t="shared" ref="K1837:O1837" si="647">K1838+K1839</f>
        <v>0</v>
      </c>
      <c r="L1837" s="20">
        <f t="shared" si="647"/>
        <v>0</v>
      </c>
      <c r="M1837" s="20">
        <f t="shared" si="647"/>
        <v>0</v>
      </c>
      <c r="N1837" s="20">
        <f t="shared" si="647"/>
        <v>0</v>
      </c>
      <c r="O1837" s="20">
        <f t="shared" si="647"/>
        <v>0</v>
      </c>
      <c r="P1837" s="71">
        <f>O1837+N1837+M1837+L1837+K1837</f>
        <v>0</v>
      </c>
      <c r="Q1837" s="76">
        <f>J1837+P1837</f>
        <v>11200</v>
      </c>
      <c r="R1837" s="196">
        <v>0</v>
      </c>
    </row>
    <row r="1838" spans="1:18" ht="16.5" hidden="1" customHeight="1" outlineLevel="2">
      <c r="A1838" s="445"/>
      <c r="B1838" s="429"/>
      <c r="C1838" s="77" t="s">
        <v>310</v>
      </c>
      <c r="D1838" s="25">
        <v>0</v>
      </c>
      <c r="E1838" s="25">
        <v>0</v>
      </c>
      <c r="F1838" s="25">
        <v>0</v>
      </c>
      <c r="G1838" s="25">
        <v>0</v>
      </c>
      <c r="H1838" s="25">
        <v>0</v>
      </c>
      <c r="I1838" s="25">
        <v>0</v>
      </c>
      <c r="J1838" s="363">
        <f t="shared" si="592"/>
        <v>0</v>
      </c>
      <c r="K1838" s="25">
        <v>0</v>
      </c>
      <c r="L1838" s="25">
        <v>0</v>
      </c>
      <c r="M1838" s="25">
        <v>0</v>
      </c>
      <c r="N1838" s="25">
        <v>0</v>
      </c>
      <c r="O1838" s="25">
        <v>0</v>
      </c>
      <c r="P1838" s="71">
        <f t="shared" ref="P1838:P1863" si="648">O1838+N1838+M1838+L1838+K1838</f>
        <v>0</v>
      </c>
      <c r="Q1838" s="118">
        <f>J1838+P1838</f>
        <v>0</v>
      </c>
      <c r="R1838" s="196">
        <v>0</v>
      </c>
    </row>
    <row r="1839" spans="1:18" ht="16.5" hidden="1" customHeight="1" outlineLevel="2">
      <c r="A1839" s="445"/>
      <c r="B1839" s="429"/>
      <c r="C1839" s="77" t="s">
        <v>311</v>
      </c>
      <c r="D1839" s="25">
        <v>0</v>
      </c>
      <c r="E1839" s="368">
        <v>11200</v>
      </c>
      <c r="F1839" s="25">
        <v>0</v>
      </c>
      <c r="G1839" s="25">
        <v>0</v>
      </c>
      <c r="H1839" s="25">
        <v>0</v>
      </c>
      <c r="I1839" s="25">
        <v>0</v>
      </c>
      <c r="J1839" s="363">
        <f t="shared" si="592"/>
        <v>11200</v>
      </c>
      <c r="K1839" s="25">
        <v>0</v>
      </c>
      <c r="L1839" s="25">
        <v>0</v>
      </c>
      <c r="M1839" s="25">
        <v>0</v>
      </c>
      <c r="N1839" s="25">
        <v>0</v>
      </c>
      <c r="O1839" s="25">
        <v>0</v>
      </c>
      <c r="P1839" s="71">
        <f t="shared" si="648"/>
        <v>0</v>
      </c>
      <c r="Q1839" s="66">
        <f t="shared" ref="Q1839:Q1863" si="649">J1839+P1839</f>
        <v>11200</v>
      </c>
      <c r="R1839" s="196">
        <v>0</v>
      </c>
    </row>
    <row r="1840" spans="1:18" ht="16.5" hidden="1" customHeight="1" outlineLevel="2">
      <c r="A1840" s="445"/>
      <c r="B1840" s="429"/>
      <c r="C1840" s="75" t="s">
        <v>11</v>
      </c>
      <c r="D1840" s="27">
        <f>D1841+D1842</f>
        <v>0</v>
      </c>
      <c r="E1840" s="20">
        <f>E1841+E1842</f>
        <v>10820</v>
      </c>
      <c r="F1840" s="20">
        <f>F1841+F1842</f>
        <v>450000</v>
      </c>
      <c r="G1840" s="20">
        <f t="shared" ref="G1840:I1840" si="650">G1841+G1842</f>
        <v>0</v>
      </c>
      <c r="H1840" s="20">
        <f t="shared" si="650"/>
        <v>0</v>
      </c>
      <c r="I1840" s="20">
        <f t="shared" si="650"/>
        <v>0</v>
      </c>
      <c r="J1840" s="363">
        <f t="shared" si="592"/>
        <v>460820</v>
      </c>
      <c r="K1840" s="20">
        <f t="shared" ref="K1840" si="651">K1841+K1842</f>
        <v>0</v>
      </c>
      <c r="L1840" s="20">
        <f>L1841+L1842</f>
        <v>450000</v>
      </c>
      <c r="M1840" s="20">
        <f t="shared" ref="M1840:O1840" si="652">M1841+M1842</f>
        <v>0</v>
      </c>
      <c r="N1840" s="20">
        <f t="shared" si="652"/>
        <v>0</v>
      </c>
      <c r="O1840" s="20">
        <f t="shared" si="652"/>
        <v>0</v>
      </c>
      <c r="P1840" s="71">
        <f t="shared" si="648"/>
        <v>450000</v>
      </c>
      <c r="Q1840" s="76">
        <f>J1840+P1840</f>
        <v>910820</v>
      </c>
      <c r="R1840" s="196">
        <v>0</v>
      </c>
    </row>
    <row r="1841" spans="1:18" ht="16.5" hidden="1" customHeight="1" outlineLevel="2">
      <c r="A1841" s="445"/>
      <c r="B1841" s="429"/>
      <c r="C1841" s="77" t="s">
        <v>310</v>
      </c>
      <c r="D1841" s="25">
        <v>0</v>
      </c>
      <c r="E1841" s="25">
        <v>0</v>
      </c>
      <c r="F1841" s="25">
        <v>0</v>
      </c>
      <c r="G1841" s="25">
        <v>0</v>
      </c>
      <c r="H1841" s="25">
        <v>0</v>
      </c>
      <c r="I1841" s="25">
        <v>0</v>
      </c>
      <c r="J1841" s="363">
        <f t="shared" si="592"/>
        <v>0</v>
      </c>
      <c r="K1841" s="25">
        <v>0</v>
      </c>
      <c r="L1841" s="25">
        <v>0</v>
      </c>
      <c r="M1841" s="25">
        <v>0</v>
      </c>
      <c r="N1841" s="25">
        <v>0</v>
      </c>
      <c r="O1841" s="25">
        <v>0</v>
      </c>
      <c r="P1841" s="71">
        <f t="shared" si="648"/>
        <v>0</v>
      </c>
      <c r="Q1841" s="118">
        <f>J1841+P1841</f>
        <v>0</v>
      </c>
      <c r="R1841" s="196">
        <v>0</v>
      </c>
    </row>
    <row r="1842" spans="1:18" ht="16.5" hidden="1" customHeight="1" outlineLevel="2">
      <c r="A1842" s="445"/>
      <c r="B1842" s="429"/>
      <c r="C1842" s="77" t="s">
        <v>311</v>
      </c>
      <c r="D1842" s="25">
        <v>0</v>
      </c>
      <c r="E1842" s="368">
        <v>10820</v>
      </c>
      <c r="F1842" s="368">
        <v>450000</v>
      </c>
      <c r="G1842" s="25">
        <v>0</v>
      </c>
      <c r="H1842" s="25">
        <v>0</v>
      </c>
      <c r="I1842" s="25">
        <v>0</v>
      </c>
      <c r="J1842" s="363">
        <f t="shared" si="592"/>
        <v>460820</v>
      </c>
      <c r="K1842" s="25">
        <v>0</v>
      </c>
      <c r="L1842" s="368">
        <v>450000</v>
      </c>
      <c r="M1842" s="25">
        <v>0</v>
      </c>
      <c r="N1842" s="25">
        <v>0</v>
      </c>
      <c r="O1842" s="25">
        <v>0</v>
      </c>
      <c r="P1842" s="71">
        <f t="shared" si="648"/>
        <v>450000</v>
      </c>
      <c r="Q1842" s="66">
        <f t="shared" si="649"/>
        <v>910820</v>
      </c>
      <c r="R1842" s="196">
        <v>0</v>
      </c>
    </row>
    <row r="1843" spans="1:18" ht="16.5" hidden="1" customHeight="1" outlineLevel="2">
      <c r="A1843" s="445"/>
      <c r="B1843" s="429"/>
      <c r="C1843" s="75" t="s">
        <v>13</v>
      </c>
      <c r="D1843" s="20">
        <f>D1844+D1845</f>
        <v>0</v>
      </c>
      <c r="E1843" s="20">
        <f>E1844+E1845</f>
        <v>0</v>
      </c>
      <c r="F1843" s="20">
        <f>F1844+F1845</f>
        <v>76500</v>
      </c>
      <c r="G1843" s="20">
        <f t="shared" ref="G1843:H1843" si="653">G1844+G1845</f>
        <v>0</v>
      </c>
      <c r="H1843" s="20">
        <f t="shared" si="653"/>
        <v>0</v>
      </c>
      <c r="I1843" s="20">
        <f>I1844+I1845</f>
        <v>90000</v>
      </c>
      <c r="J1843" s="363">
        <f t="shared" si="592"/>
        <v>166500</v>
      </c>
      <c r="K1843" s="20">
        <f t="shared" ref="K1843:L1843" si="654">K1844+K1845</f>
        <v>0</v>
      </c>
      <c r="L1843" s="20">
        <f t="shared" si="654"/>
        <v>0</v>
      </c>
      <c r="M1843" s="20">
        <f>M1844+M1845</f>
        <v>105000</v>
      </c>
      <c r="N1843" s="20">
        <f t="shared" ref="N1843:O1843" si="655">N1844+N1845</f>
        <v>0</v>
      </c>
      <c r="O1843" s="20">
        <f t="shared" si="655"/>
        <v>0</v>
      </c>
      <c r="P1843" s="71">
        <f t="shared" si="648"/>
        <v>105000</v>
      </c>
      <c r="Q1843" s="76">
        <f t="shared" si="649"/>
        <v>271500</v>
      </c>
      <c r="R1843" s="196">
        <v>0</v>
      </c>
    </row>
    <row r="1844" spans="1:18" ht="16.5" hidden="1" customHeight="1" outlineLevel="2">
      <c r="A1844" s="445"/>
      <c r="B1844" s="429"/>
      <c r="C1844" s="77" t="s">
        <v>310</v>
      </c>
      <c r="D1844" s="25">
        <v>0</v>
      </c>
      <c r="E1844" s="25">
        <v>0</v>
      </c>
      <c r="F1844" s="25">
        <v>0</v>
      </c>
      <c r="G1844" s="25">
        <v>0</v>
      </c>
      <c r="H1844" s="25">
        <v>0</v>
      </c>
      <c r="I1844" s="25">
        <v>0</v>
      </c>
      <c r="J1844" s="363">
        <f t="shared" ref="J1844:J1863" si="656">I1844+H1844+G1844+F1844+E1844</f>
        <v>0</v>
      </c>
      <c r="K1844" s="25">
        <v>0</v>
      </c>
      <c r="L1844" s="25">
        <v>0</v>
      </c>
      <c r="M1844" s="25">
        <v>0</v>
      </c>
      <c r="N1844" s="25">
        <v>0</v>
      </c>
      <c r="O1844" s="25">
        <v>0</v>
      </c>
      <c r="P1844" s="71">
        <f t="shared" si="648"/>
        <v>0</v>
      </c>
      <c r="Q1844" s="118">
        <f>J1844+P1844</f>
        <v>0</v>
      </c>
      <c r="R1844" s="196">
        <v>0</v>
      </c>
    </row>
    <row r="1845" spans="1:18" ht="16.5" hidden="1" customHeight="1" outlineLevel="2">
      <c r="A1845" s="445"/>
      <c r="B1845" s="429"/>
      <c r="C1845" s="77" t="s">
        <v>311</v>
      </c>
      <c r="D1845" s="25">
        <v>0</v>
      </c>
      <c r="E1845" s="25">
        <v>0</v>
      </c>
      <c r="F1845" s="368">
        <v>76500</v>
      </c>
      <c r="G1845" s="25">
        <v>0</v>
      </c>
      <c r="H1845" s="25">
        <v>0</v>
      </c>
      <c r="I1845" s="368">
        <v>90000</v>
      </c>
      <c r="J1845" s="363">
        <f t="shared" si="656"/>
        <v>166500</v>
      </c>
      <c r="K1845" s="25">
        <v>0</v>
      </c>
      <c r="L1845" s="25">
        <v>0</v>
      </c>
      <c r="M1845" s="368">
        <v>105000</v>
      </c>
      <c r="N1845" s="25">
        <v>0</v>
      </c>
      <c r="O1845" s="25">
        <v>0</v>
      </c>
      <c r="P1845" s="71">
        <f t="shared" si="648"/>
        <v>105000</v>
      </c>
      <c r="Q1845" s="66">
        <f t="shared" si="649"/>
        <v>271500</v>
      </c>
      <c r="R1845" s="196">
        <v>0</v>
      </c>
    </row>
    <row r="1846" spans="1:18" ht="16.5" hidden="1" customHeight="1" outlineLevel="2">
      <c r="A1846" s="445"/>
      <c r="B1846" s="429"/>
      <c r="C1846" s="75" t="s">
        <v>12</v>
      </c>
      <c r="D1846" s="27">
        <f>D1847+D1848</f>
        <v>0</v>
      </c>
      <c r="E1846" s="27">
        <f>E1847+E1848</f>
        <v>0</v>
      </c>
      <c r="F1846" s="20">
        <f>F1847+F1848</f>
        <v>46800</v>
      </c>
      <c r="G1846" s="27">
        <f>G1847+G1848</f>
        <v>0</v>
      </c>
      <c r="H1846" s="27">
        <f>H1847+H1848</f>
        <v>0</v>
      </c>
      <c r="I1846" s="27">
        <f t="shared" ref="I1846" si="657">I1847+I1848</f>
        <v>0</v>
      </c>
      <c r="J1846" s="363">
        <f t="shared" si="656"/>
        <v>46800</v>
      </c>
      <c r="K1846" s="20">
        <f t="shared" ref="K1846:O1846" si="658">K1847+K1848</f>
        <v>0</v>
      </c>
      <c r="L1846" s="20">
        <f t="shared" si="658"/>
        <v>0</v>
      </c>
      <c r="M1846" s="20">
        <f t="shared" si="658"/>
        <v>0</v>
      </c>
      <c r="N1846" s="20">
        <f t="shared" si="658"/>
        <v>0</v>
      </c>
      <c r="O1846" s="20">
        <f t="shared" si="658"/>
        <v>0</v>
      </c>
      <c r="P1846" s="71">
        <f t="shared" si="648"/>
        <v>0</v>
      </c>
      <c r="Q1846" s="76">
        <f t="shared" si="649"/>
        <v>46800</v>
      </c>
      <c r="R1846" s="196">
        <v>0</v>
      </c>
    </row>
    <row r="1847" spans="1:18" ht="16.5" hidden="1" customHeight="1" outlineLevel="2">
      <c r="A1847" s="445"/>
      <c r="B1847" s="429"/>
      <c r="C1847" s="77" t="s">
        <v>310</v>
      </c>
      <c r="D1847" s="25">
        <v>0</v>
      </c>
      <c r="E1847" s="25">
        <v>0</v>
      </c>
      <c r="F1847" s="25">
        <v>0</v>
      </c>
      <c r="G1847" s="25">
        <v>0</v>
      </c>
      <c r="H1847" s="25">
        <v>0</v>
      </c>
      <c r="I1847" s="25">
        <v>0</v>
      </c>
      <c r="J1847" s="363">
        <f t="shared" si="656"/>
        <v>0</v>
      </c>
      <c r="K1847" s="25">
        <v>0</v>
      </c>
      <c r="L1847" s="25">
        <v>0</v>
      </c>
      <c r="M1847" s="25">
        <v>0</v>
      </c>
      <c r="N1847" s="25">
        <v>0</v>
      </c>
      <c r="O1847" s="25">
        <v>0</v>
      </c>
      <c r="P1847" s="71">
        <f t="shared" si="648"/>
        <v>0</v>
      </c>
      <c r="Q1847" s="118">
        <f>J1847+P1847</f>
        <v>0</v>
      </c>
      <c r="R1847" s="196">
        <v>0</v>
      </c>
    </row>
    <row r="1848" spans="1:18" ht="16.5" hidden="1" customHeight="1" outlineLevel="2">
      <c r="A1848" s="445"/>
      <c r="B1848" s="429"/>
      <c r="C1848" s="77" t="s">
        <v>311</v>
      </c>
      <c r="D1848" s="25">
        <v>0</v>
      </c>
      <c r="E1848" s="25">
        <v>0</v>
      </c>
      <c r="F1848" s="368">
        <v>46800</v>
      </c>
      <c r="G1848" s="25">
        <v>0</v>
      </c>
      <c r="H1848" s="25">
        <v>0</v>
      </c>
      <c r="I1848" s="25">
        <v>0</v>
      </c>
      <c r="J1848" s="363">
        <f t="shared" si="656"/>
        <v>46800</v>
      </c>
      <c r="K1848" s="25">
        <v>0</v>
      </c>
      <c r="L1848" s="25">
        <v>0</v>
      </c>
      <c r="M1848" s="25">
        <v>0</v>
      </c>
      <c r="N1848" s="25">
        <v>0</v>
      </c>
      <c r="O1848" s="25">
        <v>0</v>
      </c>
      <c r="P1848" s="71">
        <f t="shared" si="648"/>
        <v>0</v>
      </c>
      <c r="Q1848" s="66">
        <f t="shared" si="649"/>
        <v>46800</v>
      </c>
      <c r="R1848" s="196">
        <v>0</v>
      </c>
    </row>
    <row r="1849" spans="1:18" ht="23.25" hidden="1" customHeight="1" outlineLevel="2">
      <c r="A1849" s="445"/>
      <c r="B1849" s="429"/>
      <c r="C1849" s="75" t="s">
        <v>277</v>
      </c>
      <c r="D1849" s="27">
        <f t="shared" ref="D1849:I1849" si="659">D1850+D1860</f>
        <v>0</v>
      </c>
      <c r="E1849" s="20">
        <f t="shared" si="659"/>
        <v>104750</v>
      </c>
      <c r="F1849" s="20">
        <f t="shared" si="659"/>
        <v>719500</v>
      </c>
      <c r="G1849" s="20">
        <f t="shared" si="659"/>
        <v>80000</v>
      </c>
      <c r="H1849" s="20">
        <f t="shared" si="659"/>
        <v>32000</v>
      </c>
      <c r="I1849" s="20">
        <f t="shared" si="659"/>
        <v>7230000</v>
      </c>
      <c r="J1849" s="363">
        <f t="shared" si="656"/>
        <v>8166250</v>
      </c>
      <c r="K1849" s="20">
        <f>K1850+K1860</f>
        <v>1190120</v>
      </c>
      <c r="L1849" s="20">
        <f>L1850+L1860</f>
        <v>1117444</v>
      </c>
      <c r="M1849" s="20">
        <f>M1850+M1860</f>
        <v>852377</v>
      </c>
      <c r="N1849" s="20">
        <f>N1850+N1860</f>
        <v>855415</v>
      </c>
      <c r="O1849" s="20">
        <f>O1850+O1860</f>
        <v>863230</v>
      </c>
      <c r="P1849" s="71">
        <f t="shared" si="648"/>
        <v>4878586</v>
      </c>
      <c r="Q1849" s="76">
        <f t="shared" si="649"/>
        <v>13044836</v>
      </c>
      <c r="R1849" s="196">
        <v>7145000</v>
      </c>
    </row>
    <row r="1850" spans="1:18" ht="16.5" hidden="1" customHeight="1" outlineLevel="2">
      <c r="A1850" s="445"/>
      <c r="B1850" s="429"/>
      <c r="C1850" s="77" t="s">
        <v>310</v>
      </c>
      <c r="D1850" s="25">
        <v>0</v>
      </c>
      <c r="E1850" s="25">
        <v>0</v>
      </c>
      <c r="F1850" s="25">
        <v>0</v>
      </c>
      <c r="G1850" s="25">
        <v>0</v>
      </c>
      <c r="H1850" s="25">
        <v>0</v>
      </c>
      <c r="I1850" s="25">
        <f t="shared" ref="I1850:I1852" si="660">R1850</f>
        <v>7193000</v>
      </c>
      <c r="J1850" s="363">
        <f t="shared" si="656"/>
        <v>7193000</v>
      </c>
      <c r="K1850" s="25">
        <f>K1851</f>
        <v>1149120</v>
      </c>
      <c r="L1850" s="25">
        <f>L1851</f>
        <v>1071444</v>
      </c>
      <c r="M1850" s="25">
        <f>M1851</f>
        <v>802377</v>
      </c>
      <c r="N1850" s="25">
        <f>N1851</f>
        <v>800415</v>
      </c>
      <c r="O1850" s="25">
        <f>O1851</f>
        <v>802230</v>
      </c>
      <c r="P1850" s="71">
        <f t="shared" si="648"/>
        <v>4625586</v>
      </c>
      <c r="Q1850" s="66">
        <f t="shared" si="649"/>
        <v>11818586</v>
      </c>
      <c r="R1850" s="196">
        <v>7193000</v>
      </c>
    </row>
    <row r="1851" spans="1:18" ht="16.5" hidden="1" customHeight="1" outlineLevel="2">
      <c r="A1851" s="445"/>
      <c r="B1851" s="429"/>
      <c r="C1851" s="77" t="s">
        <v>325</v>
      </c>
      <c r="D1851" s="25">
        <v>0</v>
      </c>
      <c r="E1851" s="25">
        <v>0</v>
      </c>
      <c r="F1851" s="25"/>
      <c r="G1851" s="25">
        <v>0</v>
      </c>
      <c r="H1851" s="25">
        <v>0</v>
      </c>
      <c r="I1851" s="25">
        <f t="shared" si="660"/>
        <v>7193000</v>
      </c>
      <c r="J1851" s="363">
        <f t="shared" ref="J1851:J1859" si="661">I1851+H1851+G1851+F1851+E1851+D1851</f>
        <v>7193000</v>
      </c>
      <c r="K1851" s="25">
        <f>K1852+K1853+K1855</f>
        <v>1149120</v>
      </c>
      <c r="L1851" s="25">
        <f>L1852+L1853+L1855</f>
        <v>1071444</v>
      </c>
      <c r="M1851" s="25">
        <f>M1852+M1853+M1855</f>
        <v>802377</v>
      </c>
      <c r="N1851" s="25">
        <f>N1852+N1853+N1855</f>
        <v>800415</v>
      </c>
      <c r="O1851" s="25">
        <f>O1852+O1853+O1855</f>
        <v>802230</v>
      </c>
      <c r="P1851" s="71">
        <f t="shared" si="648"/>
        <v>4625586</v>
      </c>
      <c r="Q1851" s="78">
        <f t="shared" si="649"/>
        <v>11818586</v>
      </c>
      <c r="R1851" s="196">
        <v>7193000</v>
      </c>
    </row>
    <row r="1852" spans="1:18" ht="16.5" hidden="1" customHeight="1" outlineLevel="2">
      <c r="A1852" s="445"/>
      <c r="B1852" s="429"/>
      <c r="C1852" s="77" t="s">
        <v>326</v>
      </c>
      <c r="D1852" s="25">
        <v>0</v>
      </c>
      <c r="E1852" s="25">
        <v>0</v>
      </c>
      <c r="F1852" s="25"/>
      <c r="G1852" s="25">
        <v>0</v>
      </c>
      <c r="H1852" s="25">
        <v>0</v>
      </c>
      <c r="I1852" s="25">
        <f t="shared" si="660"/>
        <v>2971000</v>
      </c>
      <c r="J1852" s="363">
        <f t="shared" si="661"/>
        <v>2971000</v>
      </c>
      <c r="K1852" s="25">
        <v>383040</v>
      </c>
      <c r="L1852" s="25">
        <v>357148</v>
      </c>
      <c r="M1852" s="25">
        <v>267459</v>
      </c>
      <c r="N1852" s="25">
        <v>266805</v>
      </c>
      <c r="O1852" s="25">
        <v>267410</v>
      </c>
      <c r="P1852" s="71">
        <f t="shared" si="648"/>
        <v>1541862</v>
      </c>
      <c r="Q1852" s="78">
        <f t="shared" si="649"/>
        <v>4512862</v>
      </c>
      <c r="R1852" s="196">
        <v>2971000</v>
      </c>
    </row>
    <row r="1853" spans="1:18" ht="16.5" hidden="1" customHeight="1" outlineLevel="2">
      <c r="A1853" s="445"/>
      <c r="B1853" s="429"/>
      <c r="C1853" s="77" t="s">
        <v>327</v>
      </c>
      <c r="D1853" s="25">
        <v>0</v>
      </c>
      <c r="E1853" s="25">
        <v>0</v>
      </c>
      <c r="F1853" s="25"/>
      <c r="G1853" s="25">
        <v>0</v>
      </c>
      <c r="H1853" s="25">
        <v>0</v>
      </c>
      <c r="I1853" s="25">
        <f>R1853</f>
        <v>3910000</v>
      </c>
      <c r="J1853" s="363">
        <f t="shared" si="661"/>
        <v>3910000</v>
      </c>
      <c r="K1853" s="25">
        <v>383040</v>
      </c>
      <c r="L1853" s="25">
        <v>357148</v>
      </c>
      <c r="M1853" s="25">
        <v>267459</v>
      </c>
      <c r="N1853" s="25">
        <v>266805</v>
      </c>
      <c r="O1853" s="25">
        <v>267410</v>
      </c>
      <c r="P1853" s="71">
        <f t="shared" si="648"/>
        <v>1541862</v>
      </c>
      <c r="Q1853" s="78">
        <f t="shared" si="649"/>
        <v>5451862</v>
      </c>
      <c r="R1853" s="196">
        <v>3910000</v>
      </c>
    </row>
    <row r="1854" spans="1:18" ht="16.5" hidden="1" customHeight="1" outlineLevel="2">
      <c r="A1854" s="445"/>
      <c r="B1854" s="429"/>
      <c r="C1854" s="77" t="s">
        <v>328</v>
      </c>
      <c r="D1854" s="25">
        <v>0</v>
      </c>
      <c r="E1854" s="25">
        <v>0</v>
      </c>
      <c r="F1854" s="25"/>
      <c r="G1854" s="25">
        <v>0</v>
      </c>
      <c r="H1854" s="25">
        <v>0</v>
      </c>
      <c r="I1854" s="25">
        <f>R1854</f>
        <v>0</v>
      </c>
      <c r="J1854" s="363">
        <f t="shared" si="661"/>
        <v>0</v>
      </c>
      <c r="K1854" s="25">
        <v>0</v>
      </c>
      <c r="L1854" s="25">
        <v>0</v>
      </c>
      <c r="M1854" s="25">
        <v>0</v>
      </c>
      <c r="N1854" s="25">
        <v>0</v>
      </c>
      <c r="O1854" s="25">
        <v>0</v>
      </c>
      <c r="P1854" s="71">
        <f t="shared" si="648"/>
        <v>0</v>
      </c>
      <c r="Q1854" s="78">
        <f t="shared" si="649"/>
        <v>0</v>
      </c>
      <c r="R1854" s="196">
        <v>0</v>
      </c>
    </row>
    <row r="1855" spans="1:18" ht="16.5" hidden="1" customHeight="1" outlineLevel="2">
      <c r="A1855" s="445"/>
      <c r="B1855" s="429"/>
      <c r="C1855" s="77" t="s">
        <v>329</v>
      </c>
      <c r="D1855" s="25">
        <v>0</v>
      </c>
      <c r="E1855" s="25">
        <v>0</v>
      </c>
      <c r="F1855" s="25"/>
      <c r="G1855" s="25">
        <v>0</v>
      </c>
      <c r="H1855" s="25">
        <v>0</v>
      </c>
      <c r="I1855" s="25">
        <f t="shared" ref="I1855:I1858" si="662">R1855</f>
        <v>312000</v>
      </c>
      <c r="J1855" s="363">
        <f t="shared" si="661"/>
        <v>312000</v>
      </c>
      <c r="K1855" s="25">
        <v>383040</v>
      </c>
      <c r="L1855" s="25">
        <v>357148</v>
      </c>
      <c r="M1855" s="25">
        <v>267459</v>
      </c>
      <c r="N1855" s="25">
        <v>266805</v>
      </c>
      <c r="O1855" s="25">
        <v>267410</v>
      </c>
      <c r="P1855" s="71">
        <f t="shared" si="648"/>
        <v>1541862</v>
      </c>
      <c r="Q1855" s="78">
        <f t="shared" si="649"/>
        <v>1853862</v>
      </c>
      <c r="R1855" s="196">
        <v>312000</v>
      </c>
    </row>
    <row r="1856" spans="1:18" ht="16.5" hidden="1" customHeight="1" outlineLevel="2">
      <c r="A1856" s="445"/>
      <c r="B1856" s="429"/>
      <c r="C1856" s="77" t="s">
        <v>330</v>
      </c>
      <c r="D1856" s="25">
        <v>0</v>
      </c>
      <c r="E1856" s="25">
        <v>0</v>
      </c>
      <c r="F1856" s="25"/>
      <c r="G1856" s="25">
        <v>0</v>
      </c>
      <c r="H1856" s="25">
        <v>0</v>
      </c>
      <c r="I1856" s="25">
        <f t="shared" si="662"/>
        <v>0</v>
      </c>
      <c r="J1856" s="363">
        <f t="shared" si="661"/>
        <v>0</v>
      </c>
      <c r="K1856" s="25">
        <v>0</v>
      </c>
      <c r="L1856" s="25">
        <v>0</v>
      </c>
      <c r="M1856" s="25">
        <v>0</v>
      </c>
      <c r="N1856" s="25">
        <v>0</v>
      </c>
      <c r="O1856" s="25">
        <v>0</v>
      </c>
      <c r="P1856" s="71">
        <f t="shared" si="648"/>
        <v>0</v>
      </c>
      <c r="Q1856" s="78">
        <f t="shared" si="649"/>
        <v>0</v>
      </c>
      <c r="R1856" s="196">
        <v>0</v>
      </c>
    </row>
    <row r="1857" spans="1:18" ht="16.5" hidden="1" customHeight="1" outlineLevel="2">
      <c r="A1857" s="445"/>
      <c r="B1857" s="429"/>
      <c r="C1857" s="77" t="s">
        <v>331</v>
      </c>
      <c r="D1857" s="25">
        <v>0</v>
      </c>
      <c r="E1857" s="25">
        <v>0</v>
      </c>
      <c r="F1857" s="25"/>
      <c r="G1857" s="25">
        <v>0</v>
      </c>
      <c r="H1857" s="25">
        <v>0</v>
      </c>
      <c r="I1857" s="25">
        <f t="shared" si="662"/>
        <v>0</v>
      </c>
      <c r="J1857" s="363">
        <f t="shared" si="661"/>
        <v>0</v>
      </c>
      <c r="K1857" s="25">
        <v>0</v>
      </c>
      <c r="L1857" s="25">
        <v>0</v>
      </c>
      <c r="M1857" s="25">
        <v>0</v>
      </c>
      <c r="N1857" s="25">
        <v>0</v>
      </c>
      <c r="O1857" s="25">
        <v>0</v>
      </c>
      <c r="P1857" s="71">
        <f t="shared" si="648"/>
        <v>0</v>
      </c>
      <c r="Q1857" s="78">
        <f t="shared" si="649"/>
        <v>0</v>
      </c>
      <c r="R1857" s="196">
        <v>0</v>
      </c>
    </row>
    <row r="1858" spans="1:18" ht="16.5" hidden="1" customHeight="1" outlineLevel="2">
      <c r="A1858" s="445"/>
      <c r="B1858" s="429"/>
      <c r="C1858" s="77" t="s">
        <v>337</v>
      </c>
      <c r="D1858" s="25">
        <v>0</v>
      </c>
      <c r="E1858" s="25">
        <v>0</v>
      </c>
      <c r="F1858" s="25">
        <v>0</v>
      </c>
      <c r="G1858" s="25">
        <v>0</v>
      </c>
      <c r="H1858" s="25">
        <v>0</v>
      </c>
      <c r="I1858" s="25">
        <f t="shared" si="662"/>
        <v>0</v>
      </c>
      <c r="J1858" s="363">
        <f t="shared" si="661"/>
        <v>0</v>
      </c>
      <c r="K1858" s="25">
        <v>0</v>
      </c>
      <c r="L1858" s="25">
        <v>0</v>
      </c>
      <c r="M1858" s="25">
        <v>0</v>
      </c>
      <c r="N1858" s="25">
        <v>0</v>
      </c>
      <c r="O1858" s="25">
        <v>0</v>
      </c>
      <c r="P1858" s="71">
        <f t="shared" si="648"/>
        <v>0</v>
      </c>
      <c r="Q1858" s="78">
        <f t="shared" si="649"/>
        <v>0</v>
      </c>
      <c r="R1858" s="196">
        <v>0</v>
      </c>
    </row>
    <row r="1859" spans="1:18" ht="16.5" hidden="1" customHeight="1" outlineLevel="2">
      <c r="A1859" s="445"/>
      <c r="B1859" s="429"/>
      <c r="C1859" s="77" t="s">
        <v>332</v>
      </c>
      <c r="D1859" s="25">
        <v>0</v>
      </c>
      <c r="E1859" s="25">
        <v>0</v>
      </c>
      <c r="F1859" s="25">
        <v>0</v>
      </c>
      <c r="G1859" s="25">
        <v>0</v>
      </c>
      <c r="H1859" s="25">
        <v>0</v>
      </c>
      <c r="I1859" s="25">
        <f>R1859</f>
        <v>0</v>
      </c>
      <c r="J1859" s="363">
        <f t="shared" si="661"/>
        <v>0</v>
      </c>
      <c r="K1859" s="25">
        <v>0</v>
      </c>
      <c r="L1859" s="25">
        <v>0</v>
      </c>
      <c r="M1859" s="25">
        <v>0</v>
      </c>
      <c r="N1859" s="25">
        <v>0</v>
      </c>
      <c r="O1859" s="25">
        <v>0</v>
      </c>
      <c r="P1859" s="71">
        <f t="shared" si="648"/>
        <v>0</v>
      </c>
      <c r="Q1859" s="78">
        <f t="shared" si="649"/>
        <v>0</v>
      </c>
      <c r="R1859" s="196">
        <v>0</v>
      </c>
    </row>
    <row r="1860" spans="1:18" ht="16.5" hidden="1" customHeight="1" outlineLevel="2">
      <c r="A1860" s="445"/>
      <c r="B1860" s="429"/>
      <c r="C1860" s="77" t="s">
        <v>311</v>
      </c>
      <c r="D1860" s="25">
        <v>0</v>
      </c>
      <c r="E1860" s="368">
        <v>104750</v>
      </c>
      <c r="F1860" s="368">
        <v>719500</v>
      </c>
      <c r="G1860" s="368">
        <v>80000</v>
      </c>
      <c r="H1860" s="368">
        <v>32000</v>
      </c>
      <c r="I1860" s="368">
        <v>37000</v>
      </c>
      <c r="J1860" s="363">
        <f t="shared" si="656"/>
        <v>973250</v>
      </c>
      <c r="K1860" s="368">
        <v>41000</v>
      </c>
      <c r="L1860" s="368">
        <v>46000</v>
      </c>
      <c r="M1860" s="368">
        <v>50000</v>
      </c>
      <c r="N1860" s="368">
        <v>55000</v>
      </c>
      <c r="O1860" s="368">
        <v>61000</v>
      </c>
      <c r="P1860" s="71">
        <f t="shared" si="648"/>
        <v>253000</v>
      </c>
      <c r="Q1860" s="66">
        <f t="shared" si="649"/>
        <v>1226250</v>
      </c>
      <c r="R1860" s="196">
        <v>-48000</v>
      </c>
    </row>
    <row r="1861" spans="1:18" ht="27.75" hidden="1" customHeight="1" outlineLevel="1">
      <c r="A1861" s="445"/>
      <c r="B1861" s="429"/>
      <c r="C1861" s="75" t="s">
        <v>22</v>
      </c>
      <c r="D1861" s="27">
        <f>D1862+D1863</f>
        <v>0</v>
      </c>
      <c r="E1861" s="27">
        <f>E1862+E1863</f>
        <v>0</v>
      </c>
      <c r="F1861" s="27">
        <f>F1862+F1863</f>
        <v>0</v>
      </c>
      <c r="G1861" s="20">
        <f>G1862+G1863</f>
        <v>130000</v>
      </c>
      <c r="H1861" s="20">
        <f>H1862+H1863</f>
        <v>143000</v>
      </c>
      <c r="I1861" s="20">
        <f t="shared" ref="I1861" si="663">I1862+I1863</f>
        <v>156000</v>
      </c>
      <c r="J1861" s="363">
        <f t="shared" si="656"/>
        <v>429000</v>
      </c>
      <c r="K1861" s="20">
        <f>K1862+K1863</f>
        <v>174000</v>
      </c>
      <c r="L1861" s="20">
        <f t="shared" ref="L1861:O1861" si="664">L1862+L1863</f>
        <v>193000</v>
      </c>
      <c r="M1861" s="20">
        <f t="shared" si="664"/>
        <v>217000</v>
      </c>
      <c r="N1861" s="20">
        <f t="shared" si="664"/>
        <v>239000</v>
      </c>
      <c r="O1861" s="20">
        <f t="shared" si="664"/>
        <v>264000</v>
      </c>
      <c r="P1861" s="71">
        <f t="shared" si="648"/>
        <v>1087000</v>
      </c>
      <c r="Q1861" s="76">
        <f t="shared" si="649"/>
        <v>1516000</v>
      </c>
      <c r="R1861" s="196">
        <v>13000</v>
      </c>
    </row>
    <row r="1862" spans="1:18" ht="16.5" hidden="1" customHeight="1" outlineLevel="1">
      <c r="A1862" s="445"/>
      <c r="B1862" s="429"/>
      <c r="C1862" s="77" t="s">
        <v>310</v>
      </c>
      <c r="D1862" s="25">
        <v>0</v>
      </c>
      <c r="E1862" s="25">
        <v>0</v>
      </c>
      <c r="F1862" s="25">
        <v>0</v>
      </c>
      <c r="G1862" s="25">
        <v>0</v>
      </c>
      <c r="H1862" s="25">
        <v>0</v>
      </c>
      <c r="I1862" s="25">
        <v>0</v>
      </c>
      <c r="J1862" s="363">
        <f t="shared" si="656"/>
        <v>0</v>
      </c>
      <c r="K1862" s="25">
        <v>0</v>
      </c>
      <c r="L1862" s="25">
        <v>0</v>
      </c>
      <c r="M1862" s="25">
        <v>0</v>
      </c>
      <c r="N1862" s="25">
        <v>0</v>
      </c>
      <c r="O1862" s="25">
        <v>0</v>
      </c>
      <c r="P1862" s="71">
        <f t="shared" si="648"/>
        <v>0</v>
      </c>
      <c r="Q1862" s="118">
        <f>J1862+P1862</f>
        <v>0</v>
      </c>
      <c r="R1862" s="196">
        <v>0</v>
      </c>
    </row>
    <row r="1863" spans="1:18" ht="17.25" hidden="1" customHeight="1" outlineLevel="1" thickBot="1">
      <c r="A1863" s="496"/>
      <c r="B1863" s="455"/>
      <c r="C1863" s="79" t="s">
        <v>311</v>
      </c>
      <c r="D1863" s="50">
        <v>0</v>
      </c>
      <c r="E1863" s="50">
        <v>0</v>
      </c>
      <c r="F1863" s="50">
        <v>0</v>
      </c>
      <c r="G1863" s="50">
        <v>130000</v>
      </c>
      <c r="H1863" s="50">
        <v>143000</v>
      </c>
      <c r="I1863" s="50">
        <v>156000</v>
      </c>
      <c r="J1863" s="80">
        <f t="shared" si="656"/>
        <v>429000</v>
      </c>
      <c r="K1863" s="51">
        <v>174000</v>
      </c>
      <c r="L1863" s="51">
        <v>193000</v>
      </c>
      <c r="M1863" s="51">
        <v>217000</v>
      </c>
      <c r="N1863" s="51">
        <v>239000</v>
      </c>
      <c r="O1863" s="51">
        <v>264000</v>
      </c>
      <c r="P1863" s="154">
        <f t="shared" si="648"/>
        <v>1087000</v>
      </c>
      <c r="Q1863" s="162">
        <f t="shared" si="649"/>
        <v>1516000</v>
      </c>
      <c r="R1863" s="196">
        <v>13000</v>
      </c>
    </row>
    <row r="1864" spans="1:18" ht="33.200000000000003" customHeight="1" collapsed="1">
      <c r="A1864" s="423" t="s">
        <v>303</v>
      </c>
      <c r="B1864" s="424"/>
      <c r="C1864" s="424"/>
      <c r="D1864" s="363">
        <f t="shared" ref="D1864:I1864" si="665">D1876+D1888+D1900+D1912+D1924+D1936+D1948+D1960</f>
        <v>0</v>
      </c>
      <c r="E1864" s="387">
        <f t="shared" si="665"/>
        <v>2901249.33</v>
      </c>
      <c r="F1864" s="363">
        <f t="shared" si="665"/>
        <v>30829000</v>
      </c>
      <c r="G1864" s="363">
        <f t="shared" si="665"/>
        <v>1049000</v>
      </c>
      <c r="H1864" s="363">
        <f t="shared" si="665"/>
        <v>1049000</v>
      </c>
      <c r="I1864" s="363">
        <f t="shared" si="665"/>
        <v>162442986</v>
      </c>
      <c r="J1864" s="363">
        <f t="shared" ref="J1864:J1875" si="666">I1864+H1864+G1864+F1864+E1864+D1864</f>
        <v>198271235.33000001</v>
      </c>
      <c r="K1864" s="363">
        <f>K1876+K1888+K1900+K1912+K1924+K1936+K1948+K1960</f>
        <v>45639492</v>
      </c>
      <c r="L1864" s="363">
        <f>L1876+L1888+L1900+L1912+L1924+L1936+L1948+L1960</f>
        <v>50103817</v>
      </c>
      <c r="M1864" s="363">
        <f>M1876+M1888+M1900+M1912+M1924+M1936+M1948+M1960</f>
        <v>49036781</v>
      </c>
      <c r="N1864" s="363">
        <f>N1876+N1888+N1900+N1912+N1924+N1936+N1948+N1960</f>
        <v>48070414</v>
      </c>
      <c r="O1864" s="363">
        <f>O1876+O1888+O1900+O1912+O1924+O1936+O1948+O1960</f>
        <v>47154957</v>
      </c>
      <c r="P1864" s="363">
        <f>O1864+N1864+M1864+L1864+K1864</f>
        <v>240005461</v>
      </c>
      <c r="Q1864" s="406">
        <f>J1864+P1864</f>
        <v>438276696.33000004</v>
      </c>
      <c r="R1864" s="196">
        <v>86322000</v>
      </c>
    </row>
    <row r="1865" spans="1:18" ht="30" customHeight="1">
      <c r="A1865" s="451" t="s">
        <v>310</v>
      </c>
      <c r="B1865" s="451"/>
      <c r="C1865" s="451"/>
      <c r="D1865" s="267">
        <f>D1877+D1889+D1901+D1913+D1925+D1937+D1949+D1961</f>
        <v>0</v>
      </c>
      <c r="E1865" s="388">
        <f>E1867+E1869+E1875</f>
        <v>2901249.33</v>
      </c>
      <c r="F1865" s="59">
        <f t="shared" ref="F1865:O1865" si="667">F1867+F1869+F1875</f>
        <v>30829000</v>
      </c>
      <c r="G1865" s="59">
        <f t="shared" si="667"/>
        <v>1049000</v>
      </c>
      <c r="H1865" s="59">
        <f t="shared" si="667"/>
        <v>1049000</v>
      </c>
      <c r="I1865" s="59">
        <f t="shared" si="667"/>
        <v>162442986</v>
      </c>
      <c r="J1865" s="363">
        <f t="shared" si="666"/>
        <v>198271235.33000001</v>
      </c>
      <c r="K1865" s="59">
        <f t="shared" si="667"/>
        <v>45639492</v>
      </c>
      <c r="L1865" s="59">
        <f t="shared" si="667"/>
        <v>50103817</v>
      </c>
      <c r="M1865" s="59">
        <f t="shared" si="667"/>
        <v>49036781</v>
      </c>
      <c r="N1865" s="59">
        <f t="shared" si="667"/>
        <v>48070414</v>
      </c>
      <c r="O1865" s="59">
        <f t="shared" si="667"/>
        <v>47154957</v>
      </c>
      <c r="P1865" s="363">
        <f t="shared" ref="P1865:P1875" si="668">O1865+N1865+M1865+L1865+K1865</f>
        <v>240005461</v>
      </c>
      <c r="Q1865" s="407">
        <f>J1865+P1865</f>
        <v>438276696.33000004</v>
      </c>
      <c r="R1865" s="196">
        <v>86322000</v>
      </c>
    </row>
    <row r="1866" spans="1:18" ht="30" customHeight="1">
      <c r="A1866" s="489" t="s">
        <v>304</v>
      </c>
      <c r="B1866" s="489"/>
      <c r="C1866" s="489"/>
      <c r="D1866" s="271">
        <f>D1878+D1890+D1902+D1914+D1926+D1938+D1950+D1962</f>
        <v>0</v>
      </c>
      <c r="E1866" s="386">
        <f t="shared" ref="E1866:I1875" si="669">E1878+E1890+E1902+E1914+E1926+E1938+E1950+E1962</f>
        <v>2901249.33</v>
      </c>
      <c r="F1866" s="20">
        <f t="shared" si="669"/>
        <v>28149000</v>
      </c>
      <c r="G1866" s="20">
        <f t="shared" si="669"/>
        <v>0</v>
      </c>
      <c r="H1866" s="20">
        <f t="shared" si="669"/>
        <v>0</v>
      </c>
      <c r="I1866" s="20">
        <f t="shared" si="669"/>
        <v>0</v>
      </c>
      <c r="J1866" s="363">
        <f t="shared" si="666"/>
        <v>31050249.329999998</v>
      </c>
      <c r="K1866" s="20">
        <f t="shared" ref="K1866:O1875" si="670">K1878+K1890+K1902+K1914+K1926+K1938+K1950+K1962</f>
        <v>0</v>
      </c>
      <c r="L1866" s="20">
        <f t="shared" si="670"/>
        <v>0</v>
      </c>
      <c r="M1866" s="20">
        <f t="shared" si="670"/>
        <v>0</v>
      </c>
      <c r="N1866" s="20">
        <f t="shared" si="670"/>
        <v>0</v>
      </c>
      <c r="O1866" s="20">
        <f t="shared" si="670"/>
        <v>0</v>
      </c>
      <c r="P1866" s="71">
        <f t="shared" si="668"/>
        <v>0</v>
      </c>
      <c r="Q1866" s="408">
        <f>J1866+P1866</f>
        <v>31050249.329999998</v>
      </c>
      <c r="R1866" s="196">
        <v>0</v>
      </c>
    </row>
    <row r="1867" spans="1:18" ht="30" customHeight="1">
      <c r="A1867" s="431" t="s">
        <v>310</v>
      </c>
      <c r="B1867" s="431"/>
      <c r="C1867" s="431"/>
      <c r="D1867" s="272">
        <f>D1879+D1891+D1903+D1915+D1927+D1939+D1951+D1963</f>
        <v>0</v>
      </c>
      <c r="E1867" s="385">
        <f t="shared" si="669"/>
        <v>2901249.33</v>
      </c>
      <c r="F1867" s="368">
        <f t="shared" si="669"/>
        <v>28149000</v>
      </c>
      <c r="G1867" s="368">
        <f t="shared" si="669"/>
        <v>0</v>
      </c>
      <c r="H1867" s="368">
        <f t="shared" si="669"/>
        <v>0</v>
      </c>
      <c r="I1867" s="368">
        <f t="shared" si="669"/>
        <v>0</v>
      </c>
      <c r="J1867" s="363">
        <f t="shared" si="666"/>
        <v>31050249.329999998</v>
      </c>
      <c r="K1867" s="368">
        <f t="shared" si="670"/>
        <v>0</v>
      </c>
      <c r="L1867" s="368">
        <f t="shared" si="670"/>
        <v>0</v>
      </c>
      <c r="M1867" s="368">
        <f t="shared" si="670"/>
        <v>0</v>
      </c>
      <c r="N1867" s="368">
        <f t="shared" si="670"/>
        <v>0</v>
      </c>
      <c r="O1867" s="368">
        <f t="shared" si="670"/>
        <v>0</v>
      </c>
      <c r="P1867" s="71">
        <f t="shared" si="668"/>
        <v>0</v>
      </c>
      <c r="Q1867" s="409">
        <f t="shared" ref="Q1867:Q1875" si="671">J1867+P1867</f>
        <v>31050249.329999998</v>
      </c>
      <c r="R1867" s="196">
        <v>0</v>
      </c>
    </row>
    <row r="1868" spans="1:18" ht="30" customHeight="1">
      <c r="A1868" s="432" t="s">
        <v>12</v>
      </c>
      <c r="B1868" s="432"/>
      <c r="C1868" s="432"/>
      <c r="D1868" s="271">
        <f>D1880+D1892+D1904+D1916+D1928+D1940+D1952+D1964</f>
        <v>0</v>
      </c>
      <c r="E1868" s="20">
        <f t="shared" si="669"/>
        <v>0</v>
      </c>
      <c r="F1868" s="20">
        <f>F1880+F1892+F1904+F1916+F1928+F1940+F1952+F1964</f>
        <v>2680000</v>
      </c>
      <c r="G1868" s="20">
        <f t="shared" si="669"/>
        <v>1049000</v>
      </c>
      <c r="H1868" s="20">
        <f t="shared" si="669"/>
        <v>1049000</v>
      </c>
      <c r="I1868" s="20">
        <f t="shared" si="669"/>
        <v>207921</v>
      </c>
      <c r="J1868" s="363">
        <f t="shared" si="666"/>
        <v>4985921</v>
      </c>
      <c r="K1868" s="20">
        <f t="shared" si="670"/>
        <v>88342</v>
      </c>
      <c r="L1868" s="20">
        <f t="shared" si="670"/>
        <v>12501</v>
      </c>
      <c r="M1868" s="20">
        <f t="shared" si="670"/>
        <v>57921</v>
      </c>
      <c r="N1868" s="20">
        <f t="shared" si="670"/>
        <v>88342</v>
      </c>
      <c r="O1868" s="20">
        <f t="shared" si="670"/>
        <v>12501</v>
      </c>
      <c r="P1868" s="71">
        <f t="shared" si="668"/>
        <v>259607</v>
      </c>
      <c r="Q1868" s="76">
        <f t="shared" si="671"/>
        <v>5245528</v>
      </c>
      <c r="R1868" s="196">
        <v>-886000</v>
      </c>
    </row>
    <row r="1869" spans="1:18" ht="30" customHeight="1">
      <c r="A1869" s="431" t="s">
        <v>310</v>
      </c>
      <c r="B1869" s="431"/>
      <c r="C1869" s="431"/>
      <c r="D1869" s="272">
        <f>D1881+D1893+D1905+D1917+D1929+D1941+D1953+D1965</f>
        <v>0</v>
      </c>
      <c r="E1869" s="368">
        <f t="shared" si="669"/>
        <v>0</v>
      </c>
      <c r="F1869" s="368">
        <f t="shared" si="669"/>
        <v>2680000</v>
      </c>
      <c r="G1869" s="368">
        <f t="shared" si="669"/>
        <v>1049000</v>
      </c>
      <c r="H1869" s="368">
        <f t="shared" si="669"/>
        <v>1049000</v>
      </c>
      <c r="I1869" s="368">
        <f t="shared" si="669"/>
        <v>207921</v>
      </c>
      <c r="J1869" s="363">
        <f t="shared" si="666"/>
        <v>4985921</v>
      </c>
      <c r="K1869" s="368">
        <f t="shared" si="670"/>
        <v>88342</v>
      </c>
      <c r="L1869" s="368">
        <f t="shared" si="670"/>
        <v>12501</v>
      </c>
      <c r="M1869" s="368">
        <f t="shared" si="670"/>
        <v>57921</v>
      </c>
      <c r="N1869" s="368">
        <f t="shared" si="670"/>
        <v>88342</v>
      </c>
      <c r="O1869" s="368">
        <f t="shared" si="670"/>
        <v>12501</v>
      </c>
      <c r="P1869" s="71">
        <f t="shared" si="668"/>
        <v>259607</v>
      </c>
      <c r="Q1869" s="78">
        <f t="shared" si="671"/>
        <v>5245528</v>
      </c>
      <c r="R1869" s="196">
        <v>-886000</v>
      </c>
    </row>
    <row r="1870" spans="1:18" ht="30" hidden="1" customHeight="1" outlineLevel="1">
      <c r="A1870" s="274"/>
      <c r="B1870" s="274"/>
      <c r="C1870" s="275" t="s">
        <v>305</v>
      </c>
      <c r="D1870" s="271">
        <f>D1871</f>
        <v>0</v>
      </c>
      <c r="E1870" s="20">
        <f t="shared" si="669"/>
        <v>0</v>
      </c>
      <c r="F1870" s="20">
        <f t="shared" si="669"/>
        <v>1154440</v>
      </c>
      <c r="G1870" s="20">
        <f t="shared" si="669"/>
        <v>749000</v>
      </c>
      <c r="H1870" s="20">
        <f t="shared" si="669"/>
        <v>749000</v>
      </c>
      <c r="I1870" s="20">
        <f t="shared" si="669"/>
        <v>51925</v>
      </c>
      <c r="J1870" s="363">
        <f t="shared" si="666"/>
        <v>2704365</v>
      </c>
      <c r="K1870" s="20">
        <f t="shared" si="670"/>
        <v>88342</v>
      </c>
      <c r="L1870" s="20">
        <f t="shared" si="670"/>
        <v>12501</v>
      </c>
      <c r="M1870" s="20">
        <f t="shared" si="670"/>
        <v>51925</v>
      </c>
      <c r="N1870" s="20">
        <f t="shared" si="670"/>
        <v>88342</v>
      </c>
      <c r="O1870" s="20">
        <f t="shared" si="670"/>
        <v>12501</v>
      </c>
      <c r="P1870" s="71">
        <f t="shared" si="668"/>
        <v>253611</v>
      </c>
      <c r="Q1870" s="76">
        <f t="shared" si="671"/>
        <v>2957976</v>
      </c>
      <c r="R1870" s="196">
        <v>-736000</v>
      </c>
    </row>
    <row r="1871" spans="1:18" ht="30" hidden="1" customHeight="1" outlineLevel="1">
      <c r="A1871" s="274"/>
      <c r="B1871" s="274"/>
      <c r="C1871" s="365" t="s">
        <v>310</v>
      </c>
      <c r="D1871" s="272">
        <v>0</v>
      </c>
      <c r="E1871" s="368">
        <f t="shared" si="669"/>
        <v>0</v>
      </c>
      <c r="F1871" s="368">
        <f t="shared" si="669"/>
        <v>1154440</v>
      </c>
      <c r="G1871" s="368">
        <f t="shared" si="669"/>
        <v>749000</v>
      </c>
      <c r="H1871" s="368">
        <f t="shared" si="669"/>
        <v>749000</v>
      </c>
      <c r="I1871" s="368">
        <f t="shared" si="669"/>
        <v>51925</v>
      </c>
      <c r="J1871" s="363">
        <f t="shared" si="666"/>
        <v>2704365</v>
      </c>
      <c r="K1871" s="368">
        <f t="shared" si="670"/>
        <v>88342</v>
      </c>
      <c r="L1871" s="368">
        <f t="shared" si="670"/>
        <v>12501</v>
      </c>
      <c r="M1871" s="368">
        <f t="shared" si="670"/>
        <v>51925</v>
      </c>
      <c r="N1871" s="368">
        <f t="shared" si="670"/>
        <v>88342</v>
      </c>
      <c r="O1871" s="368">
        <f t="shared" si="670"/>
        <v>12501</v>
      </c>
      <c r="P1871" s="71">
        <f t="shared" si="668"/>
        <v>253611</v>
      </c>
      <c r="Q1871" s="78">
        <f t="shared" si="671"/>
        <v>2957976</v>
      </c>
      <c r="R1871" s="196">
        <v>-736000</v>
      </c>
    </row>
    <row r="1872" spans="1:18" ht="30" hidden="1" customHeight="1" outlineLevel="1">
      <c r="A1872" s="274"/>
      <c r="B1872" s="274"/>
      <c r="C1872" s="371" t="s">
        <v>306</v>
      </c>
      <c r="D1872" s="271">
        <f>D1873</f>
        <v>0</v>
      </c>
      <c r="E1872" s="20">
        <f t="shared" si="669"/>
        <v>0</v>
      </c>
      <c r="F1872" s="20">
        <f t="shared" si="669"/>
        <v>1525160</v>
      </c>
      <c r="G1872" s="20">
        <f t="shared" si="669"/>
        <v>300000</v>
      </c>
      <c r="H1872" s="20">
        <f t="shared" si="669"/>
        <v>300000</v>
      </c>
      <c r="I1872" s="20">
        <f t="shared" si="669"/>
        <v>155996</v>
      </c>
      <c r="J1872" s="363">
        <f t="shared" si="666"/>
        <v>2281156</v>
      </c>
      <c r="K1872" s="20">
        <f t="shared" si="670"/>
        <v>0</v>
      </c>
      <c r="L1872" s="20">
        <f t="shared" si="670"/>
        <v>0</v>
      </c>
      <c r="M1872" s="20">
        <f t="shared" si="670"/>
        <v>5996</v>
      </c>
      <c r="N1872" s="20">
        <f t="shared" si="670"/>
        <v>0</v>
      </c>
      <c r="O1872" s="20">
        <f t="shared" si="670"/>
        <v>0</v>
      </c>
      <c r="P1872" s="71">
        <f t="shared" si="668"/>
        <v>5996</v>
      </c>
      <c r="Q1872" s="76">
        <f t="shared" si="671"/>
        <v>2287152</v>
      </c>
      <c r="R1872" s="196">
        <v>-150000</v>
      </c>
    </row>
    <row r="1873" spans="1:18" ht="30" hidden="1" customHeight="1" outlineLevel="1">
      <c r="A1873" s="274"/>
      <c r="B1873" s="274"/>
      <c r="C1873" s="365" t="s">
        <v>310</v>
      </c>
      <c r="D1873" s="272">
        <v>0</v>
      </c>
      <c r="E1873" s="368">
        <f t="shared" si="669"/>
        <v>0</v>
      </c>
      <c r="F1873" s="368">
        <f t="shared" si="669"/>
        <v>1525160</v>
      </c>
      <c r="G1873" s="368">
        <f t="shared" si="669"/>
        <v>300000</v>
      </c>
      <c r="H1873" s="368">
        <f t="shared" si="669"/>
        <v>300000</v>
      </c>
      <c r="I1873" s="368">
        <f t="shared" si="669"/>
        <v>155996</v>
      </c>
      <c r="J1873" s="363">
        <f t="shared" si="666"/>
        <v>2281156</v>
      </c>
      <c r="K1873" s="368">
        <f t="shared" si="670"/>
        <v>0</v>
      </c>
      <c r="L1873" s="368">
        <f t="shared" si="670"/>
        <v>0</v>
      </c>
      <c r="M1873" s="368">
        <f t="shared" si="670"/>
        <v>5996</v>
      </c>
      <c r="N1873" s="368">
        <f t="shared" si="670"/>
        <v>0</v>
      </c>
      <c r="O1873" s="368">
        <f t="shared" si="670"/>
        <v>0</v>
      </c>
      <c r="P1873" s="71">
        <f t="shared" si="668"/>
        <v>5996</v>
      </c>
      <c r="Q1873" s="78">
        <f t="shared" si="671"/>
        <v>2287152</v>
      </c>
      <c r="R1873" s="196">
        <v>-150000</v>
      </c>
    </row>
    <row r="1874" spans="1:18" ht="30" customHeight="1" collapsed="1">
      <c r="A1874" s="432" t="s">
        <v>277</v>
      </c>
      <c r="B1874" s="432"/>
      <c r="C1874" s="432"/>
      <c r="D1874" s="271">
        <f>D1886+D1898+D1910+D1934+D1946+D1958+D1970+D1922</f>
        <v>0</v>
      </c>
      <c r="E1874" s="20">
        <f t="shared" si="669"/>
        <v>0</v>
      </c>
      <c r="F1874" s="20">
        <f t="shared" si="669"/>
        <v>0</v>
      </c>
      <c r="G1874" s="20">
        <f t="shared" si="669"/>
        <v>0</v>
      </c>
      <c r="H1874" s="20">
        <f t="shared" si="669"/>
        <v>0</v>
      </c>
      <c r="I1874" s="20">
        <f t="shared" si="669"/>
        <v>162235065</v>
      </c>
      <c r="J1874" s="363">
        <f t="shared" si="666"/>
        <v>162235065</v>
      </c>
      <c r="K1874" s="20">
        <f t="shared" si="670"/>
        <v>45551150</v>
      </c>
      <c r="L1874" s="20">
        <f t="shared" si="670"/>
        <v>50091316</v>
      </c>
      <c r="M1874" s="20">
        <f t="shared" si="670"/>
        <v>48978860</v>
      </c>
      <c r="N1874" s="20">
        <f t="shared" si="670"/>
        <v>47982072</v>
      </c>
      <c r="O1874" s="20">
        <f t="shared" si="670"/>
        <v>47142456</v>
      </c>
      <c r="P1874" s="71">
        <f t="shared" si="668"/>
        <v>239745854</v>
      </c>
      <c r="Q1874" s="76">
        <f t="shared" si="671"/>
        <v>401980919</v>
      </c>
      <c r="R1874" s="196">
        <v>87208000</v>
      </c>
    </row>
    <row r="1875" spans="1:18" ht="30" customHeight="1" thickBot="1">
      <c r="A1875" s="431" t="s">
        <v>310</v>
      </c>
      <c r="B1875" s="431"/>
      <c r="C1875" s="431"/>
      <c r="D1875" s="273">
        <f>D1887+D1899+D1911+D1923+D1935+D1947+D1959+D1971</f>
        <v>0</v>
      </c>
      <c r="E1875" s="51">
        <f t="shared" si="669"/>
        <v>0</v>
      </c>
      <c r="F1875" s="51">
        <f t="shared" si="669"/>
        <v>0</v>
      </c>
      <c r="G1875" s="51">
        <f t="shared" si="669"/>
        <v>0</v>
      </c>
      <c r="H1875" s="51">
        <f t="shared" si="669"/>
        <v>0</v>
      </c>
      <c r="I1875" s="51">
        <f t="shared" si="669"/>
        <v>162235065</v>
      </c>
      <c r="J1875" s="80">
        <f t="shared" si="666"/>
        <v>162235065</v>
      </c>
      <c r="K1875" s="51">
        <f t="shared" si="670"/>
        <v>45551150</v>
      </c>
      <c r="L1875" s="51">
        <f t="shared" si="670"/>
        <v>50091316</v>
      </c>
      <c r="M1875" s="51">
        <f t="shared" si="670"/>
        <v>48978860</v>
      </c>
      <c r="N1875" s="51">
        <f t="shared" si="670"/>
        <v>47982072</v>
      </c>
      <c r="O1875" s="51">
        <f t="shared" si="670"/>
        <v>47142456</v>
      </c>
      <c r="P1875" s="154">
        <f t="shared" si="668"/>
        <v>239745854</v>
      </c>
      <c r="Q1875" s="81">
        <f t="shared" si="671"/>
        <v>401980919</v>
      </c>
      <c r="R1875" s="196">
        <v>87208000</v>
      </c>
    </row>
    <row r="1876" spans="1:18" ht="29.25" hidden="1" customHeight="1" outlineLevel="1" thickTop="1">
      <c r="A1876" s="425" t="s">
        <v>23</v>
      </c>
      <c r="B1876" s="426"/>
      <c r="C1876" s="426"/>
      <c r="D1876" s="364">
        <f>D1878+D1880+D1886</f>
        <v>0</v>
      </c>
      <c r="E1876" s="364">
        <f>E1878+E1880+E1886</f>
        <v>0</v>
      </c>
      <c r="F1876" s="364">
        <f t="shared" ref="F1876:O1877" si="672">F1878+F1880+F1886</f>
        <v>21466000</v>
      </c>
      <c r="G1876" s="364">
        <f t="shared" si="672"/>
        <v>400000</v>
      </c>
      <c r="H1876" s="364">
        <f t="shared" si="672"/>
        <v>400000</v>
      </c>
      <c r="I1876" s="364">
        <f t="shared" si="672"/>
        <v>20700000</v>
      </c>
      <c r="J1876" s="364">
        <f>I1876+H1876+G1876+F1876+E1876</f>
        <v>42966000</v>
      </c>
      <c r="K1876" s="364">
        <f t="shared" si="672"/>
        <v>3940000</v>
      </c>
      <c r="L1876" s="364">
        <f t="shared" si="672"/>
        <v>3500000</v>
      </c>
      <c r="M1876" s="364">
        <f t="shared" si="672"/>
        <v>1284500</v>
      </c>
      <c r="N1876" s="364">
        <f t="shared" si="672"/>
        <v>40000</v>
      </c>
      <c r="O1876" s="364">
        <f t="shared" si="672"/>
        <v>1000000</v>
      </c>
      <c r="P1876" s="364">
        <f>O1876+N1876+M1876+L1876+K1876</f>
        <v>9764500</v>
      </c>
      <c r="Q1876" s="168">
        <f>J1876+P1876</f>
        <v>52730500</v>
      </c>
      <c r="R1876" s="196">
        <v>13100000</v>
      </c>
    </row>
    <row r="1877" spans="1:18" ht="29.25" hidden="1" customHeight="1" outlineLevel="2">
      <c r="A1877" s="427">
        <v>1</v>
      </c>
      <c r="B1877" s="428" t="s">
        <v>14</v>
      </c>
      <c r="C1877" s="68" t="s">
        <v>310</v>
      </c>
      <c r="D1877" s="59">
        <f>D1879+D1881+D1887</f>
        <v>0</v>
      </c>
      <c r="E1877" s="59">
        <f>E1879+E1881+E1887</f>
        <v>0</v>
      </c>
      <c r="F1877" s="59">
        <f t="shared" si="672"/>
        <v>21466000</v>
      </c>
      <c r="G1877" s="59">
        <f t="shared" si="672"/>
        <v>400000</v>
      </c>
      <c r="H1877" s="59">
        <f t="shared" si="672"/>
        <v>400000</v>
      </c>
      <c r="I1877" s="59">
        <f t="shared" si="672"/>
        <v>20700000</v>
      </c>
      <c r="J1877" s="363">
        <f>I1877+H1877+G1877+F1877+E1877</f>
        <v>42966000</v>
      </c>
      <c r="K1877" s="59">
        <f t="shared" si="672"/>
        <v>3940000</v>
      </c>
      <c r="L1877" s="59">
        <f t="shared" si="672"/>
        <v>3500000</v>
      </c>
      <c r="M1877" s="59">
        <f t="shared" si="672"/>
        <v>1284500</v>
      </c>
      <c r="N1877" s="59">
        <f t="shared" si="672"/>
        <v>40000</v>
      </c>
      <c r="O1877" s="59">
        <f t="shared" si="672"/>
        <v>1000000</v>
      </c>
      <c r="P1877" s="363">
        <f>O1877+N1877+M1877+L1877+K1877</f>
        <v>9764500</v>
      </c>
      <c r="Q1877" s="74">
        <f>J1877+P1877</f>
        <v>52730500</v>
      </c>
      <c r="R1877" s="196">
        <v>13100000</v>
      </c>
    </row>
    <row r="1878" spans="1:18" ht="29.25" hidden="1" customHeight="1" outlineLevel="2">
      <c r="A1878" s="427"/>
      <c r="B1878" s="429"/>
      <c r="C1878" s="153" t="s">
        <v>304</v>
      </c>
      <c r="D1878" s="28">
        <f>D1879</f>
        <v>0</v>
      </c>
      <c r="E1878" s="28">
        <f t="shared" ref="E1878:F1878" si="673">E1879</f>
        <v>0</v>
      </c>
      <c r="F1878" s="28">
        <f t="shared" si="673"/>
        <v>20966000</v>
      </c>
      <c r="G1878" s="28">
        <v>0</v>
      </c>
      <c r="H1878" s="28">
        <v>0</v>
      </c>
      <c r="I1878" s="28">
        <v>0</v>
      </c>
      <c r="J1878" s="71">
        <f>I1878+H1878+G1878+F1878+E1878</f>
        <v>20966000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71">
        <f>O1878+N1878+M1878+L1878+K1878</f>
        <v>0</v>
      </c>
      <c r="Q1878" s="76">
        <f>J1878+P1878</f>
        <v>20966000</v>
      </c>
      <c r="R1878" s="196">
        <v>0</v>
      </c>
    </row>
    <row r="1879" spans="1:18" ht="29.25" hidden="1" customHeight="1" outlineLevel="2">
      <c r="A1879" s="427"/>
      <c r="B1879" s="429"/>
      <c r="C1879" s="163" t="s">
        <v>310</v>
      </c>
      <c r="D1879" s="369">
        <v>0</v>
      </c>
      <c r="E1879" s="180">
        <v>0</v>
      </c>
      <c r="F1879" s="368">
        <v>20966000</v>
      </c>
      <c r="G1879" s="369">
        <v>0</v>
      </c>
      <c r="H1879" s="369">
        <v>0</v>
      </c>
      <c r="I1879" s="369">
        <v>0</v>
      </c>
      <c r="J1879" s="71">
        <f t="shared" ref="J1879:J1942" si="674">I1879+H1879+G1879+F1879+E1879</f>
        <v>20966000</v>
      </c>
      <c r="K1879" s="369">
        <v>0</v>
      </c>
      <c r="L1879" s="369">
        <v>0</v>
      </c>
      <c r="M1879" s="369">
        <v>0</v>
      </c>
      <c r="N1879" s="369">
        <v>0</v>
      </c>
      <c r="O1879" s="369">
        <v>0</v>
      </c>
      <c r="P1879" s="71">
        <f t="shared" ref="P1879:P1887" si="675">O1879+N1879+M1879+L1879+K1879</f>
        <v>0</v>
      </c>
      <c r="Q1879" s="78">
        <f t="shared" ref="Q1879:Q1887" si="676">J1879+P1879</f>
        <v>20966000</v>
      </c>
      <c r="R1879" s="196">
        <v>0</v>
      </c>
    </row>
    <row r="1880" spans="1:18" ht="29.25" hidden="1" customHeight="1" outlineLevel="2">
      <c r="A1880" s="427"/>
      <c r="B1880" s="429"/>
      <c r="C1880" s="75" t="s">
        <v>12</v>
      </c>
      <c r="D1880" s="28">
        <f t="shared" ref="D1880:I1881" si="677">D1882+D1884</f>
        <v>0</v>
      </c>
      <c r="E1880" s="28">
        <f t="shared" si="677"/>
        <v>0</v>
      </c>
      <c r="F1880" s="28">
        <f t="shared" si="677"/>
        <v>500000</v>
      </c>
      <c r="G1880" s="28">
        <f t="shared" si="677"/>
        <v>400000</v>
      </c>
      <c r="H1880" s="28">
        <f t="shared" si="677"/>
        <v>400000</v>
      </c>
      <c r="I1880" s="28">
        <f t="shared" si="677"/>
        <v>0</v>
      </c>
      <c r="J1880" s="71">
        <f t="shared" si="674"/>
        <v>1300000</v>
      </c>
      <c r="K1880" s="28">
        <f t="shared" ref="K1880:O1881" si="678">K1882+K1884</f>
        <v>40000</v>
      </c>
      <c r="L1880" s="28">
        <f t="shared" si="678"/>
        <v>0</v>
      </c>
      <c r="M1880" s="28">
        <f t="shared" si="678"/>
        <v>0</v>
      </c>
      <c r="N1880" s="28">
        <f t="shared" si="678"/>
        <v>40000</v>
      </c>
      <c r="O1880" s="28">
        <f t="shared" si="678"/>
        <v>0</v>
      </c>
      <c r="P1880" s="71">
        <f t="shared" si="675"/>
        <v>80000</v>
      </c>
      <c r="Q1880" s="76">
        <f t="shared" si="676"/>
        <v>1380000</v>
      </c>
      <c r="R1880" s="196">
        <v>-400000</v>
      </c>
    </row>
    <row r="1881" spans="1:18" ht="29.25" hidden="1" customHeight="1" outlineLevel="2">
      <c r="A1881" s="427"/>
      <c r="B1881" s="429"/>
      <c r="C1881" s="163" t="s">
        <v>310</v>
      </c>
      <c r="D1881" s="369">
        <f t="shared" si="677"/>
        <v>0</v>
      </c>
      <c r="E1881" s="369">
        <f t="shared" si="677"/>
        <v>0</v>
      </c>
      <c r="F1881" s="369">
        <f t="shared" si="677"/>
        <v>500000</v>
      </c>
      <c r="G1881" s="369">
        <f t="shared" si="677"/>
        <v>400000</v>
      </c>
      <c r="H1881" s="369">
        <f t="shared" si="677"/>
        <v>400000</v>
      </c>
      <c r="I1881" s="369">
        <f t="shared" si="677"/>
        <v>0</v>
      </c>
      <c r="J1881" s="71">
        <f t="shared" si="674"/>
        <v>1300000</v>
      </c>
      <c r="K1881" s="369">
        <f t="shared" si="678"/>
        <v>40000</v>
      </c>
      <c r="L1881" s="369">
        <f t="shared" si="678"/>
        <v>0</v>
      </c>
      <c r="M1881" s="369">
        <f t="shared" si="678"/>
        <v>0</v>
      </c>
      <c r="N1881" s="369">
        <f t="shared" si="678"/>
        <v>40000</v>
      </c>
      <c r="O1881" s="369">
        <f t="shared" si="678"/>
        <v>0</v>
      </c>
      <c r="P1881" s="71">
        <f t="shared" si="675"/>
        <v>80000</v>
      </c>
      <c r="Q1881" s="78">
        <f t="shared" si="676"/>
        <v>1380000</v>
      </c>
      <c r="R1881" s="196">
        <v>-400000</v>
      </c>
    </row>
    <row r="1882" spans="1:18" ht="29.25" hidden="1" customHeight="1" outlineLevel="2">
      <c r="A1882" s="427"/>
      <c r="B1882" s="429"/>
      <c r="C1882" s="164" t="s">
        <v>305</v>
      </c>
      <c r="D1882" s="28">
        <f>D1883</f>
        <v>0</v>
      </c>
      <c r="E1882" s="28">
        <f>E1883</f>
        <v>0</v>
      </c>
      <c r="F1882" s="121">
        <v>200000</v>
      </c>
      <c r="G1882" s="121">
        <v>250000</v>
      </c>
      <c r="H1882" s="121">
        <v>250000</v>
      </c>
      <c r="I1882" s="28">
        <v>0</v>
      </c>
      <c r="J1882" s="71">
        <f t="shared" si="674"/>
        <v>700000</v>
      </c>
      <c r="K1882" s="121">
        <v>40000</v>
      </c>
      <c r="L1882" s="28">
        <v>0</v>
      </c>
      <c r="M1882" s="28">
        <v>0</v>
      </c>
      <c r="N1882" s="121">
        <v>40000</v>
      </c>
      <c r="O1882" s="28">
        <v>0</v>
      </c>
      <c r="P1882" s="71">
        <f t="shared" si="675"/>
        <v>80000</v>
      </c>
      <c r="Q1882" s="76">
        <f t="shared" si="676"/>
        <v>780000</v>
      </c>
      <c r="R1882" s="196">
        <v>-250000</v>
      </c>
    </row>
    <row r="1883" spans="1:18" ht="29.25" hidden="1" customHeight="1" outlineLevel="2">
      <c r="A1883" s="427"/>
      <c r="B1883" s="429"/>
      <c r="C1883" s="163" t="s">
        <v>310</v>
      </c>
      <c r="D1883" s="369">
        <v>0</v>
      </c>
      <c r="E1883" s="369">
        <v>0</v>
      </c>
      <c r="F1883" s="370">
        <v>200000</v>
      </c>
      <c r="G1883" s="370">
        <v>250000</v>
      </c>
      <c r="H1883" s="370">
        <v>250000</v>
      </c>
      <c r="I1883" s="369">
        <v>0</v>
      </c>
      <c r="J1883" s="71">
        <f t="shared" si="674"/>
        <v>700000</v>
      </c>
      <c r="K1883" s="370">
        <v>40000</v>
      </c>
      <c r="L1883" s="369">
        <v>0</v>
      </c>
      <c r="M1883" s="369">
        <v>0</v>
      </c>
      <c r="N1883" s="370">
        <v>40000</v>
      </c>
      <c r="O1883" s="369">
        <v>0</v>
      </c>
      <c r="P1883" s="71">
        <f t="shared" si="675"/>
        <v>80000</v>
      </c>
      <c r="Q1883" s="78">
        <f t="shared" si="676"/>
        <v>780000</v>
      </c>
      <c r="R1883" s="196">
        <v>-250000</v>
      </c>
    </row>
    <row r="1884" spans="1:18" ht="29.25" hidden="1" customHeight="1" outlineLevel="2">
      <c r="A1884" s="427"/>
      <c r="B1884" s="429"/>
      <c r="C1884" s="165" t="s">
        <v>306</v>
      </c>
      <c r="D1884" s="28">
        <f>D1885</f>
        <v>0</v>
      </c>
      <c r="E1884" s="28">
        <f>E1885</f>
        <v>0</v>
      </c>
      <c r="F1884" s="121">
        <v>300000</v>
      </c>
      <c r="G1884" s="121">
        <v>150000</v>
      </c>
      <c r="H1884" s="121">
        <v>150000</v>
      </c>
      <c r="I1884" s="28">
        <v>0</v>
      </c>
      <c r="J1884" s="71">
        <f t="shared" si="674"/>
        <v>600000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71">
        <f t="shared" si="675"/>
        <v>0</v>
      </c>
      <c r="Q1884" s="76">
        <f t="shared" si="676"/>
        <v>600000</v>
      </c>
      <c r="R1884" s="196">
        <v>-150000</v>
      </c>
    </row>
    <row r="1885" spans="1:18" ht="29.25" hidden="1" customHeight="1" outlineLevel="2">
      <c r="A1885" s="427"/>
      <c r="B1885" s="429"/>
      <c r="C1885" s="163" t="s">
        <v>310</v>
      </c>
      <c r="D1885" s="369">
        <v>0</v>
      </c>
      <c r="E1885" s="369">
        <v>0</v>
      </c>
      <c r="F1885" s="370">
        <v>300000</v>
      </c>
      <c r="G1885" s="370">
        <v>150000</v>
      </c>
      <c r="H1885" s="370">
        <v>150000</v>
      </c>
      <c r="I1885" s="369">
        <v>0</v>
      </c>
      <c r="J1885" s="71">
        <f t="shared" si="674"/>
        <v>600000</v>
      </c>
      <c r="K1885" s="369">
        <v>0</v>
      </c>
      <c r="L1885" s="369">
        <v>0</v>
      </c>
      <c r="M1885" s="369">
        <v>0</v>
      </c>
      <c r="N1885" s="369">
        <v>0</v>
      </c>
      <c r="O1885" s="369">
        <v>0</v>
      </c>
      <c r="P1885" s="71">
        <f t="shared" si="675"/>
        <v>0</v>
      </c>
      <c r="Q1885" s="78">
        <f t="shared" si="676"/>
        <v>600000</v>
      </c>
      <c r="R1885" s="196">
        <v>-150000</v>
      </c>
    </row>
    <row r="1886" spans="1:18" ht="29.25" hidden="1" customHeight="1" outlineLevel="2">
      <c r="A1886" s="427"/>
      <c r="B1886" s="429"/>
      <c r="C1886" s="75" t="s">
        <v>277</v>
      </c>
      <c r="D1886" s="28">
        <f t="shared" ref="D1886:I1886" si="679">D1887</f>
        <v>0</v>
      </c>
      <c r="E1886" s="28">
        <f t="shared" si="679"/>
        <v>0</v>
      </c>
      <c r="F1886" s="28">
        <f t="shared" si="679"/>
        <v>0</v>
      </c>
      <c r="G1886" s="28">
        <f t="shared" si="679"/>
        <v>0</v>
      </c>
      <c r="H1886" s="28">
        <f t="shared" si="679"/>
        <v>0</v>
      </c>
      <c r="I1886" s="121">
        <f t="shared" si="679"/>
        <v>20700000</v>
      </c>
      <c r="J1886" s="71">
        <f>I1886+H1886+G1886+F1886+E1886</f>
        <v>20700000</v>
      </c>
      <c r="K1886" s="121">
        <f t="shared" ref="K1886:M1886" si="680">K1887</f>
        <v>3900000</v>
      </c>
      <c r="L1886" s="121">
        <f t="shared" si="680"/>
        <v>3500000</v>
      </c>
      <c r="M1886" s="121">
        <f t="shared" si="680"/>
        <v>1284500</v>
      </c>
      <c r="N1886" s="28">
        <v>0</v>
      </c>
      <c r="O1886" s="121">
        <f>O1887</f>
        <v>1000000</v>
      </c>
      <c r="P1886" s="71">
        <f t="shared" si="675"/>
        <v>9684500</v>
      </c>
      <c r="Q1886" s="76">
        <f t="shared" si="676"/>
        <v>30384500</v>
      </c>
      <c r="R1886" s="196">
        <v>13500000</v>
      </c>
    </row>
    <row r="1887" spans="1:18" ht="29.25" hidden="1" customHeight="1" outlineLevel="2">
      <c r="A1887" s="427"/>
      <c r="B1887" s="430"/>
      <c r="C1887" s="163" t="s">
        <v>310</v>
      </c>
      <c r="D1887" s="369">
        <v>0</v>
      </c>
      <c r="E1887" s="369">
        <v>0</v>
      </c>
      <c r="F1887" s="369">
        <v>0</v>
      </c>
      <c r="G1887" s="369">
        <v>0</v>
      </c>
      <c r="H1887" s="369">
        <v>0</v>
      </c>
      <c r="I1887" s="370">
        <f>7200000+R1887</f>
        <v>20700000</v>
      </c>
      <c r="J1887" s="71">
        <f>I1887+H1887+G1887+F1887+E1887</f>
        <v>20700000</v>
      </c>
      <c r="K1887" s="370">
        <v>3900000</v>
      </c>
      <c r="L1887" s="370">
        <v>3500000</v>
      </c>
      <c r="M1887" s="370">
        <v>1284500</v>
      </c>
      <c r="N1887" s="369">
        <v>0</v>
      </c>
      <c r="O1887" s="370">
        <v>1000000</v>
      </c>
      <c r="P1887" s="71">
        <f t="shared" si="675"/>
        <v>9684500</v>
      </c>
      <c r="Q1887" s="78">
        <f t="shared" si="676"/>
        <v>30384500</v>
      </c>
      <c r="R1887" s="196">
        <v>13500000</v>
      </c>
    </row>
    <row r="1888" spans="1:18" ht="29.25" hidden="1" customHeight="1" outlineLevel="1">
      <c r="A1888" s="421" t="s">
        <v>29</v>
      </c>
      <c r="B1888" s="422"/>
      <c r="C1888" s="422"/>
      <c r="D1888" s="363">
        <f>D1890+D1892+D1898</f>
        <v>0</v>
      </c>
      <c r="E1888" s="363">
        <f>E1890+E1892+E1898</f>
        <v>1827000</v>
      </c>
      <c r="F1888" s="363">
        <f t="shared" ref="F1888:O1889" si="681">F1890+F1892+F1898</f>
        <v>5889000</v>
      </c>
      <c r="G1888" s="363">
        <f t="shared" si="681"/>
        <v>616000</v>
      </c>
      <c r="H1888" s="363">
        <f t="shared" si="681"/>
        <v>616000</v>
      </c>
      <c r="I1888" s="363">
        <f t="shared" si="681"/>
        <v>15900000</v>
      </c>
      <c r="J1888" s="363">
        <f>I1888+H1888+G1888+F1888+E1888</f>
        <v>24848000</v>
      </c>
      <c r="K1888" s="363">
        <f t="shared" si="681"/>
        <v>9046641</v>
      </c>
      <c r="L1888" s="363">
        <f t="shared" si="681"/>
        <v>9900000</v>
      </c>
      <c r="M1888" s="363">
        <f t="shared" si="681"/>
        <v>10900000</v>
      </c>
      <c r="N1888" s="363">
        <f t="shared" si="681"/>
        <v>12046641</v>
      </c>
      <c r="O1888" s="363">
        <f t="shared" si="681"/>
        <v>13000000</v>
      </c>
      <c r="P1888" s="363">
        <f>O1888+N1888+M1888+L1888+K1888</f>
        <v>54893282</v>
      </c>
      <c r="Q1888" s="67">
        <f>J1888+P1888</f>
        <v>79741282</v>
      </c>
      <c r="R1888" s="196">
        <v>12834000</v>
      </c>
    </row>
    <row r="1889" spans="1:18" ht="29.25" hidden="1" customHeight="1" outlineLevel="2">
      <c r="A1889" s="427">
        <v>2</v>
      </c>
      <c r="B1889" s="428" t="s">
        <v>14</v>
      </c>
      <c r="C1889" s="68" t="s">
        <v>310</v>
      </c>
      <c r="D1889" s="59">
        <f>D1891+D1893+D1899</f>
        <v>0</v>
      </c>
      <c r="E1889" s="59">
        <f>E1891+E1893+E1899</f>
        <v>1827000</v>
      </c>
      <c r="F1889" s="59">
        <f t="shared" si="681"/>
        <v>5889000</v>
      </c>
      <c r="G1889" s="59">
        <f t="shared" si="681"/>
        <v>616000</v>
      </c>
      <c r="H1889" s="59">
        <f t="shared" si="681"/>
        <v>616000</v>
      </c>
      <c r="I1889" s="59">
        <f t="shared" si="681"/>
        <v>15900000</v>
      </c>
      <c r="J1889" s="363">
        <f>I1889+H1889+G1889+F1889+E1889</f>
        <v>24848000</v>
      </c>
      <c r="K1889" s="59">
        <f t="shared" si="681"/>
        <v>9046641</v>
      </c>
      <c r="L1889" s="59">
        <f t="shared" si="681"/>
        <v>9900000</v>
      </c>
      <c r="M1889" s="59">
        <f t="shared" si="681"/>
        <v>10900000</v>
      </c>
      <c r="N1889" s="59">
        <f t="shared" si="681"/>
        <v>12046641</v>
      </c>
      <c r="O1889" s="59">
        <f t="shared" si="681"/>
        <v>13000000</v>
      </c>
      <c r="P1889" s="363">
        <f>O1889+N1889+M1889+L1889+K1889</f>
        <v>54893282</v>
      </c>
      <c r="Q1889" s="74">
        <f>J1889+P1889</f>
        <v>79741282</v>
      </c>
      <c r="R1889" s="196">
        <v>12834000</v>
      </c>
    </row>
    <row r="1890" spans="1:18" ht="29.25" hidden="1" customHeight="1" outlineLevel="2">
      <c r="A1890" s="427"/>
      <c r="B1890" s="429"/>
      <c r="C1890" s="153" t="s">
        <v>304</v>
      </c>
      <c r="D1890" s="28">
        <f>D1891</f>
        <v>0</v>
      </c>
      <c r="E1890" s="28">
        <f>E1891</f>
        <v>1827000</v>
      </c>
      <c r="F1890" s="28">
        <f t="shared" ref="F1890" si="682">F1891</f>
        <v>5267000</v>
      </c>
      <c r="G1890" s="28">
        <v>0</v>
      </c>
      <c r="H1890" s="28">
        <v>0</v>
      </c>
      <c r="I1890" s="28">
        <v>0</v>
      </c>
      <c r="J1890" s="71">
        <f t="shared" si="674"/>
        <v>7094000</v>
      </c>
      <c r="K1890" s="28">
        <v>0</v>
      </c>
      <c r="L1890" s="28">
        <v>0</v>
      </c>
      <c r="M1890" s="28">
        <v>0</v>
      </c>
      <c r="N1890" s="28">
        <v>0</v>
      </c>
      <c r="O1890" s="28">
        <v>0</v>
      </c>
      <c r="P1890" s="71">
        <f>O1890+N1890+M1890+L1890+K1890</f>
        <v>0</v>
      </c>
      <c r="Q1890" s="76">
        <f>J1890+P1890</f>
        <v>7094000</v>
      </c>
      <c r="R1890" s="196">
        <v>0</v>
      </c>
    </row>
    <row r="1891" spans="1:18" ht="29.25" hidden="1" customHeight="1" outlineLevel="2">
      <c r="A1891" s="427"/>
      <c r="B1891" s="429"/>
      <c r="C1891" s="163" t="s">
        <v>310</v>
      </c>
      <c r="D1891" s="369">
        <v>0</v>
      </c>
      <c r="E1891" s="368">
        <v>1827000</v>
      </c>
      <c r="F1891" s="368">
        <v>5267000</v>
      </c>
      <c r="G1891" s="369">
        <v>0</v>
      </c>
      <c r="H1891" s="369">
        <v>0</v>
      </c>
      <c r="I1891" s="369">
        <v>0</v>
      </c>
      <c r="J1891" s="71">
        <f t="shared" si="674"/>
        <v>7094000</v>
      </c>
      <c r="K1891" s="369">
        <v>0</v>
      </c>
      <c r="L1891" s="369">
        <v>0</v>
      </c>
      <c r="M1891" s="369">
        <v>0</v>
      </c>
      <c r="N1891" s="369">
        <v>0</v>
      </c>
      <c r="O1891" s="369">
        <v>0</v>
      </c>
      <c r="P1891" s="71">
        <f t="shared" ref="P1891:P1899" si="683">O1891+N1891+M1891+L1891+K1891</f>
        <v>0</v>
      </c>
      <c r="Q1891" s="78">
        <f>J1891+P1891</f>
        <v>7094000</v>
      </c>
      <c r="R1891" s="196">
        <v>0</v>
      </c>
    </row>
    <row r="1892" spans="1:18" ht="29.25" hidden="1" customHeight="1" outlineLevel="2">
      <c r="A1892" s="427"/>
      <c r="B1892" s="429"/>
      <c r="C1892" s="75" t="s">
        <v>12</v>
      </c>
      <c r="D1892" s="28">
        <f t="shared" ref="D1892:I1893" si="684">D1894+D1896</f>
        <v>0</v>
      </c>
      <c r="E1892" s="28">
        <f t="shared" si="684"/>
        <v>0</v>
      </c>
      <c r="F1892" s="28">
        <f t="shared" si="684"/>
        <v>622000</v>
      </c>
      <c r="G1892" s="28">
        <f t="shared" si="684"/>
        <v>616000</v>
      </c>
      <c r="H1892" s="28">
        <f t="shared" si="684"/>
        <v>616000</v>
      </c>
      <c r="I1892" s="28">
        <f t="shared" si="684"/>
        <v>150000</v>
      </c>
      <c r="J1892" s="71">
        <f t="shared" si="674"/>
        <v>2004000</v>
      </c>
      <c r="K1892" s="28">
        <f t="shared" ref="K1892:O1893" si="685">K1894+K1896</f>
        <v>46641</v>
      </c>
      <c r="L1892" s="28">
        <f t="shared" si="685"/>
        <v>0</v>
      </c>
      <c r="M1892" s="28">
        <f t="shared" si="685"/>
        <v>0</v>
      </c>
      <c r="N1892" s="28">
        <f t="shared" si="685"/>
        <v>46641</v>
      </c>
      <c r="O1892" s="28">
        <f t="shared" si="685"/>
        <v>0</v>
      </c>
      <c r="P1892" s="71">
        <f t="shared" si="683"/>
        <v>93282</v>
      </c>
      <c r="Q1892" s="76">
        <f t="shared" ref="Q1892:Q1899" si="686">J1892+P1892</f>
        <v>2097282</v>
      </c>
      <c r="R1892" s="196">
        <v>-466000</v>
      </c>
    </row>
    <row r="1893" spans="1:18" ht="29.25" hidden="1" customHeight="1" outlineLevel="2">
      <c r="A1893" s="427"/>
      <c r="B1893" s="429"/>
      <c r="C1893" s="163" t="s">
        <v>310</v>
      </c>
      <c r="D1893" s="369">
        <f t="shared" si="684"/>
        <v>0</v>
      </c>
      <c r="E1893" s="369">
        <f t="shared" si="684"/>
        <v>0</v>
      </c>
      <c r="F1893" s="369">
        <v>622000</v>
      </c>
      <c r="G1893" s="369">
        <f t="shared" si="684"/>
        <v>616000</v>
      </c>
      <c r="H1893" s="369">
        <f t="shared" si="684"/>
        <v>616000</v>
      </c>
      <c r="I1893" s="369">
        <f t="shared" si="684"/>
        <v>150000</v>
      </c>
      <c r="J1893" s="71">
        <f t="shared" si="674"/>
        <v>2004000</v>
      </c>
      <c r="K1893" s="369">
        <f t="shared" si="685"/>
        <v>46641</v>
      </c>
      <c r="L1893" s="369">
        <f t="shared" si="685"/>
        <v>0</v>
      </c>
      <c r="M1893" s="369">
        <f t="shared" si="685"/>
        <v>0</v>
      </c>
      <c r="N1893" s="369">
        <f t="shared" si="685"/>
        <v>46641</v>
      </c>
      <c r="O1893" s="369">
        <f t="shared" si="685"/>
        <v>0</v>
      </c>
      <c r="P1893" s="71">
        <f t="shared" si="683"/>
        <v>93282</v>
      </c>
      <c r="Q1893" s="78">
        <f>J1893+P1893</f>
        <v>2097282</v>
      </c>
      <c r="R1893" s="196">
        <v>-466000</v>
      </c>
    </row>
    <row r="1894" spans="1:18" ht="29.25" hidden="1" customHeight="1" outlineLevel="2">
      <c r="A1894" s="427"/>
      <c r="B1894" s="429"/>
      <c r="C1894" s="164" t="s">
        <v>305</v>
      </c>
      <c r="D1894" s="28">
        <f>D1895</f>
        <v>0</v>
      </c>
      <c r="E1894" s="28">
        <f>E1895</f>
        <v>0</v>
      </c>
      <c r="F1894" s="28">
        <v>415000</v>
      </c>
      <c r="G1894" s="28">
        <v>466000</v>
      </c>
      <c r="H1894" s="28">
        <v>466000</v>
      </c>
      <c r="I1894" s="28">
        <v>0</v>
      </c>
      <c r="J1894" s="71">
        <f t="shared" si="674"/>
        <v>1347000</v>
      </c>
      <c r="K1894" s="20">
        <v>46641</v>
      </c>
      <c r="L1894" s="28">
        <v>0</v>
      </c>
      <c r="M1894" s="28">
        <v>0</v>
      </c>
      <c r="N1894" s="20">
        <v>46641</v>
      </c>
      <c r="O1894" s="28">
        <v>0</v>
      </c>
      <c r="P1894" s="71">
        <f t="shared" si="683"/>
        <v>93282</v>
      </c>
      <c r="Q1894" s="76">
        <f t="shared" si="686"/>
        <v>1440282</v>
      </c>
      <c r="R1894" s="196">
        <v>-466000</v>
      </c>
    </row>
    <row r="1895" spans="1:18" ht="29.25" hidden="1" customHeight="1" outlineLevel="2">
      <c r="A1895" s="427"/>
      <c r="B1895" s="429"/>
      <c r="C1895" s="163" t="s">
        <v>310</v>
      </c>
      <c r="D1895" s="369">
        <v>0</v>
      </c>
      <c r="E1895" s="369">
        <v>0</v>
      </c>
      <c r="F1895" s="369">
        <v>415000</v>
      </c>
      <c r="G1895" s="369">
        <v>466000</v>
      </c>
      <c r="H1895" s="369">
        <v>466000</v>
      </c>
      <c r="I1895" s="369">
        <v>0</v>
      </c>
      <c r="J1895" s="71">
        <f t="shared" si="674"/>
        <v>1347000</v>
      </c>
      <c r="K1895" s="368">
        <v>46641</v>
      </c>
      <c r="L1895" s="369">
        <v>0</v>
      </c>
      <c r="M1895" s="369">
        <v>0</v>
      </c>
      <c r="N1895" s="368">
        <v>46641</v>
      </c>
      <c r="O1895" s="369">
        <v>0</v>
      </c>
      <c r="P1895" s="71">
        <f t="shared" si="683"/>
        <v>93282</v>
      </c>
      <c r="Q1895" s="78">
        <f t="shared" si="686"/>
        <v>1440282</v>
      </c>
      <c r="R1895" s="196">
        <v>-466000</v>
      </c>
    </row>
    <row r="1896" spans="1:18" ht="29.25" hidden="1" customHeight="1" outlineLevel="2">
      <c r="A1896" s="427"/>
      <c r="B1896" s="429"/>
      <c r="C1896" s="165" t="s">
        <v>306</v>
      </c>
      <c r="D1896" s="28">
        <f>D1897</f>
        <v>0</v>
      </c>
      <c r="E1896" s="28">
        <f>E1897</f>
        <v>0</v>
      </c>
      <c r="F1896" s="169">
        <v>207000</v>
      </c>
      <c r="G1896" s="169">
        <v>150000</v>
      </c>
      <c r="H1896" s="169">
        <v>150000</v>
      </c>
      <c r="I1896" s="169">
        <v>150000</v>
      </c>
      <c r="J1896" s="71">
        <f t="shared" si="674"/>
        <v>657000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71">
        <f t="shared" si="683"/>
        <v>0</v>
      </c>
      <c r="Q1896" s="76">
        <f t="shared" si="686"/>
        <v>657000</v>
      </c>
      <c r="R1896" s="196">
        <v>0</v>
      </c>
    </row>
    <row r="1897" spans="1:18" ht="29.25" hidden="1" customHeight="1" outlineLevel="2">
      <c r="A1897" s="427"/>
      <c r="B1897" s="429"/>
      <c r="C1897" s="163" t="s">
        <v>310</v>
      </c>
      <c r="D1897" s="369">
        <v>0</v>
      </c>
      <c r="E1897" s="369">
        <v>0</v>
      </c>
      <c r="F1897" s="366">
        <v>207000</v>
      </c>
      <c r="G1897" s="366">
        <v>150000</v>
      </c>
      <c r="H1897" s="366">
        <v>150000</v>
      </c>
      <c r="I1897" s="366">
        <v>150000</v>
      </c>
      <c r="J1897" s="71">
        <f t="shared" si="674"/>
        <v>657000</v>
      </c>
      <c r="K1897" s="369">
        <v>0</v>
      </c>
      <c r="L1897" s="369">
        <v>0</v>
      </c>
      <c r="M1897" s="369">
        <v>0</v>
      </c>
      <c r="N1897" s="369">
        <v>0</v>
      </c>
      <c r="O1897" s="369">
        <v>0</v>
      </c>
      <c r="P1897" s="71">
        <f t="shared" si="683"/>
        <v>0</v>
      </c>
      <c r="Q1897" s="78">
        <f t="shared" si="686"/>
        <v>657000</v>
      </c>
      <c r="R1897" s="196">
        <v>0</v>
      </c>
    </row>
    <row r="1898" spans="1:18" ht="29.25" hidden="1" customHeight="1" outlineLevel="2">
      <c r="A1898" s="427"/>
      <c r="B1898" s="429"/>
      <c r="C1898" s="75" t="s">
        <v>277</v>
      </c>
      <c r="D1898" s="28">
        <f>D1899</f>
        <v>0</v>
      </c>
      <c r="E1898" s="28">
        <f>E1899</f>
        <v>0</v>
      </c>
      <c r="F1898" s="28">
        <f t="shared" ref="F1898:H1898" si="687">F1899</f>
        <v>0</v>
      </c>
      <c r="G1898" s="28">
        <f t="shared" si="687"/>
        <v>0</v>
      </c>
      <c r="H1898" s="28">
        <f t="shared" si="687"/>
        <v>0</v>
      </c>
      <c r="I1898" s="169">
        <f>I1899</f>
        <v>15750000</v>
      </c>
      <c r="J1898" s="71">
        <f t="shared" si="674"/>
        <v>15750000</v>
      </c>
      <c r="K1898" s="169">
        <v>9000000</v>
      </c>
      <c r="L1898" s="169">
        <v>9900000</v>
      </c>
      <c r="M1898" s="169">
        <v>10900000</v>
      </c>
      <c r="N1898" s="169">
        <v>12000000</v>
      </c>
      <c r="O1898" s="169">
        <v>13000000</v>
      </c>
      <c r="P1898" s="71">
        <f t="shared" si="683"/>
        <v>54800000</v>
      </c>
      <c r="Q1898" s="76">
        <f t="shared" si="686"/>
        <v>70550000</v>
      </c>
      <c r="R1898" s="196">
        <v>13300000</v>
      </c>
    </row>
    <row r="1899" spans="1:18" ht="29.25" hidden="1" customHeight="1" outlineLevel="2">
      <c r="A1899" s="427"/>
      <c r="B1899" s="430"/>
      <c r="C1899" s="163" t="s">
        <v>310</v>
      </c>
      <c r="D1899" s="369">
        <v>0</v>
      </c>
      <c r="E1899" s="369">
        <v>0</v>
      </c>
      <c r="F1899" s="369">
        <v>0</v>
      </c>
      <c r="G1899" s="369">
        <v>0</v>
      </c>
      <c r="H1899" s="369">
        <v>0</v>
      </c>
      <c r="I1899" s="366">
        <v>15750000</v>
      </c>
      <c r="J1899" s="71">
        <f t="shared" si="674"/>
        <v>15750000</v>
      </c>
      <c r="K1899" s="366">
        <v>9000000</v>
      </c>
      <c r="L1899" s="366">
        <v>9900000</v>
      </c>
      <c r="M1899" s="366">
        <v>10900000</v>
      </c>
      <c r="N1899" s="366">
        <v>12000000</v>
      </c>
      <c r="O1899" s="366">
        <v>13000000</v>
      </c>
      <c r="P1899" s="71">
        <f t="shared" si="683"/>
        <v>54800000</v>
      </c>
      <c r="Q1899" s="78">
        <f t="shared" si="686"/>
        <v>70550000</v>
      </c>
      <c r="R1899" s="196">
        <v>13300000</v>
      </c>
    </row>
    <row r="1900" spans="1:18" ht="29.25" hidden="1" customHeight="1" outlineLevel="1">
      <c r="A1900" s="421" t="s">
        <v>30</v>
      </c>
      <c r="B1900" s="422"/>
      <c r="C1900" s="422"/>
      <c r="D1900" s="363">
        <f>D1902+D1904+D1910</f>
        <v>0</v>
      </c>
      <c r="E1900" s="387">
        <f>E1902+E1904+E1910</f>
        <v>444249.33</v>
      </c>
      <c r="F1900" s="363">
        <f t="shared" ref="F1900:O1901" si="688">F1902+F1904+F1910</f>
        <v>1351000</v>
      </c>
      <c r="G1900" s="363">
        <f t="shared" si="688"/>
        <v>2000</v>
      </c>
      <c r="H1900" s="363">
        <f t="shared" si="688"/>
        <v>2000</v>
      </c>
      <c r="I1900" s="363">
        <f t="shared" si="688"/>
        <v>26001701</v>
      </c>
      <c r="J1900" s="363">
        <f>I1900+H1900+G1900+F1900+E1900</f>
        <v>27800950.329999998</v>
      </c>
      <c r="K1900" s="363">
        <f t="shared" si="688"/>
        <v>6501701</v>
      </c>
      <c r="L1900" s="363">
        <f t="shared" si="688"/>
        <v>8001701</v>
      </c>
      <c r="M1900" s="363">
        <f t="shared" si="688"/>
        <v>8001701</v>
      </c>
      <c r="N1900" s="363">
        <f t="shared" si="688"/>
        <v>8001701</v>
      </c>
      <c r="O1900" s="363">
        <f t="shared" si="688"/>
        <v>8001701</v>
      </c>
      <c r="P1900" s="363">
        <f>O1900+N1900+M1900+L1900+K1900</f>
        <v>38508505</v>
      </c>
      <c r="Q1900" s="67">
        <f>J1900+P1900</f>
        <v>66309455.329999998</v>
      </c>
      <c r="R1900" s="196">
        <v>13000000</v>
      </c>
    </row>
    <row r="1901" spans="1:18" ht="29.25" hidden="1" customHeight="1" outlineLevel="2">
      <c r="A1901" s="427">
        <v>3</v>
      </c>
      <c r="B1901" s="428" t="s">
        <v>14</v>
      </c>
      <c r="C1901" s="68" t="s">
        <v>310</v>
      </c>
      <c r="D1901" s="59">
        <f>D1903+D1905+D1911</f>
        <v>0</v>
      </c>
      <c r="E1901" s="388">
        <f>E1903+E1905+E1911</f>
        <v>444249.33</v>
      </c>
      <c r="F1901" s="59">
        <f t="shared" si="688"/>
        <v>1351000</v>
      </c>
      <c r="G1901" s="59">
        <f t="shared" si="688"/>
        <v>2000</v>
      </c>
      <c r="H1901" s="59">
        <f t="shared" si="688"/>
        <v>2000</v>
      </c>
      <c r="I1901" s="59">
        <f t="shared" si="688"/>
        <v>26001701</v>
      </c>
      <c r="J1901" s="363">
        <f>I1901+H1901+G1901+F1901+E1901</f>
        <v>27800950.329999998</v>
      </c>
      <c r="K1901" s="59">
        <f t="shared" si="688"/>
        <v>6501701</v>
      </c>
      <c r="L1901" s="59">
        <f t="shared" si="688"/>
        <v>8001701</v>
      </c>
      <c r="M1901" s="59">
        <f t="shared" si="688"/>
        <v>8001701</v>
      </c>
      <c r="N1901" s="59">
        <f t="shared" si="688"/>
        <v>8001701</v>
      </c>
      <c r="O1901" s="59">
        <f t="shared" si="688"/>
        <v>8001701</v>
      </c>
      <c r="P1901" s="363">
        <f>O1901+N1901+M1901+L1901+K1901</f>
        <v>38508505</v>
      </c>
      <c r="Q1901" s="74">
        <f>J1901+P1901</f>
        <v>66309455.329999998</v>
      </c>
      <c r="R1901" s="196">
        <v>13000000</v>
      </c>
    </row>
    <row r="1902" spans="1:18" ht="29.25" hidden="1" customHeight="1" outlineLevel="2">
      <c r="A1902" s="427"/>
      <c r="B1902" s="429"/>
      <c r="C1902" s="153" t="s">
        <v>304</v>
      </c>
      <c r="D1902" s="28">
        <f>D1903</f>
        <v>0</v>
      </c>
      <c r="E1902" s="390">
        <f>E1903</f>
        <v>444249.33</v>
      </c>
      <c r="F1902" s="28">
        <f t="shared" ref="F1902" si="689">F1903</f>
        <v>633000</v>
      </c>
      <c r="G1902" s="28">
        <v>0</v>
      </c>
      <c r="H1902" s="28">
        <v>0</v>
      </c>
      <c r="I1902" s="28">
        <v>0</v>
      </c>
      <c r="J1902" s="71">
        <f t="shared" si="674"/>
        <v>1077249.33</v>
      </c>
      <c r="K1902" s="28">
        <v>0</v>
      </c>
      <c r="L1902" s="28">
        <v>0</v>
      </c>
      <c r="M1902" s="28">
        <v>0</v>
      </c>
      <c r="N1902" s="28">
        <v>0</v>
      </c>
      <c r="O1902" s="28">
        <v>0</v>
      </c>
      <c r="P1902" s="71">
        <f>O1902+N1902+M1902+L1902+K1902</f>
        <v>0</v>
      </c>
      <c r="Q1902" s="76">
        <f>J1902+P1902</f>
        <v>1077249.33</v>
      </c>
      <c r="R1902" s="196">
        <v>0</v>
      </c>
    </row>
    <row r="1903" spans="1:18" ht="29.25" hidden="1" customHeight="1" outlineLevel="2">
      <c r="A1903" s="427"/>
      <c r="B1903" s="429"/>
      <c r="C1903" s="163" t="s">
        <v>310</v>
      </c>
      <c r="D1903" s="369">
        <v>0</v>
      </c>
      <c r="E1903" s="385">
        <f>724000-279750.67</f>
        <v>444249.33</v>
      </c>
      <c r="F1903" s="370">
        <v>633000</v>
      </c>
      <c r="G1903" s="369">
        <v>0</v>
      </c>
      <c r="H1903" s="369">
        <v>0</v>
      </c>
      <c r="I1903" s="369">
        <v>0</v>
      </c>
      <c r="J1903" s="71">
        <f t="shared" si="674"/>
        <v>1077249.33</v>
      </c>
      <c r="K1903" s="369">
        <v>0</v>
      </c>
      <c r="L1903" s="369">
        <v>0</v>
      </c>
      <c r="M1903" s="369">
        <v>0</v>
      </c>
      <c r="N1903" s="369">
        <v>0</v>
      </c>
      <c r="O1903" s="369">
        <v>0</v>
      </c>
      <c r="P1903" s="71">
        <f t="shared" ref="P1903:P1911" si="690">O1903+N1903+M1903+L1903+K1903</f>
        <v>0</v>
      </c>
      <c r="Q1903" s="78">
        <f t="shared" ref="Q1903:Q1909" si="691">J1903+P1903</f>
        <v>1077249.33</v>
      </c>
      <c r="R1903" s="196">
        <v>0</v>
      </c>
    </row>
    <row r="1904" spans="1:18" ht="29.25" hidden="1" customHeight="1" outlineLevel="2">
      <c r="A1904" s="427"/>
      <c r="B1904" s="429"/>
      <c r="C1904" s="75" t="s">
        <v>12</v>
      </c>
      <c r="D1904" s="28">
        <f t="shared" ref="D1904:I1905" si="692">D1906+D1908</f>
        <v>0</v>
      </c>
      <c r="E1904" s="28">
        <f t="shared" si="692"/>
        <v>0</v>
      </c>
      <c r="F1904" s="28">
        <v>718000</v>
      </c>
      <c r="G1904" s="28">
        <f t="shared" si="692"/>
        <v>2000</v>
      </c>
      <c r="H1904" s="28">
        <f t="shared" si="692"/>
        <v>2000</v>
      </c>
      <c r="I1904" s="28">
        <f t="shared" si="692"/>
        <v>1701</v>
      </c>
      <c r="J1904" s="71">
        <f t="shared" si="674"/>
        <v>723701</v>
      </c>
      <c r="K1904" s="28">
        <f t="shared" ref="K1904:O1905" si="693">K1906+K1908</f>
        <v>1701</v>
      </c>
      <c r="L1904" s="28">
        <f t="shared" si="693"/>
        <v>1701</v>
      </c>
      <c r="M1904" s="28">
        <f t="shared" si="693"/>
        <v>1701</v>
      </c>
      <c r="N1904" s="28">
        <f t="shared" si="693"/>
        <v>1701</v>
      </c>
      <c r="O1904" s="28">
        <f t="shared" si="693"/>
        <v>1701</v>
      </c>
      <c r="P1904" s="71">
        <f t="shared" si="690"/>
        <v>8505</v>
      </c>
      <c r="Q1904" s="76">
        <f t="shared" si="691"/>
        <v>732206</v>
      </c>
      <c r="R1904" s="196">
        <v>0</v>
      </c>
    </row>
    <row r="1905" spans="1:18" ht="29.25" hidden="1" customHeight="1" outlineLevel="2">
      <c r="A1905" s="427"/>
      <c r="B1905" s="429"/>
      <c r="C1905" s="163" t="s">
        <v>310</v>
      </c>
      <c r="D1905" s="369">
        <f t="shared" si="692"/>
        <v>0</v>
      </c>
      <c r="E1905" s="369">
        <f t="shared" si="692"/>
        <v>0</v>
      </c>
      <c r="F1905" s="369">
        <v>718000</v>
      </c>
      <c r="G1905" s="370">
        <f t="shared" si="692"/>
        <v>2000</v>
      </c>
      <c r="H1905" s="370">
        <f t="shared" si="692"/>
        <v>2000</v>
      </c>
      <c r="I1905" s="369">
        <f t="shared" si="692"/>
        <v>1701</v>
      </c>
      <c r="J1905" s="71">
        <f t="shared" si="674"/>
        <v>723701</v>
      </c>
      <c r="K1905" s="369">
        <f t="shared" si="693"/>
        <v>1701</v>
      </c>
      <c r="L1905" s="369">
        <f t="shared" si="693"/>
        <v>1701</v>
      </c>
      <c r="M1905" s="369">
        <f t="shared" si="693"/>
        <v>1701</v>
      </c>
      <c r="N1905" s="369">
        <f t="shared" si="693"/>
        <v>1701</v>
      </c>
      <c r="O1905" s="113">
        <f t="shared" si="693"/>
        <v>1701</v>
      </c>
      <c r="P1905" s="71">
        <f t="shared" si="690"/>
        <v>8505</v>
      </c>
      <c r="Q1905" s="78">
        <f t="shared" si="691"/>
        <v>732206</v>
      </c>
      <c r="R1905" s="196">
        <v>0</v>
      </c>
    </row>
    <row r="1906" spans="1:18" ht="29.25" hidden="1" customHeight="1" outlineLevel="2">
      <c r="A1906" s="427"/>
      <c r="B1906" s="429"/>
      <c r="C1906" s="164" t="s">
        <v>305</v>
      </c>
      <c r="D1906" s="28">
        <f>D1907</f>
        <v>0</v>
      </c>
      <c r="E1906" s="28">
        <f>E1907</f>
        <v>0</v>
      </c>
      <c r="F1906" s="121">
        <v>170000</v>
      </c>
      <c r="G1906" s="121">
        <v>2000</v>
      </c>
      <c r="H1906" s="121">
        <v>2000</v>
      </c>
      <c r="I1906" s="121">
        <v>1701</v>
      </c>
      <c r="J1906" s="71">
        <f t="shared" si="674"/>
        <v>175701</v>
      </c>
      <c r="K1906" s="121">
        <v>1701</v>
      </c>
      <c r="L1906" s="313">
        <v>1701</v>
      </c>
      <c r="M1906" s="133">
        <v>1701</v>
      </c>
      <c r="N1906" s="133">
        <v>1701</v>
      </c>
      <c r="O1906" s="133">
        <v>1701</v>
      </c>
      <c r="P1906" s="71">
        <f t="shared" si="690"/>
        <v>8505</v>
      </c>
      <c r="Q1906" s="76">
        <f t="shared" si="691"/>
        <v>184206</v>
      </c>
      <c r="R1906" s="196">
        <v>0</v>
      </c>
    </row>
    <row r="1907" spans="1:18" ht="29.25" hidden="1" customHeight="1" outlineLevel="2">
      <c r="A1907" s="427"/>
      <c r="B1907" s="429"/>
      <c r="C1907" s="163" t="s">
        <v>310</v>
      </c>
      <c r="D1907" s="369">
        <v>0</v>
      </c>
      <c r="E1907" s="369">
        <v>0</v>
      </c>
      <c r="F1907" s="370">
        <v>170000</v>
      </c>
      <c r="G1907" s="370">
        <v>2000</v>
      </c>
      <c r="H1907" s="370">
        <v>2000</v>
      </c>
      <c r="I1907" s="370">
        <v>1701</v>
      </c>
      <c r="J1907" s="71">
        <f t="shared" si="674"/>
        <v>175701</v>
      </c>
      <c r="K1907" s="370">
        <v>1701</v>
      </c>
      <c r="L1907" s="313">
        <v>1701</v>
      </c>
      <c r="M1907" s="133">
        <v>1701</v>
      </c>
      <c r="N1907" s="133">
        <v>1701</v>
      </c>
      <c r="O1907" s="133">
        <v>1701</v>
      </c>
      <c r="P1907" s="71">
        <f t="shared" si="690"/>
        <v>8505</v>
      </c>
      <c r="Q1907" s="78">
        <f t="shared" si="691"/>
        <v>184206</v>
      </c>
      <c r="R1907" s="196">
        <v>0</v>
      </c>
    </row>
    <row r="1908" spans="1:18" ht="29.25" hidden="1" customHeight="1" outlineLevel="2">
      <c r="A1908" s="427"/>
      <c r="B1908" s="429"/>
      <c r="C1908" s="165" t="s">
        <v>306</v>
      </c>
      <c r="D1908" s="28">
        <f>D1909</f>
        <v>0</v>
      </c>
      <c r="E1908" s="28">
        <f>E1909</f>
        <v>0</v>
      </c>
      <c r="F1908" s="121">
        <v>547500</v>
      </c>
      <c r="G1908" s="28">
        <v>0</v>
      </c>
      <c r="H1908" s="28">
        <v>0</v>
      </c>
      <c r="I1908" s="28">
        <v>0</v>
      </c>
      <c r="J1908" s="71">
        <f t="shared" si="674"/>
        <v>547500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71">
        <f t="shared" si="690"/>
        <v>0</v>
      </c>
      <c r="Q1908" s="76">
        <f t="shared" si="691"/>
        <v>547500</v>
      </c>
      <c r="R1908" s="196">
        <v>0</v>
      </c>
    </row>
    <row r="1909" spans="1:18" ht="29.25" hidden="1" customHeight="1" outlineLevel="2">
      <c r="A1909" s="427"/>
      <c r="B1909" s="429"/>
      <c r="C1909" s="163" t="s">
        <v>310</v>
      </c>
      <c r="D1909" s="369">
        <v>0</v>
      </c>
      <c r="E1909" s="369">
        <v>0</v>
      </c>
      <c r="F1909" s="370">
        <v>547500</v>
      </c>
      <c r="G1909" s="369">
        <v>0</v>
      </c>
      <c r="H1909" s="369">
        <v>0</v>
      </c>
      <c r="I1909" s="369">
        <v>0</v>
      </c>
      <c r="J1909" s="71">
        <f t="shared" si="674"/>
        <v>547500</v>
      </c>
      <c r="K1909" s="369">
        <v>0</v>
      </c>
      <c r="L1909" s="369">
        <v>0</v>
      </c>
      <c r="M1909" s="369">
        <v>0</v>
      </c>
      <c r="N1909" s="369">
        <v>0</v>
      </c>
      <c r="O1909" s="369">
        <v>0</v>
      </c>
      <c r="P1909" s="71">
        <f t="shared" si="690"/>
        <v>0</v>
      </c>
      <c r="Q1909" s="78">
        <f t="shared" si="691"/>
        <v>547500</v>
      </c>
      <c r="R1909" s="196">
        <v>0</v>
      </c>
    </row>
    <row r="1910" spans="1:18" ht="29.25" hidden="1" customHeight="1" outlineLevel="2">
      <c r="A1910" s="427"/>
      <c r="B1910" s="429"/>
      <c r="C1910" s="75" t="s">
        <v>277</v>
      </c>
      <c r="D1910" s="28">
        <f>D1911</f>
        <v>0</v>
      </c>
      <c r="E1910" s="28">
        <f>E1911</f>
        <v>0</v>
      </c>
      <c r="F1910" s="28">
        <f t="shared" ref="F1910:H1910" si="694">F1911</f>
        <v>0</v>
      </c>
      <c r="G1910" s="28">
        <f t="shared" si="694"/>
        <v>0</v>
      </c>
      <c r="H1910" s="28">
        <f t="shared" si="694"/>
        <v>0</v>
      </c>
      <c r="I1910" s="121">
        <f>I1911</f>
        <v>26000000</v>
      </c>
      <c r="J1910" s="71">
        <f t="shared" si="674"/>
        <v>26000000</v>
      </c>
      <c r="K1910" s="121">
        <f t="shared" ref="K1910:O1910" si="695">K1911</f>
        <v>6500000</v>
      </c>
      <c r="L1910" s="121">
        <f t="shared" si="695"/>
        <v>8000000</v>
      </c>
      <c r="M1910" s="121">
        <f t="shared" si="695"/>
        <v>8000000</v>
      </c>
      <c r="N1910" s="121">
        <f t="shared" si="695"/>
        <v>8000000</v>
      </c>
      <c r="O1910" s="121">
        <f t="shared" si="695"/>
        <v>8000000</v>
      </c>
      <c r="P1910" s="71">
        <f t="shared" si="690"/>
        <v>38500000</v>
      </c>
      <c r="Q1910" s="76">
        <f>J1910+P1910</f>
        <v>64500000</v>
      </c>
      <c r="R1910" s="196">
        <v>13000000</v>
      </c>
    </row>
    <row r="1911" spans="1:18" ht="29.25" hidden="1" customHeight="1" outlineLevel="2">
      <c r="A1911" s="427"/>
      <c r="B1911" s="430"/>
      <c r="C1911" s="163" t="s">
        <v>310</v>
      </c>
      <c r="D1911" s="369">
        <v>0</v>
      </c>
      <c r="E1911" s="369">
        <v>0</v>
      </c>
      <c r="F1911" s="369">
        <v>0</v>
      </c>
      <c r="G1911" s="369">
        <v>0</v>
      </c>
      <c r="H1911" s="369">
        <v>0</v>
      </c>
      <c r="I1911" s="370">
        <f>13000000+R1911</f>
        <v>26000000</v>
      </c>
      <c r="J1911" s="71">
        <f t="shared" si="674"/>
        <v>26000000</v>
      </c>
      <c r="K1911" s="370">
        <v>6500000</v>
      </c>
      <c r="L1911" s="370">
        <v>8000000</v>
      </c>
      <c r="M1911" s="370">
        <v>8000000</v>
      </c>
      <c r="N1911" s="370">
        <v>8000000</v>
      </c>
      <c r="O1911" s="370">
        <v>8000000</v>
      </c>
      <c r="P1911" s="71">
        <f t="shared" si="690"/>
        <v>38500000</v>
      </c>
      <c r="Q1911" s="78">
        <f t="shared" ref="Q1911:Q1921" si="696">J1911+P1911</f>
        <v>64500000</v>
      </c>
      <c r="R1911" s="196">
        <v>13000000</v>
      </c>
    </row>
    <row r="1912" spans="1:18" ht="29.25" hidden="1" customHeight="1" outlineLevel="1">
      <c r="A1912" s="421" t="s">
        <v>278</v>
      </c>
      <c r="B1912" s="422"/>
      <c r="C1912" s="422"/>
      <c r="D1912" s="363">
        <f>D1914+D1916+D1922</f>
        <v>0</v>
      </c>
      <c r="E1912" s="363">
        <f>E1914+E1916+E1922</f>
        <v>0</v>
      </c>
      <c r="F1912" s="363">
        <f>F1914+F1916+F1922</f>
        <v>358000</v>
      </c>
      <c r="G1912" s="363">
        <f>G1914+G1916+G1922</f>
        <v>0</v>
      </c>
      <c r="H1912" s="363">
        <f>H1914+H1916+H1922</f>
        <v>0</v>
      </c>
      <c r="I1912" s="363">
        <f t="shared" ref="I1912:O1913" si="697">I1914+I1916+I1922</f>
        <v>39504493</v>
      </c>
      <c r="J1912" s="363">
        <f>I1912+H1912+G1912+F1912+E1912</f>
        <v>39862493</v>
      </c>
      <c r="K1912" s="363">
        <f t="shared" si="697"/>
        <v>8708939</v>
      </c>
      <c r="L1912" s="363">
        <f t="shared" si="697"/>
        <v>10127322</v>
      </c>
      <c r="M1912" s="363">
        <f t="shared" si="697"/>
        <v>9693625</v>
      </c>
      <c r="N1912" s="363">
        <f t="shared" si="697"/>
        <v>7739888</v>
      </c>
      <c r="O1912" s="363">
        <f t="shared" si="697"/>
        <v>3223805</v>
      </c>
      <c r="P1912" s="363">
        <f>O1912+N1912+M1912+L1912+K1912</f>
        <v>39493579</v>
      </c>
      <c r="Q1912" s="67">
        <f t="shared" si="696"/>
        <v>79356072</v>
      </c>
      <c r="R1912" s="196">
        <v>19116000</v>
      </c>
    </row>
    <row r="1913" spans="1:18" ht="29.25" hidden="1" customHeight="1" outlineLevel="2">
      <c r="A1913" s="456">
        <v>4</v>
      </c>
      <c r="B1913" s="428" t="s">
        <v>14</v>
      </c>
      <c r="C1913" s="68" t="s">
        <v>310</v>
      </c>
      <c r="D1913" s="59">
        <f>D1915+D1917+D1923</f>
        <v>0</v>
      </c>
      <c r="E1913" s="59">
        <f>E1915+E1917+E1923</f>
        <v>0</v>
      </c>
      <c r="F1913" s="59">
        <f t="shared" ref="F1913:O1913" si="698">F1915+F1917+F1923</f>
        <v>358000</v>
      </c>
      <c r="G1913" s="369">
        <f>G1915+G1917+G1923</f>
        <v>0</v>
      </c>
      <c r="H1913" s="369">
        <f>H1915+H1917+H1923</f>
        <v>0</v>
      </c>
      <c r="I1913" s="59">
        <f t="shared" si="698"/>
        <v>39504493</v>
      </c>
      <c r="J1913" s="363">
        <f>I1913+H1913+G1913+F1913+E1913</f>
        <v>39862493</v>
      </c>
      <c r="K1913" s="59">
        <f t="shared" si="698"/>
        <v>8708939</v>
      </c>
      <c r="L1913" s="59">
        <f t="shared" si="697"/>
        <v>10127322</v>
      </c>
      <c r="M1913" s="59">
        <f t="shared" si="698"/>
        <v>9693625</v>
      </c>
      <c r="N1913" s="59">
        <f t="shared" si="698"/>
        <v>7739888</v>
      </c>
      <c r="O1913" s="59">
        <f t="shared" si="698"/>
        <v>3223805</v>
      </c>
      <c r="P1913" s="363">
        <f>O1913+N1913+M1913+L1913+K1913</f>
        <v>39493579</v>
      </c>
      <c r="Q1913" s="74">
        <f t="shared" si="696"/>
        <v>79356072</v>
      </c>
      <c r="R1913" s="196">
        <v>19116000</v>
      </c>
    </row>
    <row r="1914" spans="1:18" ht="29.25" hidden="1" customHeight="1" outlineLevel="2">
      <c r="A1914" s="457"/>
      <c r="B1914" s="429"/>
      <c r="C1914" s="153" t="s">
        <v>304</v>
      </c>
      <c r="D1914" s="28">
        <f>D1915</f>
        <v>0</v>
      </c>
      <c r="E1914" s="28">
        <f t="shared" ref="E1914:F1914" si="699">E1915</f>
        <v>0</v>
      </c>
      <c r="F1914" s="28">
        <f t="shared" si="699"/>
        <v>157000</v>
      </c>
      <c r="G1914" s="28">
        <v>0</v>
      </c>
      <c r="H1914" s="28">
        <v>0</v>
      </c>
      <c r="I1914" s="28">
        <v>0</v>
      </c>
      <c r="J1914" s="71">
        <f t="shared" si="674"/>
        <v>157000</v>
      </c>
      <c r="K1914" s="28">
        <v>0</v>
      </c>
      <c r="L1914" s="28">
        <v>0</v>
      </c>
      <c r="M1914" s="28">
        <v>0</v>
      </c>
      <c r="N1914" s="28">
        <v>0</v>
      </c>
      <c r="O1914" s="28">
        <v>0</v>
      </c>
      <c r="P1914" s="71">
        <f>O1914+N1914+M1914+L1914+K1914</f>
        <v>0</v>
      </c>
      <c r="Q1914" s="76">
        <f t="shared" si="696"/>
        <v>157000</v>
      </c>
      <c r="R1914" s="196">
        <v>0</v>
      </c>
    </row>
    <row r="1915" spans="1:18" ht="29.25" hidden="1" customHeight="1" outlineLevel="2">
      <c r="A1915" s="457"/>
      <c r="B1915" s="429"/>
      <c r="C1915" s="163" t="s">
        <v>310</v>
      </c>
      <c r="D1915" s="369">
        <v>0</v>
      </c>
      <c r="E1915" s="180">
        <v>0</v>
      </c>
      <c r="F1915" s="368">
        <v>157000</v>
      </c>
      <c r="G1915" s="369">
        <v>0</v>
      </c>
      <c r="H1915" s="369">
        <v>0</v>
      </c>
      <c r="I1915" s="369">
        <v>0</v>
      </c>
      <c r="J1915" s="71">
        <f t="shared" si="674"/>
        <v>157000</v>
      </c>
      <c r="K1915" s="369">
        <v>0</v>
      </c>
      <c r="L1915" s="369">
        <v>0</v>
      </c>
      <c r="M1915" s="369">
        <v>0</v>
      </c>
      <c r="N1915" s="369">
        <v>0</v>
      </c>
      <c r="O1915" s="369">
        <v>0</v>
      </c>
      <c r="P1915" s="71">
        <f t="shared" ref="P1915:P1923" si="700">O1915+N1915+M1915+L1915+K1915</f>
        <v>0</v>
      </c>
      <c r="Q1915" s="78">
        <f t="shared" si="696"/>
        <v>157000</v>
      </c>
      <c r="R1915" s="196">
        <v>0</v>
      </c>
    </row>
    <row r="1916" spans="1:18" ht="29.25" hidden="1" customHeight="1" outlineLevel="2" thickBot="1">
      <c r="A1916" s="457"/>
      <c r="B1916" s="429"/>
      <c r="C1916" s="170" t="s">
        <v>12</v>
      </c>
      <c r="D1916" s="171">
        <f t="shared" ref="D1916:I1917" si="701">D1918+D1920</f>
        <v>0</v>
      </c>
      <c r="E1916" s="171">
        <f t="shared" si="701"/>
        <v>0</v>
      </c>
      <c r="F1916" s="171">
        <v>201000</v>
      </c>
      <c r="G1916" s="171">
        <f t="shared" si="701"/>
        <v>0</v>
      </c>
      <c r="H1916" s="171">
        <f t="shared" si="701"/>
        <v>0</v>
      </c>
      <c r="I1916" s="171">
        <f t="shared" si="701"/>
        <v>20080</v>
      </c>
      <c r="J1916" s="154">
        <f t="shared" si="674"/>
        <v>221080</v>
      </c>
      <c r="K1916" s="171">
        <f t="shared" ref="K1916:O1917" si="702">K1918+K1920</f>
        <v>0</v>
      </c>
      <c r="L1916" s="171">
        <f t="shared" si="702"/>
        <v>0</v>
      </c>
      <c r="M1916" s="171">
        <f t="shared" si="702"/>
        <v>20080</v>
      </c>
      <c r="N1916" s="171">
        <f t="shared" si="702"/>
        <v>0</v>
      </c>
      <c r="O1916" s="171">
        <f t="shared" si="702"/>
        <v>0</v>
      </c>
      <c r="P1916" s="154">
        <f t="shared" si="700"/>
        <v>20080</v>
      </c>
      <c r="Q1916" s="172">
        <f t="shared" si="696"/>
        <v>241160</v>
      </c>
      <c r="R1916" s="196">
        <v>0</v>
      </c>
    </row>
    <row r="1917" spans="1:18" ht="29.25" hidden="1" customHeight="1" outlineLevel="2" thickTop="1">
      <c r="A1917" s="457"/>
      <c r="B1917" s="429"/>
      <c r="C1917" s="173" t="s">
        <v>310</v>
      </c>
      <c r="D1917" s="174">
        <f t="shared" si="701"/>
        <v>0</v>
      </c>
      <c r="E1917" s="174">
        <f t="shared" si="701"/>
        <v>0</v>
      </c>
      <c r="F1917" s="174">
        <v>201000</v>
      </c>
      <c r="G1917" s="174">
        <f t="shared" si="701"/>
        <v>0</v>
      </c>
      <c r="H1917" s="174">
        <f t="shared" si="701"/>
        <v>0</v>
      </c>
      <c r="I1917" s="174">
        <f t="shared" si="701"/>
        <v>20080</v>
      </c>
      <c r="J1917" s="161">
        <f t="shared" si="674"/>
        <v>221080</v>
      </c>
      <c r="K1917" s="174">
        <f t="shared" si="702"/>
        <v>0</v>
      </c>
      <c r="L1917" s="174">
        <f t="shared" si="702"/>
        <v>0</v>
      </c>
      <c r="M1917" s="174">
        <f t="shared" si="702"/>
        <v>20080</v>
      </c>
      <c r="N1917" s="174">
        <f t="shared" si="702"/>
        <v>0</v>
      </c>
      <c r="O1917" s="174">
        <f t="shared" si="702"/>
        <v>0</v>
      </c>
      <c r="P1917" s="161">
        <f t="shared" si="700"/>
        <v>20080</v>
      </c>
      <c r="Q1917" s="175">
        <f t="shared" si="696"/>
        <v>241160</v>
      </c>
      <c r="R1917" s="196">
        <v>0</v>
      </c>
    </row>
    <row r="1918" spans="1:18" ht="29.25" hidden="1" customHeight="1" outlineLevel="2">
      <c r="A1918" s="457"/>
      <c r="B1918" s="429"/>
      <c r="C1918" s="164" t="s">
        <v>305</v>
      </c>
      <c r="D1918" s="28">
        <f>D1919</f>
        <v>0</v>
      </c>
      <c r="E1918" s="28">
        <f>E1919</f>
        <v>0</v>
      </c>
      <c r="F1918" s="20">
        <v>175840</v>
      </c>
      <c r="G1918" s="28">
        <v>0</v>
      </c>
      <c r="H1918" s="28">
        <v>0</v>
      </c>
      <c r="I1918" s="20">
        <v>17584</v>
      </c>
      <c r="J1918" s="71">
        <f t="shared" si="674"/>
        <v>193424</v>
      </c>
      <c r="K1918" s="28">
        <v>0</v>
      </c>
      <c r="L1918" s="28">
        <v>0</v>
      </c>
      <c r="M1918" s="20">
        <v>17584</v>
      </c>
      <c r="N1918" s="28">
        <v>0</v>
      </c>
      <c r="O1918" s="28">
        <v>0</v>
      </c>
      <c r="P1918" s="71">
        <f t="shared" si="700"/>
        <v>17584</v>
      </c>
      <c r="Q1918" s="76">
        <f t="shared" si="696"/>
        <v>211008</v>
      </c>
      <c r="R1918" s="196">
        <v>0</v>
      </c>
    </row>
    <row r="1919" spans="1:18" ht="29.25" hidden="1" customHeight="1" outlineLevel="2">
      <c r="A1919" s="457"/>
      <c r="B1919" s="429"/>
      <c r="C1919" s="163" t="s">
        <v>310</v>
      </c>
      <c r="D1919" s="369">
        <v>0</v>
      </c>
      <c r="E1919" s="369">
        <v>0</v>
      </c>
      <c r="F1919" s="368">
        <v>175840</v>
      </c>
      <c r="G1919" s="369">
        <v>0</v>
      </c>
      <c r="H1919" s="369">
        <v>0</v>
      </c>
      <c r="I1919" s="368">
        <v>17584</v>
      </c>
      <c r="J1919" s="71">
        <f t="shared" si="674"/>
        <v>193424</v>
      </c>
      <c r="K1919" s="369">
        <v>0</v>
      </c>
      <c r="L1919" s="369">
        <v>0</v>
      </c>
      <c r="M1919" s="368">
        <v>17584</v>
      </c>
      <c r="N1919" s="369">
        <v>0</v>
      </c>
      <c r="O1919" s="369">
        <v>0</v>
      </c>
      <c r="P1919" s="71">
        <f t="shared" si="700"/>
        <v>17584</v>
      </c>
      <c r="Q1919" s="78">
        <f t="shared" si="696"/>
        <v>211008</v>
      </c>
      <c r="R1919" s="196">
        <v>0</v>
      </c>
    </row>
    <row r="1920" spans="1:18" ht="29.25" hidden="1" customHeight="1" outlineLevel="2">
      <c r="A1920" s="457"/>
      <c r="B1920" s="429"/>
      <c r="C1920" s="165" t="s">
        <v>306</v>
      </c>
      <c r="D1920" s="28">
        <f>D1921</f>
        <v>0</v>
      </c>
      <c r="E1920" s="28">
        <f>E1921</f>
        <v>0</v>
      </c>
      <c r="F1920" s="20">
        <v>24960</v>
      </c>
      <c r="G1920" s="28">
        <v>0</v>
      </c>
      <c r="H1920" s="28">
        <v>0</v>
      </c>
      <c r="I1920" s="20">
        <v>2496</v>
      </c>
      <c r="J1920" s="71">
        <f t="shared" si="674"/>
        <v>27456</v>
      </c>
      <c r="K1920" s="28">
        <v>0</v>
      </c>
      <c r="L1920" s="28">
        <v>0</v>
      </c>
      <c r="M1920" s="20">
        <v>2496</v>
      </c>
      <c r="N1920" s="28">
        <v>0</v>
      </c>
      <c r="O1920" s="28">
        <v>0</v>
      </c>
      <c r="P1920" s="71">
        <f t="shared" si="700"/>
        <v>2496</v>
      </c>
      <c r="Q1920" s="76">
        <f t="shared" si="696"/>
        <v>29952</v>
      </c>
      <c r="R1920" s="196">
        <v>0</v>
      </c>
    </row>
    <row r="1921" spans="1:18" ht="29.25" hidden="1" customHeight="1" outlineLevel="2">
      <c r="A1921" s="457"/>
      <c r="B1921" s="429"/>
      <c r="C1921" s="163" t="s">
        <v>310</v>
      </c>
      <c r="D1921" s="369">
        <v>0</v>
      </c>
      <c r="E1921" s="369">
        <v>0</v>
      </c>
      <c r="F1921" s="368">
        <v>24960</v>
      </c>
      <c r="G1921" s="369">
        <v>0</v>
      </c>
      <c r="H1921" s="369">
        <v>0</v>
      </c>
      <c r="I1921" s="368">
        <v>2496</v>
      </c>
      <c r="J1921" s="71">
        <f t="shared" si="674"/>
        <v>27456</v>
      </c>
      <c r="K1921" s="369">
        <v>0</v>
      </c>
      <c r="L1921" s="369">
        <v>0</v>
      </c>
      <c r="M1921" s="368">
        <v>2496</v>
      </c>
      <c r="N1921" s="369">
        <v>0</v>
      </c>
      <c r="O1921" s="369">
        <v>0</v>
      </c>
      <c r="P1921" s="71">
        <f t="shared" si="700"/>
        <v>2496</v>
      </c>
      <c r="Q1921" s="78">
        <f t="shared" si="696"/>
        <v>29952</v>
      </c>
      <c r="R1921" s="196">
        <v>0</v>
      </c>
    </row>
    <row r="1922" spans="1:18" ht="29.25" hidden="1" customHeight="1" outlineLevel="2">
      <c r="A1922" s="457"/>
      <c r="B1922" s="429"/>
      <c r="C1922" s="75" t="s">
        <v>277</v>
      </c>
      <c r="D1922" s="28">
        <f>D1923</f>
        <v>0</v>
      </c>
      <c r="E1922" s="28">
        <f>E1923</f>
        <v>0</v>
      </c>
      <c r="F1922" s="28">
        <f t="shared" ref="F1922:H1922" si="703">F1923</f>
        <v>0</v>
      </c>
      <c r="G1922" s="28">
        <f t="shared" si="703"/>
        <v>0</v>
      </c>
      <c r="H1922" s="28">
        <f t="shared" si="703"/>
        <v>0</v>
      </c>
      <c r="I1922" s="20">
        <f>I1923</f>
        <v>39484413</v>
      </c>
      <c r="J1922" s="71">
        <f t="shared" si="674"/>
        <v>39484413</v>
      </c>
      <c r="K1922" s="20">
        <f t="shared" ref="K1922:O1922" si="704">K1923</f>
        <v>8708939</v>
      </c>
      <c r="L1922" s="20">
        <f t="shared" si="704"/>
        <v>10127322</v>
      </c>
      <c r="M1922" s="20">
        <f t="shared" si="704"/>
        <v>9673545</v>
      </c>
      <c r="N1922" s="20">
        <f t="shared" si="704"/>
        <v>7739888</v>
      </c>
      <c r="O1922" s="20">
        <f t="shared" si="704"/>
        <v>3223805</v>
      </c>
      <c r="P1922" s="71">
        <f t="shared" si="700"/>
        <v>39473499</v>
      </c>
      <c r="Q1922" s="76">
        <f>J1922+P1922</f>
        <v>78957912</v>
      </c>
      <c r="R1922" s="196">
        <v>19116000</v>
      </c>
    </row>
    <row r="1923" spans="1:18" ht="29.25" hidden="1" customHeight="1" outlineLevel="2">
      <c r="A1923" s="458"/>
      <c r="B1923" s="430"/>
      <c r="C1923" s="163" t="s">
        <v>310</v>
      </c>
      <c r="D1923" s="369">
        <v>0</v>
      </c>
      <c r="E1923" s="369">
        <v>0</v>
      </c>
      <c r="F1923" s="369">
        <v>0</v>
      </c>
      <c r="G1923" s="369">
        <v>0</v>
      </c>
      <c r="H1923" s="369">
        <v>0</v>
      </c>
      <c r="I1923" s="368">
        <f>20368413+R1923</f>
        <v>39484413</v>
      </c>
      <c r="J1923" s="71">
        <f t="shared" si="674"/>
        <v>39484413</v>
      </c>
      <c r="K1923" s="368">
        <f>2492992+6215947</f>
        <v>8708939</v>
      </c>
      <c r="L1923" s="368">
        <f>5879070+4248252</f>
        <v>10127322</v>
      </c>
      <c r="M1923" s="368">
        <f>5301606+1175364+3196575</f>
        <v>9673545</v>
      </c>
      <c r="N1923" s="368">
        <v>7739888</v>
      </c>
      <c r="O1923" s="368">
        <f>1695495+1528310</f>
        <v>3223805</v>
      </c>
      <c r="P1923" s="71">
        <f t="shared" si="700"/>
        <v>39473499</v>
      </c>
      <c r="Q1923" s="78">
        <f>J1923+P1923</f>
        <v>78957912</v>
      </c>
      <c r="R1923" s="196">
        <v>19116000</v>
      </c>
    </row>
    <row r="1924" spans="1:18" ht="29.25" hidden="1" customHeight="1" outlineLevel="1">
      <c r="A1924" s="421" t="s">
        <v>31</v>
      </c>
      <c r="B1924" s="422"/>
      <c r="C1924" s="422"/>
      <c r="D1924" s="363">
        <f>D1926+D1928+D1934</f>
        <v>0</v>
      </c>
      <c r="E1924" s="363">
        <f>E1926+E1928+E1934</f>
        <v>0</v>
      </c>
      <c r="F1924" s="363">
        <f t="shared" ref="F1924:O1924" si="705">F1926+F1928+F1934</f>
        <v>936000</v>
      </c>
      <c r="G1924" s="363">
        <f t="shared" si="705"/>
        <v>31000</v>
      </c>
      <c r="H1924" s="363">
        <f t="shared" si="705"/>
        <v>31000</v>
      </c>
      <c r="I1924" s="363">
        <f t="shared" si="705"/>
        <v>23059737</v>
      </c>
      <c r="J1924" s="363">
        <f>I1924+H1924+G1924+F1924+E1924</f>
        <v>24057737</v>
      </c>
      <c r="K1924" s="363">
        <f t="shared" si="705"/>
        <v>6807861</v>
      </c>
      <c r="L1924" s="363">
        <f t="shared" si="705"/>
        <v>7284411</v>
      </c>
      <c r="M1924" s="363">
        <f t="shared" si="705"/>
        <v>7794319</v>
      </c>
      <c r="N1924" s="363">
        <f t="shared" si="705"/>
        <v>8339921</v>
      </c>
      <c r="O1924" s="363">
        <f t="shared" si="705"/>
        <v>8964581</v>
      </c>
      <c r="P1924" s="363">
        <f>O1924+N1924+M1924+L1924+K1924</f>
        <v>39191093</v>
      </c>
      <c r="Q1924" s="67">
        <f>J1924+P1924</f>
        <v>63248830</v>
      </c>
      <c r="R1924" s="196">
        <v>10720000</v>
      </c>
    </row>
    <row r="1925" spans="1:18" ht="29.25" hidden="1" customHeight="1" outlineLevel="2">
      <c r="A1925" s="427">
        <v>5</v>
      </c>
      <c r="B1925" s="428" t="s">
        <v>14</v>
      </c>
      <c r="C1925" s="68" t="s">
        <v>310</v>
      </c>
      <c r="D1925" s="59">
        <f>D1927+D1929+D1935</f>
        <v>0</v>
      </c>
      <c r="E1925" s="59">
        <f>E1927+E1929+E1935</f>
        <v>0</v>
      </c>
      <c r="F1925" s="59">
        <f>F1927+F1929+F1935</f>
        <v>936000</v>
      </c>
      <c r="G1925" s="59">
        <f>G1927+G1929+G1935</f>
        <v>31000</v>
      </c>
      <c r="H1925" s="59">
        <f>H1927+H1929+H1935</f>
        <v>31000</v>
      </c>
      <c r="I1925" s="59">
        <f>I1927+I1929+I1935</f>
        <v>23059737</v>
      </c>
      <c r="J1925" s="363">
        <f>I1925+H1925+G1925+F1925+E1925</f>
        <v>24057737</v>
      </c>
      <c r="K1925" s="59">
        <f>K1927+K1929+K1935</f>
        <v>6807861</v>
      </c>
      <c r="L1925" s="59">
        <f>L1927+L1929+L1935</f>
        <v>7284411</v>
      </c>
      <c r="M1925" s="59">
        <f>M1927+M1929+M1935</f>
        <v>7794319</v>
      </c>
      <c r="N1925" s="59">
        <f>N1927+N1929+N1935</f>
        <v>8339921</v>
      </c>
      <c r="O1925" s="59">
        <f>O1927+O1929+O1935</f>
        <v>8964581</v>
      </c>
      <c r="P1925" s="363">
        <f>O1925+N1925+M1925+L1925+K1925</f>
        <v>39191093</v>
      </c>
      <c r="Q1925" s="74">
        <f>P1925+J1925</f>
        <v>63248830</v>
      </c>
      <c r="R1925" s="196">
        <v>10720000</v>
      </c>
    </row>
    <row r="1926" spans="1:18" ht="29.25" hidden="1" customHeight="1" outlineLevel="2">
      <c r="A1926" s="427"/>
      <c r="B1926" s="429"/>
      <c r="C1926" s="153" t="s">
        <v>304</v>
      </c>
      <c r="D1926" s="28">
        <f>D1927</f>
        <v>0</v>
      </c>
      <c r="E1926" s="28">
        <f t="shared" ref="E1926:F1926" si="706">E1927</f>
        <v>0</v>
      </c>
      <c r="F1926" s="28">
        <f t="shared" si="706"/>
        <v>445000</v>
      </c>
      <c r="G1926" s="28">
        <v>0</v>
      </c>
      <c r="H1926" s="28">
        <v>0</v>
      </c>
      <c r="I1926" s="28">
        <v>0</v>
      </c>
      <c r="J1926" s="71">
        <f t="shared" si="674"/>
        <v>445000</v>
      </c>
      <c r="K1926" s="28">
        <v>0</v>
      </c>
      <c r="L1926" s="28">
        <v>0</v>
      </c>
      <c r="M1926" s="28">
        <v>0</v>
      </c>
      <c r="N1926" s="28">
        <v>0</v>
      </c>
      <c r="O1926" s="28">
        <v>0</v>
      </c>
      <c r="P1926" s="71">
        <f>O1926+N1926+M1926+L1926+K1926</f>
        <v>0</v>
      </c>
      <c r="Q1926" s="76">
        <f>J1926+P1926</f>
        <v>445000</v>
      </c>
      <c r="R1926" s="196">
        <v>0</v>
      </c>
    </row>
    <row r="1927" spans="1:18" ht="29.25" hidden="1" customHeight="1" outlineLevel="2">
      <c r="A1927" s="427"/>
      <c r="B1927" s="429"/>
      <c r="C1927" s="163" t="s">
        <v>310</v>
      </c>
      <c r="D1927" s="369">
        <v>0</v>
      </c>
      <c r="E1927" s="368">
        <v>0</v>
      </c>
      <c r="F1927" s="368">
        <v>445000</v>
      </c>
      <c r="G1927" s="369">
        <v>0</v>
      </c>
      <c r="H1927" s="369">
        <v>0</v>
      </c>
      <c r="I1927" s="369">
        <v>0</v>
      </c>
      <c r="J1927" s="71">
        <f t="shared" si="674"/>
        <v>445000</v>
      </c>
      <c r="K1927" s="369">
        <v>0</v>
      </c>
      <c r="L1927" s="369">
        <v>0</v>
      </c>
      <c r="M1927" s="369">
        <v>0</v>
      </c>
      <c r="N1927" s="369">
        <v>0</v>
      </c>
      <c r="O1927" s="369">
        <v>0</v>
      </c>
      <c r="P1927" s="71">
        <f t="shared" ref="P1927" si="707">O1927+N1927+M1927+L1927+K1927</f>
        <v>0</v>
      </c>
      <c r="Q1927" s="78">
        <f>J1927+P1927</f>
        <v>445000</v>
      </c>
      <c r="R1927" s="196">
        <v>0</v>
      </c>
    </row>
    <row r="1928" spans="1:18" ht="29.25" hidden="1" customHeight="1" outlineLevel="2">
      <c r="A1928" s="427"/>
      <c r="B1928" s="429"/>
      <c r="C1928" s="75" t="s">
        <v>12</v>
      </c>
      <c r="D1928" s="28">
        <f t="shared" ref="D1928:I1929" si="708">D1930+D1932</f>
        <v>0</v>
      </c>
      <c r="E1928" s="28">
        <f t="shared" si="708"/>
        <v>0</v>
      </c>
      <c r="F1928" s="28">
        <f t="shared" si="708"/>
        <v>491000</v>
      </c>
      <c r="G1928" s="28">
        <f t="shared" si="708"/>
        <v>31000</v>
      </c>
      <c r="H1928" s="28">
        <f t="shared" si="708"/>
        <v>31000</v>
      </c>
      <c r="I1928" s="28">
        <f t="shared" si="708"/>
        <v>0</v>
      </c>
      <c r="J1928" s="71">
        <f t="shared" si="674"/>
        <v>553000</v>
      </c>
      <c r="K1928" s="28">
        <f t="shared" ref="K1928:O1929" si="709">K1930+K1932</f>
        <v>0</v>
      </c>
      <c r="L1928" s="28">
        <f t="shared" si="709"/>
        <v>0</v>
      </c>
      <c r="M1928" s="28">
        <f t="shared" si="709"/>
        <v>0</v>
      </c>
      <c r="N1928" s="28">
        <f t="shared" si="709"/>
        <v>0</v>
      </c>
      <c r="O1928" s="28">
        <f t="shared" si="709"/>
        <v>0</v>
      </c>
      <c r="P1928" s="71">
        <f>O1928+N1928+M1928+L1928+K1928</f>
        <v>0</v>
      </c>
      <c r="Q1928" s="76">
        <f>J1928+P1928</f>
        <v>553000</v>
      </c>
      <c r="R1928" s="196">
        <v>-31000</v>
      </c>
    </row>
    <row r="1929" spans="1:18" ht="29.25" hidden="1" customHeight="1" outlineLevel="2">
      <c r="A1929" s="427"/>
      <c r="B1929" s="429"/>
      <c r="C1929" s="163" t="s">
        <v>310</v>
      </c>
      <c r="D1929" s="369">
        <f t="shared" si="708"/>
        <v>0</v>
      </c>
      <c r="E1929" s="369">
        <f t="shared" si="708"/>
        <v>0</v>
      </c>
      <c r="F1929" s="369">
        <f t="shared" si="708"/>
        <v>491000</v>
      </c>
      <c r="G1929" s="369">
        <f t="shared" si="708"/>
        <v>31000</v>
      </c>
      <c r="H1929" s="369">
        <f t="shared" si="708"/>
        <v>31000</v>
      </c>
      <c r="I1929" s="369">
        <f t="shared" si="708"/>
        <v>0</v>
      </c>
      <c r="J1929" s="71">
        <f t="shared" si="674"/>
        <v>553000</v>
      </c>
      <c r="K1929" s="369">
        <f t="shared" si="709"/>
        <v>0</v>
      </c>
      <c r="L1929" s="369">
        <f t="shared" si="709"/>
        <v>0</v>
      </c>
      <c r="M1929" s="369">
        <f t="shared" si="709"/>
        <v>0</v>
      </c>
      <c r="N1929" s="369">
        <f t="shared" si="709"/>
        <v>0</v>
      </c>
      <c r="O1929" s="369">
        <f t="shared" si="709"/>
        <v>0</v>
      </c>
      <c r="P1929" s="71">
        <f t="shared" ref="P1929:P1931" si="710">O1929+N1929+M1929+L1929+K1929</f>
        <v>0</v>
      </c>
      <c r="Q1929" s="78">
        <f>J1929+P1929</f>
        <v>553000</v>
      </c>
      <c r="R1929" s="196">
        <v>-31000</v>
      </c>
    </row>
    <row r="1930" spans="1:18" ht="29.25" hidden="1" customHeight="1" outlineLevel="2">
      <c r="A1930" s="427"/>
      <c r="B1930" s="429"/>
      <c r="C1930" s="164" t="s">
        <v>305</v>
      </c>
      <c r="D1930" s="28">
        <f>D1931</f>
        <v>0</v>
      </c>
      <c r="E1930" s="28">
        <f>E1931</f>
        <v>0</v>
      </c>
      <c r="F1930" s="20">
        <v>62000</v>
      </c>
      <c r="G1930" s="20">
        <v>31000</v>
      </c>
      <c r="H1930" s="20">
        <v>31000</v>
      </c>
      <c r="I1930" s="28">
        <v>0</v>
      </c>
      <c r="J1930" s="71">
        <f t="shared" si="674"/>
        <v>124000</v>
      </c>
      <c r="K1930" s="28">
        <v>0</v>
      </c>
      <c r="L1930" s="28">
        <v>0</v>
      </c>
      <c r="M1930" s="28">
        <v>0</v>
      </c>
      <c r="N1930" s="28">
        <v>0</v>
      </c>
      <c r="O1930" s="28">
        <v>0</v>
      </c>
      <c r="P1930" s="71">
        <f t="shared" si="710"/>
        <v>0</v>
      </c>
      <c r="Q1930" s="76">
        <f t="shared" ref="Q1930:Q1938" si="711">J1930+P1930</f>
        <v>124000</v>
      </c>
      <c r="R1930" s="196">
        <v>-31000</v>
      </c>
    </row>
    <row r="1931" spans="1:18" ht="29.25" hidden="1" customHeight="1" outlineLevel="2">
      <c r="A1931" s="427"/>
      <c r="B1931" s="429"/>
      <c r="C1931" s="163" t="s">
        <v>310</v>
      </c>
      <c r="D1931" s="369">
        <v>0</v>
      </c>
      <c r="E1931" s="369">
        <v>0</v>
      </c>
      <c r="F1931" s="368">
        <v>62000</v>
      </c>
      <c r="G1931" s="368">
        <v>31000</v>
      </c>
      <c r="H1931" s="368">
        <v>31000</v>
      </c>
      <c r="I1931" s="369">
        <v>0</v>
      </c>
      <c r="J1931" s="71">
        <f t="shared" si="674"/>
        <v>124000</v>
      </c>
      <c r="K1931" s="369">
        <v>0</v>
      </c>
      <c r="L1931" s="369">
        <v>0</v>
      </c>
      <c r="M1931" s="369">
        <v>0</v>
      </c>
      <c r="N1931" s="369">
        <v>0</v>
      </c>
      <c r="O1931" s="369">
        <v>0</v>
      </c>
      <c r="P1931" s="71">
        <f t="shared" si="710"/>
        <v>0</v>
      </c>
      <c r="Q1931" s="78">
        <f>J1931+P1931</f>
        <v>124000</v>
      </c>
      <c r="R1931" s="196">
        <v>-31000</v>
      </c>
    </row>
    <row r="1932" spans="1:18" ht="29.25" hidden="1" customHeight="1" outlineLevel="2">
      <c r="A1932" s="427"/>
      <c r="B1932" s="429"/>
      <c r="C1932" s="165" t="s">
        <v>306</v>
      </c>
      <c r="D1932" s="28">
        <f>D1933</f>
        <v>0</v>
      </c>
      <c r="E1932" s="28">
        <f>E1933</f>
        <v>0</v>
      </c>
      <c r="F1932" s="20">
        <v>429000</v>
      </c>
      <c r="G1932" s="28">
        <v>0</v>
      </c>
      <c r="H1932" s="28">
        <v>0</v>
      </c>
      <c r="I1932" s="28">
        <v>0</v>
      </c>
      <c r="J1932" s="71">
        <f t="shared" si="674"/>
        <v>429000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71">
        <f>O1932+N1932+M1932+L1932+K1932</f>
        <v>0</v>
      </c>
      <c r="Q1932" s="76">
        <f t="shared" si="711"/>
        <v>429000</v>
      </c>
      <c r="R1932" s="196">
        <v>0</v>
      </c>
    </row>
    <row r="1933" spans="1:18" ht="29.25" hidden="1" customHeight="1" outlineLevel="2">
      <c r="A1933" s="427"/>
      <c r="B1933" s="429"/>
      <c r="C1933" s="163" t="s">
        <v>310</v>
      </c>
      <c r="D1933" s="369">
        <v>0</v>
      </c>
      <c r="E1933" s="369">
        <v>0</v>
      </c>
      <c r="F1933" s="368">
        <v>429000</v>
      </c>
      <c r="G1933" s="369">
        <v>0</v>
      </c>
      <c r="H1933" s="369">
        <v>0</v>
      </c>
      <c r="I1933" s="369">
        <v>0</v>
      </c>
      <c r="J1933" s="71">
        <f t="shared" si="674"/>
        <v>429000</v>
      </c>
      <c r="K1933" s="369">
        <v>0</v>
      </c>
      <c r="L1933" s="369">
        <v>0</v>
      </c>
      <c r="M1933" s="369">
        <v>0</v>
      </c>
      <c r="N1933" s="369">
        <v>0</v>
      </c>
      <c r="O1933" s="369">
        <v>0</v>
      </c>
      <c r="P1933" s="71">
        <f t="shared" ref="P1933:P1935" si="712">O1933+N1933+M1933+L1933+K1933</f>
        <v>0</v>
      </c>
      <c r="Q1933" s="78">
        <f t="shared" si="711"/>
        <v>429000</v>
      </c>
      <c r="R1933" s="196">
        <v>0</v>
      </c>
    </row>
    <row r="1934" spans="1:18" ht="29.25" hidden="1" customHeight="1" outlineLevel="2">
      <c r="A1934" s="427"/>
      <c r="B1934" s="429"/>
      <c r="C1934" s="75" t="s">
        <v>277</v>
      </c>
      <c r="D1934" s="28">
        <f>D1935</f>
        <v>0</v>
      </c>
      <c r="E1934" s="28">
        <f>E1935</f>
        <v>0</v>
      </c>
      <c r="F1934" s="28">
        <f t="shared" ref="F1934" si="713">F1935</f>
        <v>0</v>
      </c>
      <c r="G1934" s="28">
        <f>G1935</f>
        <v>0</v>
      </c>
      <c r="H1934" s="28">
        <f>H1935</f>
        <v>0</v>
      </c>
      <c r="I1934" s="121">
        <f>I1935</f>
        <v>23059737</v>
      </c>
      <c r="J1934" s="71">
        <f t="shared" si="674"/>
        <v>23059737</v>
      </c>
      <c r="K1934" s="121">
        <f t="shared" ref="K1934:O1934" si="714">K1935</f>
        <v>6807861</v>
      </c>
      <c r="L1934" s="121">
        <f t="shared" si="714"/>
        <v>7284411</v>
      </c>
      <c r="M1934" s="121">
        <f t="shared" si="714"/>
        <v>7794319</v>
      </c>
      <c r="N1934" s="121">
        <f t="shared" si="714"/>
        <v>8339921</v>
      </c>
      <c r="O1934" s="121">
        <f t="shared" si="714"/>
        <v>8964581</v>
      </c>
      <c r="P1934" s="71">
        <f t="shared" si="712"/>
        <v>39191093</v>
      </c>
      <c r="Q1934" s="76">
        <f>J1934+P1934</f>
        <v>62250830</v>
      </c>
      <c r="R1934" s="196">
        <v>10751000</v>
      </c>
    </row>
    <row r="1935" spans="1:18" ht="29.25" hidden="1" customHeight="1" outlineLevel="2">
      <c r="A1935" s="427"/>
      <c r="B1935" s="430"/>
      <c r="C1935" s="163" t="s">
        <v>310</v>
      </c>
      <c r="D1935" s="369">
        <v>0</v>
      </c>
      <c r="E1935" s="369">
        <v>0</v>
      </c>
      <c r="F1935" s="369">
        <v>0</v>
      </c>
      <c r="G1935" s="369">
        <v>0</v>
      </c>
      <c r="H1935" s="369">
        <v>0</v>
      </c>
      <c r="I1935" s="370">
        <f>12308737+R1935</f>
        <v>23059737</v>
      </c>
      <c r="J1935" s="71">
        <f t="shared" si="674"/>
        <v>23059737</v>
      </c>
      <c r="K1935" s="370">
        <v>6807861</v>
      </c>
      <c r="L1935" s="370">
        <v>7284411</v>
      </c>
      <c r="M1935" s="370">
        <v>7794319</v>
      </c>
      <c r="N1935" s="370">
        <v>8339921</v>
      </c>
      <c r="O1935" s="370">
        <v>8964581</v>
      </c>
      <c r="P1935" s="71">
        <f t="shared" si="712"/>
        <v>39191093</v>
      </c>
      <c r="Q1935" s="78">
        <f t="shared" si="711"/>
        <v>62250830</v>
      </c>
      <c r="R1935" s="196">
        <v>10751000</v>
      </c>
    </row>
    <row r="1936" spans="1:18" ht="29.25" hidden="1" customHeight="1" outlineLevel="1">
      <c r="A1936" s="421" t="s">
        <v>89</v>
      </c>
      <c r="B1936" s="422"/>
      <c r="C1936" s="422"/>
      <c r="D1936" s="363">
        <f>D1938+D1940+D1946</f>
        <v>0</v>
      </c>
      <c r="E1936" s="363">
        <f>E1938+E1940+E1946</f>
        <v>618000</v>
      </c>
      <c r="F1936" s="363">
        <f t="shared" ref="F1936:I1937" si="715">F1938+F1940+F1946</f>
        <v>247000</v>
      </c>
      <c r="G1936" s="363">
        <f>G1938+G1940+G1946</f>
        <v>0</v>
      </c>
      <c r="H1936" s="363">
        <f>H1938+H1940+H1946</f>
        <v>0</v>
      </c>
      <c r="I1936" s="363">
        <f t="shared" si="715"/>
        <v>35003140</v>
      </c>
      <c r="J1936" s="363">
        <f>I1936+H1936+G1936+F1936+E1936</f>
        <v>35868140</v>
      </c>
      <c r="K1936" s="363">
        <f t="shared" ref="K1936:O1937" si="716">K1938+K1940+K1946</f>
        <v>10000000</v>
      </c>
      <c r="L1936" s="363">
        <f t="shared" si="716"/>
        <v>10500000</v>
      </c>
      <c r="M1936" s="363">
        <f t="shared" si="716"/>
        <v>10503140</v>
      </c>
      <c r="N1936" s="363">
        <f t="shared" si="716"/>
        <v>11000000</v>
      </c>
      <c r="O1936" s="363">
        <f t="shared" si="716"/>
        <v>12000000</v>
      </c>
      <c r="P1936" s="363">
        <f>O1936+N1936+M1936+L1936+K1936</f>
        <v>54003140</v>
      </c>
      <c r="Q1936" s="67">
        <f t="shared" si="711"/>
        <v>89871280</v>
      </c>
      <c r="R1936" s="196">
        <v>16500000</v>
      </c>
    </row>
    <row r="1937" spans="1:18" ht="29.25" hidden="1" customHeight="1" outlineLevel="2">
      <c r="A1937" s="427">
        <v>6</v>
      </c>
      <c r="B1937" s="428" t="s">
        <v>14</v>
      </c>
      <c r="C1937" s="68" t="s">
        <v>310</v>
      </c>
      <c r="D1937" s="59">
        <f>D1939+D1941+D1947</f>
        <v>0</v>
      </c>
      <c r="E1937" s="59">
        <f>E1939+E1941+E1947</f>
        <v>618000</v>
      </c>
      <c r="F1937" s="59">
        <f>F1939+F1941+F1947</f>
        <v>247000</v>
      </c>
      <c r="G1937" s="369">
        <f>G1939+G1941+G1947</f>
        <v>0</v>
      </c>
      <c r="H1937" s="369">
        <f>H1939+H1941+H1947</f>
        <v>0</v>
      </c>
      <c r="I1937" s="59">
        <f t="shared" si="715"/>
        <v>35003140</v>
      </c>
      <c r="J1937" s="363">
        <f t="shared" ref="J1937" si="717">I1937+H1937+G1937+F1937+E1937</f>
        <v>35868140</v>
      </c>
      <c r="K1937" s="59">
        <f t="shared" si="716"/>
        <v>10000000</v>
      </c>
      <c r="L1937" s="59">
        <f t="shared" si="716"/>
        <v>10500000</v>
      </c>
      <c r="M1937" s="59">
        <f t="shared" si="716"/>
        <v>10503140</v>
      </c>
      <c r="N1937" s="59">
        <f t="shared" si="716"/>
        <v>11000000</v>
      </c>
      <c r="O1937" s="59">
        <f t="shared" si="716"/>
        <v>12000000</v>
      </c>
      <c r="P1937" s="363">
        <f>O1937+N1937+M1937+L1937+K1937</f>
        <v>54003140</v>
      </c>
      <c r="Q1937" s="74">
        <f t="shared" si="711"/>
        <v>89871280</v>
      </c>
      <c r="R1937" s="196">
        <v>16500000</v>
      </c>
    </row>
    <row r="1938" spans="1:18" ht="29.25" hidden="1" customHeight="1" outlineLevel="2">
      <c r="A1938" s="427"/>
      <c r="B1938" s="429"/>
      <c r="C1938" s="153" t="s">
        <v>304</v>
      </c>
      <c r="D1938" s="28">
        <f>D1939</f>
        <v>0</v>
      </c>
      <c r="E1938" s="28">
        <f t="shared" ref="E1938:F1938" si="718">E1939</f>
        <v>618000</v>
      </c>
      <c r="F1938" s="28">
        <f t="shared" si="718"/>
        <v>216000</v>
      </c>
      <c r="G1938" s="28">
        <v>0</v>
      </c>
      <c r="H1938" s="28">
        <v>0</v>
      </c>
      <c r="I1938" s="28">
        <v>0</v>
      </c>
      <c r="J1938" s="71">
        <f t="shared" si="674"/>
        <v>834000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71">
        <f>O1938+N1938+M1938+L1938+K1938</f>
        <v>0</v>
      </c>
      <c r="Q1938" s="76">
        <f t="shared" si="711"/>
        <v>834000</v>
      </c>
      <c r="R1938" s="196">
        <v>0</v>
      </c>
    </row>
    <row r="1939" spans="1:18" ht="29.25" hidden="1" customHeight="1" outlineLevel="2">
      <c r="A1939" s="427"/>
      <c r="B1939" s="429"/>
      <c r="C1939" s="163" t="s">
        <v>310</v>
      </c>
      <c r="D1939" s="369">
        <v>0</v>
      </c>
      <c r="E1939" s="368">
        <v>618000</v>
      </c>
      <c r="F1939" s="369">
        <v>216000</v>
      </c>
      <c r="G1939" s="369">
        <v>0</v>
      </c>
      <c r="H1939" s="369">
        <v>0</v>
      </c>
      <c r="I1939" s="369">
        <v>0</v>
      </c>
      <c r="J1939" s="71">
        <f t="shared" si="674"/>
        <v>834000</v>
      </c>
      <c r="K1939" s="369">
        <v>0</v>
      </c>
      <c r="L1939" s="369">
        <v>0</v>
      </c>
      <c r="M1939" s="369">
        <v>0</v>
      </c>
      <c r="N1939" s="369">
        <v>0</v>
      </c>
      <c r="O1939" s="369">
        <v>0</v>
      </c>
      <c r="P1939" s="71">
        <f t="shared" ref="P1939:P1947" si="719">O1939+N1939+M1939+L1939+K1939</f>
        <v>0</v>
      </c>
      <c r="Q1939" s="32">
        <f>P1939+J1939</f>
        <v>834000</v>
      </c>
      <c r="R1939" s="196">
        <v>0</v>
      </c>
    </row>
    <row r="1940" spans="1:18" ht="29.25" hidden="1" customHeight="1" outlineLevel="2">
      <c r="A1940" s="427"/>
      <c r="B1940" s="429"/>
      <c r="C1940" s="75" t="s">
        <v>12</v>
      </c>
      <c r="D1940" s="28">
        <f t="shared" ref="D1940:I1941" si="720">D1942+D1944</f>
        <v>0</v>
      </c>
      <c r="E1940" s="28">
        <f t="shared" si="720"/>
        <v>0</v>
      </c>
      <c r="F1940" s="28">
        <f t="shared" si="720"/>
        <v>31000</v>
      </c>
      <c r="G1940" s="28">
        <f t="shared" si="720"/>
        <v>0</v>
      </c>
      <c r="H1940" s="28">
        <f t="shared" si="720"/>
        <v>0</v>
      </c>
      <c r="I1940" s="28">
        <f t="shared" si="720"/>
        <v>3140</v>
      </c>
      <c r="J1940" s="71">
        <f t="shared" si="674"/>
        <v>34140</v>
      </c>
      <c r="K1940" s="28">
        <f t="shared" ref="K1940:O1941" si="721">K1942+K1944</f>
        <v>0</v>
      </c>
      <c r="L1940" s="28">
        <f t="shared" si="721"/>
        <v>0</v>
      </c>
      <c r="M1940" s="28">
        <f t="shared" si="721"/>
        <v>3140</v>
      </c>
      <c r="N1940" s="28">
        <f t="shared" si="721"/>
        <v>0</v>
      </c>
      <c r="O1940" s="28">
        <f t="shared" si="721"/>
        <v>0</v>
      </c>
      <c r="P1940" s="71">
        <f t="shared" si="719"/>
        <v>3140</v>
      </c>
      <c r="Q1940" s="76">
        <f>J1940+P1940</f>
        <v>37280</v>
      </c>
      <c r="R1940" s="196">
        <v>0</v>
      </c>
    </row>
    <row r="1941" spans="1:18" ht="29.25" hidden="1" customHeight="1" outlineLevel="2">
      <c r="A1941" s="427"/>
      <c r="B1941" s="429"/>
      <c r="C1941" s="163" t="s">
        <v>310</v>
      </c>
      <c r="D1941" s="369">
        <f t="shared" si="720"/>
        <v>0</v>
      </c>
      <c r="E1941" s="369">
        <f t="shared" si="720"/>
        <v>0</v>
      </c>
      <c r="F1941" s="369">
        <f t="shared" si="720"/>
        <v>31000</v>
      </c>
      <c r="G1941" s="369">
        <f t="shared" si="720"/>
        <v>0</v>
      </c>
      <c r="H1941" s="369">
        <f t="shared" si="720"/>
        <v>0</v>
      </c>
      <c r="I1941" s="369">
        <f t="shared" si="720"/>
        <v>3140</v>
      </c>
      <c r="J1941" s="71">
        <f t="shared" si="674"/>
        <v>34140</v>
      </c>
      <c r="K1941" s="369">
        <f t="shared" si="721"/>
        <v>0</v>
      </c>
      <c r="L1941" s="369">
        <f t="shared" si="721"/>
        <v>0</v>
      </c>
      <c r="M1941" s="369">
        <f t="shared" si="721"/>
        <v>3140</v>
      </c>
      <c r="N1941" s="369">
        <f t="shared" si="721"/>
        <v>0</v>
      </c>
      <c r="O1941" s="369">
        <f t="shared" si="721"/>
        <v>0</v>
      </c>
      <c r="P1941" s="71">
        <f t="shared" si="719"/>
        <v>3140</v>
      </c>
      <c r="Q1941" s="78">
        <f>J1941+P1941</f>
        <v>37280</v>
      </c>
      <c r="R1941" s="196">
        <v>0</v>
      </c>
    </row>
    <row r="1942" spans="1:18" ht="29.25" hidden="1" customHeight="1" outlineLevel="2">
      <c r="A1942" s="427"/>
      <c r="B1942" s="429"/>
      <c r="C1942" s="164" t="s">
        <v>305</v>
      </c>
      <c r="D1942" s="28">
        <f>D1943</f>
        <v>0</v>
      </c>
      <c r="E1942" s="28">
        <f>E1943</f>
        <v>0</v>
      </c>
      <c r="F1942" s="20">
        <v>23000</v>
      </c>
      <c r="G1942" s="28">
        <v>0</v>
      </c>
      <c r="H1942" s="28">
        <v>0</v>
      </c>
      <c r="I1942" s="20">
        <v>2340</v>
      </c>
      <c r="J1942" s="71">
        <f t="shared" si="674"/>
        <v>25340</v>
      </c>
      <c r="K1942" s="28">
        <v>0</v>
      </c>
      <c r="L1942" s="28">
        <v>0</v>
      </c>
      <c r="M1942" s="20">
        <v>2340</v>
      </c>
      <c r="N1942" s="28">
        <v>0</v>
      </c>
      <c r="O1942" s="28">
        <v>0</v>
      </c>
      <c r="P1942" s="71">
        <f t="shared" si="719"/>
        <v>2340</v>
      </c>
      <c r="Q1942" s="76">
        <f t="shared" ref="Q1942:Q1945" si="722">J1942+P1942</f>
        <v>27680</v>
      </c>
      <c r="R1942" s="196">
        <v>0</v>
      </c>
    </row>
    <row r="1943" spans="1:18" ht="29.25" hidden="1" customHeight="1" outlineLevel="2">
      <c r="A1943" s="427"/>
      <c r="B1943" s="429"/>
      <c r="C1943" s="163" t="s">
        <v>310</v>
      </c>
      <c r="D1943" s="369">
        <v>0</v>
      </c>
      <c r="E1943" s="369">
        <v>0</v>
      </c>
      <c r="F1943" s="368">
        <v>23000</v>
      </c>
      <c r="G1943" s="369">
        <v>0</v>
      </c>
      <c r="H1943" s="369">
        <v>0</v>
      </c>
      <c r="I1943" s="368">
        <v>2340</v>
      </c>
      <c r="J1943" s="71">
        <f t="shared" ref="J1943:J1945" si="723">I1943+H1943+G1943+F1943+E1943</f>
        <v>25340</v>
      </c>
      <c r="K1943" s="369">
        <v>0</v>
      </c>
      <c r="L1943" s="369">
        <v>0</v>
      </c>
      <c r="M1943" s="368">
        <v>2340</v>
      </c>
      <c r="N1943" s="369">
        <v>0</v>
      </c>
      <c r="O1943" s="369">
        <v>0</v>
      </c>
      <c r="P1943" s="71">
        <f t="shared" si="719"/>
        <v>2340</v>
      </c>
      <c r="Q1943" s="78">
        <f t="shared" si="722"/>
        <v>27680</v>
      </c>
      <c r="R1943" s="196">
        <v>0</v>
      </c>
    </row>
    <row r="1944" spans="1:18" ht="29.25" hidden="1" customHeight="1" outlineLevel="2">
      <c r="A1944" s="427"/>
      <c r="B1944" s="429"/>
      <c r="C1944" s="165" t="s">
        <v>306</v>
      </c>
      <c r="D1944" s="28">
        <f>D1945</f>
        <v>0</v>
      </c>
      <c r="E1944" s="28">
        <f>E1945</f>
        <v>0</v>
      </c>
      <c r="F1944" s="20">
        <v>8000</v>
      </c>
      <c r="G1944" s="28">
        <v>0</v>
      </c>
      <c r="H1944" s="28">
        <v>0</v>
      </c>
      <c r="I1944" s="20">
        <v>800</v>
      </c>
      <c r="J1944" s="71">
        <f t="shared" si="723"/>
        <v>8800</v>
      </c>
      <c r="K1944" s="28">
        <v>0</v>
      </c>
      <c r="L1944" s="28">
        <v>0</v>
      </c>
      <c r="M1944" s="20">
        <v>800</v>
      </c>
      <c r="N1944" s="28">
        <v>0</v>
      </c>
      <c r="O1944" s="28">
        <v>0</v>
      </c>
      <c r="P1944" s="71">
        <f t="shared" si="719"/>
        <v>800</v>
      </c>
      <c r="Q1944" s="76">
        <f t="shared" si="722"/>
        <v>9600</v>
      </c>
      <c r="R1944" s="196">
        <v>0</v>
      </c>
    </row>
    <row r="1945" spans="1:18" ht="29.25" hidden="1" customHeight="1" outlineLevel="2">
      <c r="A1945" s="427"/>
      <c r="B1945" s="429"/>
      <c r="C1945" s="163" t="s">
        <v>310</v>
      </c>
      <c r="D1945" s="369">
        <v>0</v>
      </c>
      <c r="E1945" s="369">
        <v>0</v>
      </c>
      <c r="F1945" s="368">
        <v>8000</v>
      </c>
      <c r="G1945" s="369">
        <v>0</v>
      </c>
      <c r="H1945" s="369">
        <v>0</v>
      </c>
      <c r="I1945" s="368">
        <v>800</v>
      </c>
      <c r="J1945" s="71">
        <f t="shared" si="723"/>
        <v>8800</v>
      </c>
      <c r="K1945" s="369">
        <v>0</v>
      </c>
      <c r="L1945" s="369">
        <v>0</v>
      </c>
      <c r="M1945" s="368">
        <v>800</v>
      </c>
      <c r="N1945" s="369">
        <v>0</v>
      </c>
      <c r="O1945" s="369">
        <v>0</v>
      </c>
      <c r="P1945" s="71">
        <f t="shared" si="719"/>
        <v>800</v>
      </c>
      <c r="Q1945" s="78">
        <f t="shared" si="722"/>
        <v>9600</v>
      </c>
      <c r="R1945" s="196">
        <v>0</v>
      </c>
    </row>
    <row r="1946" spans="1:18" ht="29.25" hidden="1" customHeight="1" outlineLevel="2">
      <c r="A1946" s="427"/>
      <c r="B1946" s="429"/>
      <c r="C1946" s="75" t="s">
        <v>277</v>
      </c>
      <c r="D1946" s="28">
        <f>D1947</f>
        <v>0</v>
      </c>
      <c r="E1946" s="28">
        <f>E1947</f>
        <v>0</v>
      </c>
      <c r="F1946" s="28">
        <f t="shared" ref="F1946:H1946" si="724">F1947</f>
        <v>0</v>
      </c>
      <c r="G1946" s="28">
        <f t="shared" si="724"/>
        <v>0</v>
      </c>
      <c r="H1946" s="28">
        <f t="shared" si="724"/>
        <v>0</v>
      </c>
      <c r="I1946" s="20">
        <f>I1947</f>
        <v>35000000</v>
      </c>
      <c r="J1946" s="71">
        <f>I1946+H1946+G1946+F1946+E1946</f>
        <v>35000000</v>
      </c>
      <c r="K1946" s="20">
        <f t="shared" ref="K1946:O1946" si="725">K1947</f>
        <v>10000000</v>
      </c>
      <c r="L1946" s="20">
        <f t="shared" si="725"/>
        <v>10500000</v>
      </c>
      <c r="M1946" s="20">
        <f t="shared" si="725"/>
        <v>10500000</v>
      </c>
      <c r="N1946" s="20">
        <f t="shared" si="725"/>
        <v>11000000</v>
      </c>
      <c r="O1946" s="20">
        <f t="shared" si="725"/>
        <v>12000000</v>
      </c>
      <c r="P1946" s="71">
        <f t="shared" si="719"/>
        <v>54000000</v>
      </c>
      <c r="Q1946" s="76">
        <f>J1946+P1946</f>
        <v>89000000</v>
      </c>
      <c r="R1946" s="196">
        <v>16500000</v>
      </c>
    </row>
    <row r="1947" spans="1:18" ht="29.25" hidden="1" customHeight="1" outlineLevel="2">
      <c r="A1947" s="427"/>
      <c r="B1947" s="430"/>
      <c r="C1947" s="163" t="s">
        <v>310</v>
      </c>
      <c r="D1947" s="369">
        <v>0</v>
      </c>
      <c r="E1947" s="369">
        <v>0</v>
      </c>
      <c r="F1947" s="369">
        <v>0</v>
      </c>
      <c r="G1947" s="369">
        <v>0</v>
      </c>
      <c r="H1947" s="369">
        <v>0</v>
      </c>
      <c r="I1947" s="368">
        <f>18500000+R1947</f>
        <v>35000000</v>
      </c>
      <c r="J1947" s="71">
        <f>I1947+H1947+G1947+F1947+E1947</f>
        <v>35000000</v>
      </c>
      <c r="K1947" s="368">
        <v>10000000</v>
      </c>
      <c r="L1947" s="368">
        <v>10500000</v>
      </c>
      <c r="M1947" s="368">
        <v>10500000</v>
      </c>
      <c r="N1947" s="368">
        <v>11000000</v>
      </c>
      <c r="O1947" s="368">
        <v>12000000</v>
      </c>
      <c r="P1947" s="71">
        <f t="shared" si="719"/>
        <v>54000000</v>
      </c>
      <c r="Q1947" s="78">
        <f t="shared" ref="Q1947:Q1950" si="726">J1947+P1947</f>
        <v>89000000</v>
      </c>
      <c r="R1947" s="196">
        <v>16500000</v>
      </c>
    </row>
    <row r="1948" spans="1:18" ht="29.25" hidden="1" customHeight="1" outlineLevel="1">
      <c r="A1948" s="421" t="s">
        <v>91</v>
      </c>
      <c r="B1948" s="422"/>
      <c r="C1948" s="422"/>
      <c r="D1948" s="363">
        <f t="shared" ref="D1948:I1949" si="727">D1950+D1952+D1958</f>
        <v>0</v>
      </c>
      <c r="E1948" s="363">
        <f t="shared" si="727"/>
        <v>0</v>
      </c>
      <c r="F1948" s="363">
        <f t="shared" si="727"/>
        <v>438000</v>
      </c>
      <c r="G1948" s="363">
        <f t="shared" si="727"/>
        <v>0</v>
      </c>
      <c r="H1948" s="363">
        <f t="shared" si="727"/>
        <v>0</v>
      </c>
      <c r="I1948" s="363">
        <f t="shared" si="727"/>
        <v>76700</v>
      </c>
      <c r="J1948" s="363">
        <f t="shared" ref="J1948:J1971" si="728">I1948+H1948+G1948+F1948+E1948</f>
        <v>514700</v>
      </c>
      <c r="K1948" s="363">
        <f>K1950+K1952+K1958</f>
        <v>0</v>
      </c>
      <c r="L1948" s="363">
        <f t="shared" ref="L1948:O1949" si="729">L1950+L1952+L1958</f>
        <v>104000</v>
      </c>
      <c r="M1948" s="363">
        <f t="shared" si="729"/>
        <v>115700</v>
      </c>
      <c r="N1948" s="363">
        <f t="shared" si="729"/>
        <v>136000</v>
      </c>
      <c r="O1948" s="363">
        <f t="shared" si="729"/>
        <v>138000</v>
      </c>
      <c r="P1948" s="363">
        <f>O1948+N1948+M1948+L1948+K1948</f>
        <v>493700</v>
      </c>
      <c r="Q1948" s="67">
        <f t="shared" si="726"/>
        <v>1008400</v>
      </c>
      <c r="R1948" s="196">
        <v>23000</v>
      </c>
    </row>
    <row r="1949" spans="1:18" ht="29.25" hidden="1" customHeight="1" outlineLevel="2">
      <c r="A1949" s="427">
        <v>7</v>
      </c>
      <c r="B1949" s="428" t="s">
        <v>14</v>
      </c>
      <c r="C1949" s="68" t="s">
        <v>310</v>
      </c>
      <c r="D1949" s="59">
        <f>D1951+D1953+D1959</f>
        <v>0</v>
      </c>
      <c r="E1949" s="59">
        <f>E1951+E1953+E1959</f>
        <v>0</v>
      </c>
      <c r="F1949" s="59">
        <f>F1951+F1953+F1959</f>
        <v>438000</v>
      </c>
      <c r="G1949" s="59">
        <f>G1951+G1953+G1959</f>
        <v>0</v>
      </c>
      <c r="H1949" s="59">
        <f>H1951+H1953+H1959</f>
        <v>0</v>
      </c>
      <c r="I1949" s="59">
        <f t="shared" si="727"/>
        <v>76700</v>
      </c>
      <c r="J1949" s="71">
        <f t="shared" si="728"/>
        <v>514700</v>
      </c>
      <c r="K1949" s="59">
        <f>K1951+K1953+K1959</f>
        <v>0</v>
      </c>
      <c r="L1949" s="59">
        <f t="shared" si="729"/>
        <v>104000</v>
      </c>
      <c r="M1949" s="59">
        <f t="shared" si="729"/>
        <v>115700</v>
      </c>
      <c r="N1949" s="59">
        <f t="shared" si="729"/>
        <v>136000</v>
      </c>
      <c r="O1949" s="59">
        <f t="shared" si="729"/>
        <v>138000</v>
      </c>
      <c r="P1949" s="71">
        <f t="shared" ref="P1949:P1971" si="730">O1949+N1949+M1949+L1949+K1949</f>
        <v>493700</v>
      </c>
      <c r="Q1949" s="74">
        <f t="shared" si="726"/>
        <v>1008400</v>
      </c>
      <c r="R1949" s="196">
        <v>23000</v>
      </c>
    </row>
    <row r="1950" spans="1:18" ht="29.25" hidden="1" customHeight="1" outlineLevel="2">
      <c r="A1950" s="427"/>
      <c r="B1950" s="429"/>
      <c r="C1950" s="153" t="s">
        <v>304</v>
      </c>
      <c r="D1950" s="28">
        <f>D1951</f>
        <v>0</v>
      </c>
      <c r="E1950" s="28">
        <f t="shared" ref="E1950:F1950" si="731">E1951</f>
        <v>0</v>
      </c>
      <c r="F1950" s="28">
        <f t="shared" si="731"/>
        <v>345000</v>
      </c>
      <c r="G1950" s="28">
        <v>0</v>
      </c>
      <c r="H1950" s="28">
        <v>0</v>
      </c>
      <c r="I1950" s="28">
        <v>0</v>
      </c>
      <c r="J1950" s="71">
        <f t="shared" si="728"/>
        <v>345000</v>
      </c>
      <c r="K1950" s="28">
        <v>0</v>
      </c>
      <c r="L1950" s="28">
        <v>0</v>
      </c>
      <c r="M1950" s="28">
        <v>0</v>
      </c>
      <c r="N1950" s="28">
        <v>0</v>
      </c>
      <c r="O1950" s="28">
        <v>0</v>
      </c>
      <c r="P1950" s="71">
        <f>O1950+N1950+M1950+L1950+K1950</f>
        <v>0</v>
      </c>
      <c r="Q1950" s="76">
        <f t="shared" si="726"/>
        <v>345000</v>
      </c>
      <c r="R1950" s="196">
        <v>0</v>
      </c>
    </row>
    <row r="1951" spans="1:18" ht="29.25" hidden="1" customHeight="1" outlineLevel="2">
      <c r="A1951" s="427"/>
      <c r="B1951" s="429"/>
      <c r="C1951" s="163" t="s">
        <v>310</v>
      </c>
      <c r="D1951" s="369">
        <v>0</v>
      </c>
      <c r="E1951" s="369">
        <v>0</v>
      </c>
      <c r="F1951" s="368">
        <v>345000</v>
      </c>
      <c r="G1951" s="369">
        <v>0</v>
      </c>
      <c r="H1951" s="369">
        <v>0</v>
      </c>
      <c r="I1951" s="369">
        <v>0</v>
      </c>
      <c r="J1951" s="71">
        <f t="shared" si="728"/>
        <v>345000</v>
      </c>
      <c r="K1951" s="369">
        <v>0</v>
      </c>
      <c r="L1951" s="369">
        <v>0</v>
      </c>
      <c r="M1951" s="369">
        <v>0</v>
      </c>
      <c r="N1951" s="369">
        <v>0</v>
      </c>
      <c r="O1951" s="369">
        <v>0</v>
      </c>
      <c r="P1951" s="71">
        <f t="shared" ref="P1951" si="732">O1951+N1951+M1951+L1951+K1951</f>
        <v>0</v>
      </c>
      <c r="Q1951" s="32">
        <f>P1951+J1951</f>
        <v>345000</v>
      </c>
      <c r="R1951" s="196">
        <v>0</v>
      </c>
    </row>
    <row r="1952" spans="1:18" ht="29.25" hidden="1" customHeight="1" outlineLevel="2">
      <c r="A1952" s="427"/>
      <c r="B1952" s="429"/>
      <c r="C1952" s="75" t="s">
        <v>12</v>
      </c>
      <c r="D1952" s="28">
        <f t="shared" ref="D1952:I1953" si="733">D1954+D1956</f>
        <v>0</v>
      </c>
      <c r="E1952" s="28">
        <f t="shared" si="733"/>
        <v>0</v>
      </c>
      <c r="F1952" s="28">
        <f t="shared" si="733"/>
        <v>93000</v>
      </c>
      <c r="G1952" s="28">
        <f t="shared" si="733"/>
        <v>0</v>
      </c>
      <c r="H1952" s="28">
        <f t="shared" si="733"/>
        <v>0</v>
      </c>
      <c r="I1952" s="28">
        <f t="shared" si="733"/>
        <v>8700</v>
      </c>
      <c r="J1952" s="71">
        <f t="shared" si="728"/>
        <v>101700</v>
      </c>
      <c r="K1952" s="28">
        <f t="shared" ref="K1952:O1953" si="734">K1954+K1956</f>
        <v>0</v>
      </c>
      <c r="L1952" s="28">
        <f t="shared" si="734"/>
        <v>0</v>
      </c>
      <c r="M1952" s="28">
        <f t="shared" si="734"/>
        <v>8700</v>
      </c>
      <c r="N1952" s="28">
        <f t="shared" si="734"/>
        <v>0</v>
      </c>
      <c r="O1952" s="28">
        <f t="shared" si="734"/>
        <v>0</v>
      </c>
      <c r="P1952" s="71">
        <f t="shared" si="730"/>
        <v>8700</v>
      </c>
      <c r="Q1952" s="76">
        <f>J1952+P1952</f>
        <v>110400</v>
      </c>
      <c r="R1952" s="196">
        <v>0</v>
      </c>
    </row>
    <row r="1953" spans="1:18" ht="29.25" hidden="1" customHeight="1" outlineLevel="2">
      <c r="A1953" s="427"/>
      <c r="B1953" s="429"/>
      <c r="C1953" s="163" t="s">
        <v>310</v>
      </c>
      <c r="D1953" s="369">
        <f t="shared" si="733"/>
        <v>0</v>
      </c>
      <c r="E1953" s="369">
        <f t="shared" si="733"/>
        <v>0</v>
      </c>
      <c r="F1953" s="369">
        <f t="shared" si="733"/>
        <v>93000</v>
      </c>
      <c r="G1953" s="369">
        <f t="shared" si="733"/>
        <v>0</v>
      </c>
      <c r="H1953" s="369">
        <f t="shared" si="733"/>
        <v>0</v>
      </c>
      <c r="I1953" s="369">
        <f t="shared" si="733"/>
        <v>8700</v>
      </c>
      <c r="J1953" s="71">
        <f t="shared" si="728"/>
        <v>101700</v>
      </c>
      <c r="K1953" s="369">
        <f t="shared" si="734"/>
        <v>0</v>
      </c>
      <c r="L1953" s="369">
        <f t="shared" si="734"/>
        <v>0</v>
      </c>
      <c r="M1953" s="369">
        <f t="shared" si="734"/>
        <v>8700</v>
      </c>
      <c r="N1953" s="369">
        <f t="shared" si="734"/>
        <v>0</v>
      </c>
      <c r="O1953" s="369">
        <f t="shared" si="734"/>
        <v>0</v>
      </c>
      <c r="P1953" s="71">
        <f t="shared" si="730"/>
        <v>8700</v>
      </c>
      <c r="Q1953" s="78">
        <f>J1953+P1953</f>
        <v>110400</v>
      </c>
      <c r="R1953" s="196">
        <v>0</v>
      </c>
    </row>
    <row r="1954" spans="1:18" ht="29.25" hidden="1" customHeight="1" outlineLevel="2">
      <c r="A1954" s="427"/>
      <c r="B1954" s="429"/>
      <c r="C1954" s="164" t="s">
        <v>305</v>
      </c>
      <c r="D1954" s="28">
        <f>D1955</f>
        <v>0</v>
      </c>
      <c r="E1954" s="28">
        <f>E1955</f>
        <v>0</v>
      </c>
      <c r="F1954" s="20">
        <v>87000</v>
      </c>
      <c r="G1954" s="28">
        <v>0</v>
      </c>
      <c r="H1954" s="28">
        <v>0</v>
      </c>
      <c r="I1954" s="20">
        <v>8700</v>
      </c>
      <c r="J1954" s="71">
        <f t="shared" si="728"/>
        <v>95700</v>
      </c>
      <c r="K1954" s="28">
        <v>0</v>
      </c>
      <c r="L1954" s="28">
        <v>0</v>
      </c>
      <c r="M1954" s="20">
        <v>8700</v>
      </c>
      <c r="N1954" s="28">
        <v>0</v>
      </c>
      <c r="O1954" s="28">
        <v>0</v>
      </c>
      <c r="P1954" s="71">
        <f t="shared" si="730"/>
        <v>8700</v>
      </c>
      <c r="Q1954" s="76">
        <f t="shared" ref="Q1954:Q1956" si="735">J1954+P1954</f>
        <v>104400</v>
      </c>
      <c r="R1954" s="196">
        <v>0</v>
      </c>
    </row>
    <row r="1955" spans="1:18" ht="29.25" hidden="1" customHeight="1" outlineLevel="2">
      <c r="A1955" s="427"/>
      <c r="B1955" s="429"/>
      <c r="C1955" s="163" t="s">
        <v>310</v>
      </c>
      <c r="D1955" s="369">
        <v>0</v>
      </c>
      <c r="E1955" s="369">
        <v>0</v>
      </c>
      <c r="F1955" s="368">
        <v>87000</v>
      </c>
      <c r="G1955" s="369">
        <v>0</v>
      </c>
      <c r="H1955" s="369">
        <v>0</v>
      </c>
      <c r="I1955" s="368">
        <v>8700</v>
      </c>
      <c r="J1955" s="71">
        <f t="shared" si="728"/>
        <v>95700</v>
      </c>
      <c r="K1955" s="369">
        <v>0</v>
      </c>
      <c r="L1955" s="369">
        <v>0</v>
      </c>
      <c r="M1955" s="368">
        <v>8700</v>
      </c>
      <c r="N1955" s="369">
        <v>0</v>
      </c>
      <c r="O1955" s="369">
        <v>0</v>
      </c>
      <c r="P1955" s="71">
        <f t="shared" si="730"/>
        <v>8700</v>
      </c>
      <c r="Q1955" s="78">
        <f t="shared" si="735"/>
        <v>104400</v>
      </c>
      <c r="R1955" s="196">
        <v>0</v>
      </c>
    </row>
    <row r="1956" spans="1:18" ht="29.25" hidden="1" customHeight="1" outlineLevel="2">
      <c r="A1956" s="427"/>
      <c r="B1956" s="429"/>
      <c r="C1956" s="165" t="s">
        <v>306</v>
      </c>
      <c r="D1956" s="28">
        <f>D1957</f>
        <v>0</v>
      </c>
      <c r="E1956" s="28">
        <f>E1957</f>
        <v>0</v>
      </c>
      <c r="F1956" s="20">
        <v>6000</v>
      </c>
      <c r="G1956" s="28">
        <v>0</v>
      </c>
      <c r="H1956" s="28">
        <v>0</v>
      </c>
      <c r="I1956" s="28">
        <v>0</v>
      </c>
      <c r="J1956" s="71">
        <f t="shared" si="728"/>
        <v>6000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71">
        <f t="shared" si="730"/>
        <v>0</v>
      </c>
      <c r="Q1956" s="76">
        <f t="shared" si="735"/>
        <v>6000</v>
      </c>
      <c r="R1956" s="196">
        <v>0</v>
      </c>
    </row>
    <row r="1957" spans="1:18" ht="29.25" hidden="1" customHeight="1" outlineLevel="2">
      <c r="A1957" s="427"/>
      <c r="B1957" s="429"/>
      <c r="C1957" s="163" t="s">
        <v>310</v>
      </c>
      <c r="D1957" s="369">
        <v>0</v>
      </c>
      <c r="E1957" s="369">
        <v>0</v>
      </c>
      <c r="F1957" s="368">
        <v>6000</v>
      </c>
      <c r="G1957" s="369">
        <v>0</v>
      </c>
      <c r="H1957" s="369">
        <v>0</v>
      </c>
      <c r="I1957" s="369">
        <v>0</v>
      </c>
      <c r="J1957" s="71">
        <f t="shared" si="728"/>
        <v>6000</v>
      </c>
      <c r="K1957" s="369">
        <v>0</v>
      </c>
      <c r="L1957" s="369">
        <v>0</v>
      </c>
      <c r="M1957" s="369">
        <v>0</v>
      </c>
      <c r="N1957" s="369">
        <v>0</v>
      </c>
      <c r="O1957" s="369">
        <v>0</v>
      </c>
      <c r="P1957" s="71">
        <f t="shared" si="730"/>
        <v>0</v>
      </c>
      <c r="Q1957" s="32">
        <f t="shared" ref="Q1957" si="736">P1957+J1957</f>
        <v>6000</v>
      </c>
      <c r="R1957" s="196">
        <v>0</v>
      </c>
    </row>
    <row r="1958" spans="1:18" ht="29.25" hidden="1" customHeight="1" outlineLevel="2">
      <c r="A1958" s="427"/>
      <c r="B1958" s="429"/>
      <c r="C1958" s="75" t="s">
        <v>277</v>
      </c>
      <c r="D1958" s="28">
        <f>D1959</f>
        <v>0</v>
      </c>
      <c r="E1958" s="28">
        <f>E1959</f>
        <v>0</v>
      </c>
      <c r="F1958" s="28">
        <f t="shared" ref="F1958:H1958" si="737">F1959</f>
        <v>0</v>
      </c>
      <c r="G1958" s="28">
        <f t="shared" si="737"/>
        <v>0</v>
      </c>
      <c r="H1958" s="28">
        <f t="shared" si="737"/>
        <v>0</v>
      </c>
      <c r="I1958" s="20">
        <f>I1959</f>
        <v>68000</v>
      </c>
      <c r="J1958" s="71">
        <f t="shared" si="728"/>
        <v>68000</v>
      </c>
      <c r="K1958" s="28">
        <v>0</v>
      </c>
      <c r="L1958" s="20">
        <f t="shared" ref="L1958:O1958" si="738">L1959</f>
        <v>104000</v>
      </c>
      <c r="M1958" s="20">
        <f t="shared" si="738"/>
        <v>107000</v>
      </c>
      <c r="N1958" s="20">
        <f t="shared" si="738"/>
        <v>136000</v>
      </c>
      <c r="O1958" s="20">
        <f t="shared" si="738"/>
        <v>138000</v>
      </c>
      <c r="P1958" s="71">
        <f t="shared" si="730"/>
        <v>485000</v>
      </c>
      <c r="Q1958" s="76">
        <f>J1958+P1958</f>
        <v>553000</v>
      </c>
      <c r="R1958" s="196">
        <v>23000</v>
      </c>
    </row>
    <row r="1959" spans="1:18" ht="29.25" hidden="1" customHeight="1" outlineLevel="2">
      <c r="A1959" s="427"/>
      <c r="B1959" s="430"/>
      <c r="C1959" s="163" t="s">
        <v>310</v>
      </c>
      <c r="D1959" s="369">
        <v>0</v>
      </c>
      <c r="E1959" s="369">
        <v>0</v>
      </c>
      <c r="F1959" s="369">
        <v>0</v>
      </c>
      <c r="G1959" s="369">
        <v>0</v>
      </c>
      <c r="H1959" s="369">
        <v>0</v>
      </c>
      <c r="I1959" s="368">
        <f>45000+R1959</f>
        <v>68000</v>
      </c>
      <c r="J1959" s="71">
        <f t="shared" si="728"/>
        <v>68000</v>
      </c>
      <c r="K1959" s="369">
        <v>0</v>
      </c>
      <c r="L1959" s="368">
        <v>104000</v>
      </c>
      <c r="M1959" s="368">
        <v>107000</v>
      </c>
      <c r="N1959" s="368">
        <v>136000</v>
      </c>
      <c r="O1959" s="368">
        <v>138000</v>
      </c>
      <c r="P1959" s="71">
        <f t="shared" si="730"/>
        <v>485000</v>
      </c>
      <c r="Q1959" s="78">
        <f>J1959+P1959</f>
        <v>553000</v>
      </c>
      <c r="R1959" s="196">
        <v>23000</v>
      </c>
    </row>
    <row r="1960" spans="1:18" ht="29.25" hidden="1" customHeight="1" outlineLevel="1">
      <c r="A1960" s="421" t="s">
        <v>92</v>
      </c>
      <c r="B1960" s="422"/>
      <c r="C1960" s="422"/>
      <c r="D1960" s="363">
        <f>D1962+D1964+D1970</f>
        <v>0</v>
      </c>
      <c r="E1960" s="363">
        <f>E1962+E1964+E1970</f>
        <v>12000</v>
      </c>
      <c r="F1960" s="363">
        <f t="shared" ref="F1960:O1961" si="739">F1962+F1964+F1970</f>
        <v>144000</v>
      </c>
      <c r="G1960" s="363">
        <f>G1962+G1964+G1970</f>
        <v>0</v>
      </c>
      <c r="H1960" s="363">
        <f>H1962+H1964+H1970</f>
        <v>0</v>
      </c>
      <c r="I1960" s="363">
        <f t="shared" si="739"/>
        <v>2197215</v>
      </c>
      <c r="J1960" s="363">
        <f t="shared" si="728"/>
        <v>2353215</v>
      </c>
      <c r="K1960" s="363">
        <f t="shared" si="739"/>
        <v>634350</v>
      </c>
      <c r="L1960" s="363">
        <f t="shared" si="739"/>
        <v>686383</v>
      </c>
      <c r="M1960" s="363">
        <f t="shared" si="739"/>
        <v>743796</v>
      </c>
      <c r="N1960" s="363">
        <f t="shared" si="739"/>
        <v>766263</v>
      </c>
      <c r="O1960" s="363">
        <f t="shared" si="739"/>
        <v>826870</v>
      </c>
      <c r="P1960" s="363">
        <f t="shared" si="730"/>
        <v>3657662</v>
      </c>
      <c r="Q1960" s="67">
        <f>J1960+P1960</f>
        <v>6010877</v>
      </c>
      <c r="R1960" s="196">
        <v>1029000</v>
      </c>
    </row>
    <row r="1961" spans="1:18" ht="29.25" hidden="1" customHeight="1" outlineLevel="1">
      <c r="A1961" s="427">
        <v>8</v>
      </c>
      <c r="B1961" s="428" t="s">
        <v>14</v>
      </c>
      <c r="C1961" s="68" t="s">
        <v>310</v>
      </c>
      <c r="D1961" s="59">
        <f>D1963+D1965+D1971</f>
        <v>0</v>
      </c>
      <c r="E1961" s="59">
        <f>E1963+E1965+E1971</f>
        <v>12000</v>
      </c>
      <c r="F1961" s="59">
        <f t="shared" si="739"/>
        <v>144000</v>
      </c>
      <c r="G1961" s="59">
        <f>G1963+G1965+G1971</f>
        <v>0</v>
      </c>
      <c r="H1961" s="59">
        <f>H1963+H1965+H1971</f>
        <v>0</v>
      </c>
      <c r="I1961" s="59">
        <f t="shared" si="739"/>
        <v>2197215</v>
      </c>
      <c r="J1961" s="363">
        <f t="shared" si="728"/>
        <v>2353215</v>
      </c>
      <c r="K1961" s="59">
        <f t="shared" si="739"/>
        <v>634350</v>
      </c>
      <c r="L1961" s="59">
        <f t="shared" si="739"/>
        <v>686383</v>
      </c>
      <c r="M1961" s="59">
        <f t="shared" si="739"/>
        <v>743796</v>
      </c>
      <c r="N1961" s="59">
        <f t="shared" si="739"/>
        <v>766263</v>
      </c>
      <c r="O1961" s="59">
        <f t="shared" si="739"/>
        <v>826870</v>
      </c>
      <c r="P1961" s="363">
        <f t="shared" si="730"/>
        <v>3657662</v>
      </c>
      <c r="Q1961" s="74">
        <f>J1961+P1961</f>
        <v>6010877</v>
      </c>
      <c r="R1961" s="196">
        <v>1029000</v>
      </c>
    </row>
    <row r="1962" spans="1:18" ht="29.25" hidden="1" customHeight="1" outlineLevel="1">
      <c r="A1962" s="427"/>
      <c r="B1962" s="429"/>
      <c r="C1962" s="153" t="s">
        <v>304</v>
      </c>
      <c r="D1962" s="28">
        <f>D1963</f>
        <v>0</v>
      </c>
      <c r="E1962" s="28">
        <f t="shared" ref="E1962:F1962" si="740">E1963</f>
        <v>12000</v>
      </c>
      <c r="F1962" s="28">
        <f t="shared" si="740"/>
        <v>120000</v>
      </c>
      <c r="G1962" s="28">
        <v>0</v>
      </c>
      <c r="H1962" s="28">
        <v>0</v>
      </c>
      <c r="I1962" s="28">
        <v>0</v>
      </c>
      <c r="J1962" s="71">
        <f t="shared" si="728"/>
        <v>132000</v>
      </c>
      <c r="K1962" s="28">
        <v>0</v>
      </c>
      <c r="L1962" s="28">
        <v>0</v>
      </c>
      <c r="M1962" s="28">
        <v>0</v>
      </c>
      <c r="N1962" s="28">
        <v>0</v>
      </c>
      <c r="O1962" s="28">
        <v>0</v>
      </c>
      <c r="P1962" s="71">
        <f t="shared" si="730"/>
        <v>0</v>
      </c>
      <c r="Q1962" s="76">
        <f>J1962+P1962</f>
        <v>132000</v>
      </c>
      <c r="R1962" s="196">
        <v>0</v>
      </c>
    </row>
    <row r="1963" spans="1:18" ht="29.25" hidden="1" customHeight="1" outlineLevel="1">
      <c r="A1963" s="427"/>
      <c r="B1963" s="429"/>
      <c r="C1963" s="163" t="s">
        <v>310</v>
      </c>
      <c r="D1963" s="369">
        <v>0</v>
      </c>
      <c r="E1963" s="368">
        <v>12000</v>
      </c>
      <c r="F1963" s="264">
        <v>120000</v>
      </c>
      <c r="G1963" s="369">
        <v>0</v>
      </c>
      <c r="H1963" s="369">
        <v>0</v>
      </c>
      <c r="I1963" s="369">
        <v>0</v>
      </c>
      <c r="J1963" s="71">
        <f t="shared" si="728"/>
        <v>132000</v>
      </c>
      <c r="K1963" s="369">
        <v>0</v>
      </c>
      <c r="L1963" s="369">
        <v>0</v>
      </c>
      <c r="M1963" s="369">
        <v>0</v>
      </c>
      <c r="N1963" s="369">
        <v>0</v>
      </c>
      <c r="O1963" s="369">
        <v>0</v>
      </c>
      <c r="P1963" s="71">
        <f t="shared" si="730"/>
        <v>0</v>
      </c>
      <c r="Q1963" s="78">
        <f t="shared" ref="Q1963" si="741">J1963+P1963</f>
        <v>132000</v>
      </c>
      <c r="R1963" s="196">
        <v>0</v>
      </c>
    </row>
    <row r="1964" spans="1:18" ht="29.25" hidden="1" customHeight="1" outlineLevel="1">
      <c r="A1964" s="427"/>
      <c r="B1964" s="429"/>
      <c r="C1964" s="75" t="s">
        <v>12</v>
      </c>
      <c r="D1964" s="28">
        <f t="shared" ref="D1964:D1965" si="742">D1966+D1968</f>
        <v>0</v>
      </c>
      <c r="E1964" s="28">
        <f>E1966+E1968</f>
        <v>0</v>
      </c>
      <c r="F1964" s="28">
        <v>24000</v>
      </c>
      <c r="G1964" s="28">
        <f>G1966+G1968</f>
        <v>0</v>
      </c>
      <c r="H1964" s="28">
        <f>H1966+H1968</f>
        <v>0</v>
      </c>
      <c r="I1964" s="28">
        <v>24300</v>
      </c>
      <c r="J1964" s="71">
        <f t="shared" si="728"/>
        <v>48300</v>
      </c>
      <c r="K1964" s="28">
        <f>K1966+K1968</f>
        <v>0</v>
      </c>
      <c r="L1964" s="28">
        <v>10800</v>
      </c>
      <c r="M1964" s="28">
        <v>24300</v>
      </c>
      <c r="N1964" s="28">
        <f>N1966+N1968</f>
        <v>0</v>
      </c>
      <c r="O1964" s="28">
        <v>10800</v>
      </c>
      <c r="P1964" s="71">
        <f t="shared" si="730"/>
        <v>45900</v>
      </c>
      <c r="Q1964" s="76">
        <f>J1964+P1964</f>
        <v>94200</v>
      </c>
      <c r="R1964" s="196">
        <v>11000</v>
      </c>
    </row>
    <row r="1965" spans="1:18" ht="29.25" hidden="1" customHeight="1" outlineLevel="1">
      <c r="A1965" s="427"/>
      <c r="B1965" s="429"/>
      <c r="C1965" s="163" t="s">
        <v>310</v>
      </c>
      <c r="D1965" s="369">
        <f t="shared" si="742"/>
        <v>0</v>
      </c>
      <c r="E1965" s="369">
        <f>E1967+E1969</f>
        <v>0</v>
      </c>
      <c r="F1965" s="369">
        <v>24000</v>
      </c>
      <c r="G1965" s="369">
        <f>G1967+G1969</f>
        <v>0</v>
      </c>
      <c r="H1965" s="369">
        <f>H1967+H1969</f>
        <v>0</v>
      </c>
      <c r="I1965" s="369">
        <v>24300</v>
      </c>
      <c r="J1965" s="71">
        <f t="shared" si="728"/>
        <v>48300</v>
      </c>
      <c r="K1965" s="369">
        <f>K1967+K1969</f>
        <v>0</v>
      </c>
      <c r="L1965" s="369">
        <v>10800</v>
      </c>
      <c r="M1965" s="369">
        <v>24300</v>
      </c>
      <c r="N1965" s="369">
        <f>N1967+N1969</f>
        <v>0</v>
      </c>
      <c r="O1965" s="369">
        <v>10800</v>
      </c>
      <c r="P1965" s="71">
        <f t="shared" si="730"/>
        <v>45900</v>
      </c>
      <c r="Q1965" s="78">
        <f>J1965+P1965</f>
        <v>94200</v>
      </c>
      <c r="R1965" s="196">
        <v>11000</v>
      </c>
    </row>
    <row r="1966" spans="1:18" ht="29.25" hidden="1" customHeight="1" outlineLevel="1">
      <c r="A1966" s="427"/>
      <c r="B1966" s="429"/>
      <c r="C1966" s="164" t="s">
        <v>305</v>
      </c>
      <c r="D1966" s="28">
        <f>D1967</f>
        <v>0</v>
      </c>
      <c r="E1966" s="28">
        <f>E1967</f>
        <v>0</v>
      </c>
      <c r="F1966" s="121">
        <v>21600</v>
      </c>
      <c r="G1966" s="28">
        <v>0</v>
      </c>
      <c r="H1966" s="28">
        <v>0</v>
      </c>
      <c r="I1966" s="121">
        <v>21600</v>
      </c>
      <c r="J1966" s="71">
        <f t="shared" si="728"/>
        <v>43200</v>
      </c>
      <c r="K1966" s="28">
        <v>0</v>
      </c>
      <c r="L1966" s="28">
        <v>10800</v>
      </c>
      <c r="M1966" s="121">
        <v>21600</v>
      </c>
      <c r="N1966" s="28">
        <v>0</v>
      </c>
      <c r="O1966" s="20">
        <v>10800</v>
      </c>
      <c r="P1966" s="71">
        <f t="shared" si="730"/>
        <v>43200</v>
      </c>
      <c r="Q1966" s="76">
        <f t="shared" ref="Q1966:Q1968" si="743">J1966+P1966</f>
        <v>86400</v>
      </c>
      <c r="R1966" s="196">
        <v>11000</v>
      </c>
    </row>
    <row r="1967" spans="1:18" ht="29.25" hidden="1" customHeight="1" outlineLevel="1">
      <c r="A1967" s="427"/>
      <c r="B1967" s="429"/>
      <c r="C1967" s="163" t="s">
        <v>310</v>
      </c>
      <c r="D1967" s="369">
        <v>0</v>
      </c>
      <c r="E1967" s="369">
        <v>0</v>
      </c>
      <c r="F1967" s="370">
        <v>21600</v>
      </c>
      <c r="G1967" s="369">
        <v>0</v>
      </c>
      <c r="H1967" s="369">
        <v>0</v>
      </c>
      <c r="I1967" s="370">
        <v>21600</v>
      </c>
      <c r="J1967" s="71">
        <f t="shared" si="728"/>
        <v>43200</v>
      </c>
      <c r="K1967" s="369">
        <v>0</v>
      </c>
      <c r="L1967" s="369">
        <v>10800</v>
      </c>
      <c r="M1967" s="370">
        <v>21600</v>
      </c>
      <c r="N1967" s="369">
        <v>0</v>
      </c>
      <c r="O1967" s="368">
        <v>10800</v>
      </c>
      <c r="P1967" s="71">
        <f t="shared" si="730"/>
        <v>43200</v>
      </c>
      <c r="Q1967" s="78">
        <f>J1967+P1967</f>
        <v>86400</v>
      </c>
      <c r="R1967" s="196">
        <v>11000</v>
      </c>
    </row>
    <row r="1968" spans="1:18" ht="29.25" hidden="1" customHeight="1" outlineLevel="1">
      <c r="A1968" s="427"/>
      <c r="B1968" s="429"/>
      <c r="C1968" s="165" t="s">
        <v>306</v>
      </c>
      <c r="D1968" s="28">
        <f>D1969</f>
        <v>0</v>
      </c>
      <c r="E1968" s="28">
        <f>E1969</f>
        <v>0</v>
      </c>
      <c r="F1968" s="121">
        <v>2700</v>
      </c>
      <c r="G1968" s="28">
        <v>0</v>
      </c>
      <c r="H1968" s="28">
        <v>0</v>
      </c>
      <c r="I1968" s="121">
        <v>2700</v>
      </c>
      <c r="J1968" s="71">
        <f t="shared" si="728"/>
        <v>5400</v>
      </c>
      <c r="K1968" s="28">
        <v>0</v>
      </c>
      <c r="L1968" s="28">
        <v>0</v>
      </c>
      <c r="M1968" s="121">
        <v>2700</v>
      </c>
      <c r="N1968" s="28">
        <v>0</v>
      </c>
      <c r="O1968" s="28">
        <v>0</v>
      </c>
      <c r="P1968" s="71">
        <f t="shared" si="730"/>
        <v>2700</v>
      </c>
      <c r="Q1968" s="76">
        <f t="shared" si="743"/>
        <v>8100</v>
      </c>
      <c r="R1968" s="196">
        <v>0</v>
      </c>
    </row>
    <row r="1969" spans="1:18" ht="29.25" hidden="1" customHeight="1" outlineLevel="1">
      <c r="A1969" s="427"/>
      <c r="B1969" s="429"/>
      <c r="C1969" s="163" t="s">
        <v>310</v>
      </c>
      <c r="D1969" s="369">
        <v>0</v>
      </c>
      <c r="E1969" s="369">
        <v>0</v>
      </c>
      <c r="F1969" s="370">
        <v>2700</v>
      </c>
      <c r="G1969" s="369">
        <v>0</v>
      </c>
      <c r="H1969" s="369">
        <v>0</v>
      </c>
      <c r="I1969" s="370">
        <v>2700</v>
      </c>
      <c r="J1969" s="71">
        <f t="shared" si="728"/>
        <v>5400</v>
      </c>
      <c r="K1969" s="369">
        <v>0</v>
      </c>
      <c r="L1969" s="369">
        <v>0</v>
      </c>
      <c r="M1969" s="370">
        <v>2700</v>
      </c>
      <c r="N1969" s="369">
        <v>0</v>
      </c>
      <c r="O1969" s="369">
        <v>0</v>
      </c>
      <c r="P1969" s="71">
        <f t="shared" si="730"/>
        <v>2700</v>
      </c>
      <c r="Q1969" s="78">
        <f>J1969+P1969</f>
        <v>8100</v>
      </c>
      <c r="R1969" s="196">
        <v>0</v>
      </c>
    </row>
    <row r="1970" spans="1:18" ht="29.25" hidden="1" customHeight="1" outlineLevel="1">
      <c r="A1970" s="427"/>
      <c r="B1970" s="429"/>
      <c r="C1970" s="75" t="s">
        <v>277</v>
      </c>
      <c r="D1970" s="28">
        <f>D1971</f>
        <v>0</v>
      </c>
      <c r="E1970" s="28">
        <f>E1971</f>
        <v>0</v>
      </c>
      <c r="F1970" s="28">
        <f t="shared" ref="F1970:H1970" si="744">F1971</f>
        <v>0</v>
      </c>
      <c r="G1970" s="28">
        <f t="shared" si="744"/>
        <v>0</v>
      </c>
      <c r="H1970" s="28">
        <f t="shared" si="744"/>
        <v>0</v>
      </c>
      <c r="I1970" s="176">
        <f>I1971</f>
        <v>2172915</v>
      </c>
      <c r="J1970" s="71">
        <f t="shared" si="728"/>
        <v>2172915</v>
      </c>
      <c r="K1970" s="176">
        <f t="shared" ref="K1970:O1970" si="745">K1971</f>
        <v>634350</v>
      </c>
      <c r="L1970" s="176">
        <f t="shared" si="745"/>
        <v>675583</v>
      </c>
      <c r="M1970" s="176">
        <f t="shared" si="745"/>
        <v>719496</v>
      </c>
      <c r="N1970" s="176">
        <f t="shared" si="745"/>
        <v>766263</v>
      </c>
      <c r="O1970" s="176">
        <f t="shared" si="745"/>
        <v>816070</v>
      </c>
      <c r="P1970" s="71">
        <f t="shared" si="730"/>
        <v>3611762</v>
      </c>
      <c r="Q1970" s="76">
        <f>J1970+P1970</f>
        <v>5784677</v>
      </c>
      <c r="R1970" s="196">
        <v>1018000</v>
      </c>
    </row>
    <row r="1971" spans="1:18" ht="29.25" hidden="1" customHeight="1" outlineLevel="1" thickBot="1">
      <c r="A1971" s="454"/>
      <c r="B1971" s="455"/>
      <c r="C1971" s="166" t="s">
        <v>310</v>
      </c>
      <c r="D1971" s="167">
        <v>0</v>
      </c>
      <c r="E1971" s="167">
        <v>0</v>
      </c>
      <c r="F1971" s="167">
        <v>0</v>
      </c>
      <c r="G1971" s="167">
        <v>0</v>
      </c>
      <c r="H1971" s="167">
        <v>0</v>
      </c>
      <c r="I1971" s="177">
        <f>1154915+R1971</f>
        <v>2172915</v>
      </c>
      <c r="J1971" s="154">
        <f t="shared" si="728"/>
        <v>2172915</v>
      </c>
      <c r="K1971" s="177">
        <v>634350</v>
      </c>
      <c r="L1971" s="177">
        <v>675583</v>
      </c>
      <c r="M1971" s="177">
        <v>719496</v>
      </c>
      <c r="N1971" s="177">
        <v>766263</v>
      </c>
      <c r="O1971" s="177">
        <v>816070</v>
      </c>
      <c r="P1971" s="154">
        <f t="shared" si="730"/>
        <v>3611762</v>
      </c>
      <c r="Q1971" s="81">
        <f>J1971+P1971</f>
        <v>5784677</v>
      </c>
      <c r="R1971" s="196">
        <v>1018000</v>
      </c>
    </row>
    <row r="1972" spans="1:18" ht="16.5" collapsed="1" thickTop="1"/>
  </sheetData>
  <mergeCells count="241">
    <mergeCell ref="A23:C23"/>
    <mergeCell ref="A24:C24"/>
    <mergeCell ref="A25:C25"/>
    <mergeCell ref="A26:C26"/>
    <mergeCell ref="A27:C27"/>
    <mergeCell ref="A38:C38"/>
    <mergeCell ref="A18:C18"/>
    <mergeCell ref="A19:C19"/>
    <mergeCell ref="A20:C20"/>
    <mergeCell ref="A21:C21"/>
    <mergeCell ref="A22:C22"/>
    <mergeCell ref="A3:Q3"/>
    <mergeCell ref="M1:Q1"/>
    <mergeCell ref="M2:Q2"/>
    <mergeCell ref="A30:C30"/>
    <mergeCell ref="A31:C31"/>
    <mergeCell ref="A32:C32"/>
    <mergeCell ref="A33:C33"/>
    <mergeCell ref="A34:C34"/>
    <mergeCell ref="A35:C35"/>
    <mergeCell ref="A14:C14"/>
    <mergeCell ref="A15:C15"/>
    <mergeCell ref="A16:C16"/>
    <mergeCell ref="A17:C17"/>
    <mergeCell ref="A28:C28"/>
    <mergeCell ref="A29:C29"/>
    <mergeCell ref="A8:C8"/>
    <mergeCell ref="A9:C9"/>
    <mergeCell ref="A10:C10"/>
    <mergeCell ref="A11:C11"/>
    <mergeCell ref="A12:C12"/>
    <mergeCell ref="A13:C13"/>
    <mergeCell ref="B5:C5"/>
    <mergeCell ref="B6:C6"/>
    <mergeCell ref="A7:C7"/>
    <mergeCell ref="A43:C43"/>
    <mergeCell ref="A44:C44"/>
    <mergeCell ref="A45:C45"/>
    <mergeCell ref="A46:Q46"/>
    <mergeCell ref="A47:C47"/>
    <mergeCell ref="A48:C48"/>
    <mergeCell ref="A36:C36"/>
    <mergeCell ref="A37:C37"/>
    <mergeCell ref="A40:C40"/>
    <mergeCell ref="A39:C39"/>
    <mergeCell ref="A41:C41"/>
    <mergeCell ref="A42:C42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171:C171"/>
    <mergeCell ref="A172:A201"/>
    <mergeCell ref="B172:B201"/>
    <mergeCell ref="A85:A124"/>
    <mergeCell ref="B85:B124"/>
    <mergeCell ref="A125:C125"/>
    <mergeCell ref="A126:A170"/>
    <mergeCell ref="B126:B170"/>
    <mergeCell ref="F129:F130"/>
    <mergeCell ref="F207:F208"/>
    <mergeCell ref="L207:L208"/>
    <mergeCell ref="F255:F256"/>
    <mergeCell ref="G255:G256"/>
    <mergeCell ref="H255:H256"/>
    <mergeCell ref="L129:L130"/>
    <mergeCell ref="F138:F139"/>
    <mergeCell ref="I138:I139"/>
    <mergeCell ref="M138:M139"/>
    <mergeCell ref="A271:C271"/>
    <mergeCell ref="A272:A291"/>
    <mergeCell ref="B272:B291"/>
    <mergeCell ref="A292:C292"/>
    <mergeCell ref="A293:A309"/>
    <mergeCell ref="B293:B309"/>
    <mergeCell ref="A202:C202"/>
    <mergeCell ref="A203:A270"/>
    <mergeCell ref="B203:B270"/>
    <mergeCell ref="A357:C357"/>
    <mergeCell ref="A358:A477"/>
    <mergeCell ref="B358:B477"/>
    <mergeCell ref="A478:C478"/>
    <mergeCell ref="A479:A488"/>
    <mergeCell ref="B479:B488"/>
    <mergeCell ref="A310:C310"/>
    <mergeCell ref="A311:A325"/>
    <mergeCell ref="B311:B325"/>
    <mergeCell ref="A326:C326"/>
    <mergeCell ref="A327:A356"/>
    <mergeCell ref="B327:B356"/>
    <mergeCell ref="A531:C531"/>
    <mergeCell ref="A532:A574"/>
    <mergeCell ref="B532:B574"/>
    <mergeCell ref="A575:C575"/>
    <mergeCell ref="A576:A845"/>
    <mergeCell ref="B576:B845"/>
    <mergeCell ref="A489:C489"/>
    <mergeCell ref="A490:A499"/>
    <mergeCell ref="B490:B499"/>
    <mergeCell ref="A500:C500"/>
    <mergeCell ref="A501:A530"/>
    <mergeCell ref="B501:B530"/>
    <mergeCell ref="I857:I858"/>
    <mergeCell ref="M857:M858"/>
    <mergeCell ref="A887:C887"/>
    <mergeCell ref="A888:A947"/>
    <mergeCell ref="B888:B947"/>
    <mergeCell ref="A948:C948"/>
    <mergeCell ref="A846:C846"/>
    <mergeCell ref="A847:A886"/>
    <mergeCell ref="B847:B886"/>
    <mergeCell ref="F857:F858"/>
    <mergeCell ref="G857:G858"/>
    <mergeCell ref="H857:H858"/>
    <mergeCell ref="A1066:A1075"/>
    <mergeCell ref="B1066:B1075"/>
    <mergeCell ref="A1076:C1076"/>
    <mergeCell ref="A1077:A1246"/>
    <mergeCell ref="B1077:B1246"/>
    <mergeCell ref="A1247:C1247"/>
    <mergeCell ref="A949:A1008"/>
    <mergeCell ref="B949:B1008"/>
    <mergeCell ref="A1009:C1009"/>
    <mergeCell ref="A1010:A1064"/>
    <mergeCell ref="B1010:B1064"/>
    <mergeCell ref="A1065:C1065"/>
    <mergeCell ref="A1270:A1299"/>
    <mergeCell ref="B1270:B1299"/>
    <mergeCell ref="A1300:C1300"/>
    <mergeCell ref="A1301:A1629"/>
    <mergeCell ref="B1301:B1629"/>
    <mergeCell ref="A1711:C1711"/>
    <mergeCell ref="A1248:A1257"/>
    <mergeCell ref="B1248:B1257"/>
    <mergeCell ref="A1258:C1258"/>
    <mergeCell ref="A1259:A1268"/>
    <mergeCell ref="B1259:B1268"/>
    <mergeCell ref="A1269:C1269"/>
    <mergeCell ref="A1718:C1718"/>
    <mergeCell ref="A1719:C1719"/>
    <mergeCell ref="A1720:C1720"/>
    <mergeCell ref="A1721:C1721"/>
    <mergeCell ref="A1722:C1722"/>
    <mergeCell ref="A1723:C1723"/>
    <mergeCell ref="A1712:A1713"/>
    <mergeCell ref="B1712:B1713"/>
    <mergeCell ref="A1714:C1714"/>
    <mergeCell ref="A1715:C1715"/>
    <mergeCell ref="A1716:C1716"/>
    <mergeCell ref="A1717:C1717"/>
    <mergeCell ref="A1730:C1730"/>
    <mergeCell ref="A1731:C1731"/>
    <mergeCell ref="A1732:C1732"/>
    <mergeCell ref="A1733:C1733"/>
    <mergeCell ref="A1734:C1734"/>
    <mergeCell ref="A1735:C1735"/>
    <mergeCell ref="A1724:C1724"/>
    <mergeCell ref="A1725:C1725"/>
    <mergeCell ref="A1726:C1726"/>
    <mergeCell ref="A1727:C1727"/>
    <mergeCell ref="A1728:C1728"/>
    <mergeCell ref="A1729:C1729"/>
    <mergeCell ref="A1813:C1813"/>
    <mergeCell ref="A1814:A1830"/>
    <mergeCell ref="B1814:B1830"/>
    <mergeCell ref="A1831:A1833"/>
    <mergeCell ref="B1831:B1833"/>
    <mergeCell ref="A1834:C1834"/>
    <mergeCell ref="A1736:A1758"/>
    <mergeCell ref="B1736:B1758"/>
    <mergeCell ref="A1759:A1773"/>
    <mergeCell ref="B1759:B1773"/>
    <mergeCell ref="A1774:C1774"/>
    <mergeCell ref="A1775:A1812"/>
    <mergeCell ref="B1775:B1812"/>
    <mergeCell ref="A1874:C1874"/>
    <mergeCell ref="A1875:C1875"/>
    <mergeCell ref="A1876:C1876"/>
    <mergeCell ref="A1877:A1887"/>
    <mergeCell ref="B1877:B1887"/>
    <mergeCell ref="A1835:A1863"/>
    <mergeCell ref="B1835:B1863"/>
    <mergeCell ref="A1864:C1864"/>
    <mergeCell ref="A1865:C1865"/>
    <mergeCell ref="A1866:C1866"/>
    <mergeCell ref="A1867:C1867"/>
    <mergeCell ref="A1868:C1868"/>
    <mergeCell ref="A1869:C1869"/>
    <mergeCell ref="A1960:C1960"/>
    <mergeCell ref="A1961:A1971"/>
    <mergeCell ref="B1961:B1971"/>
    <mergeCell ref="A1936:C1936"/>
    <mergeCell ref="A1937:A1947"/>
    <mergeCell ref="B1937:B1947"/>
    <mergeCell ref="A1948:C1948"/>
    <mergeCell ref="A1949:A1959"/>
    <mergeCell ref="B1949:B1959"/>
    <mergeCell ref="A1912:C1912"/>
    <mergeCell ref="A1913:A1923"/>
    <mergeCell ref="B1913:B1923"/>
    <mergeCell ref="A1924:C1924"/>
    <mergeCell ref="A1925:A1935"/>
    <mergeCell ref="B1925:B1935"/>
    <mergeCell ref="A1888:C1888"/>
    <mergeCell ref="A1889:A1899"/>
    <mergeCell ref="B1889:B1899"/>
    <mergeCell ref="A1900:C1900"/>
    <mergeCell ref="A1901:A1911"/>
    <mergeCell ref="B1901:B1911"/>
  </mergeCells>
  <printOptions horizontalCentered="1"/>
  <pageMargins left="0" right="0" top="0" bottom="0" header="0" footer="0"/>
  <pageSetup paperSize="9" scale="38" orientation="landscape" r:id="rId1"/>
  <rowBreaks count="2" manualBreakCount="2">
    <brk id="45" max="16" man="1"/>
    <brk id="333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11"/>
  <sheetViews>
    <sheetView view="pageBreakPreview" zoomScale="55" zoomScaleNormal="70" zoomScaleSheetLayoutView="55" workbookViewId="0">
      <pane xSplit="3" ySplit="7" topLeftCell="D904" activePane="bottomRight" state="frozen"/>
      <selection pane="topRight" activeCell="D1" sqref="D1"/>
      <selection pane="bottomLeft" activeCell="A8" sqref="A8"/>
      <selection pane="bottomRight" activeCell="M916" sqref="M916"/>
    </sheetView>
  </sheetViews>
  <sheetFormatPr defaultRowHeight="15.75" outlineLevelRow="2"/>
  <cols>
    <col min="1" max="1" width="9" style="62" bestFit="1" customWidth="1"/>
    <col min="2" max="2" width="7.85546875" style="62" hidden="1" customWidth="1"/>
    <col min="3" max="3" width="60.85546875" style="62" customWidth="1"/>
    <col min="4" max="4" width="16.140625" style="62" customWidth="1"/>
    <col min="5" max="5" width="19.85546875" style="62" bestFit="1" customWidth="1"/>
    <col min="6" max="9" width="16.140625" style="62" customWidth="1"/>
    <col min="10" max="10" width="17.5703125" style="62" bestFit="1" customWidth="1"/>
    <col min="11" max="13" width="20.140625" style="62" bestFit="1" customWidth="1"/>
    <col min="14" max="14" width="20.140625" style="62" customWidth="1"/>
    <col min="15" max="15" width="18.7109375" style="62" customWidth="1"/>
    <col min="16" max="16" width="20.140625" style="62" bestFit="1" customWidth="1"/>
    <col min="17" max="17" width="23.5703125" style="62" customWidth="1"/>
    <col min="18" max="18" width="13.42578125" style="62" customWidth="1"/>
    <col min="19" max="16384" width="9.140625" style="62"/>
  </cols>
  <sheetData>
    <row r="1" spans="1:18" ht="35.25">
      <c r="M1" s="498" t="s">
        <v>357</v>
      </c>
      <c r="N1" s="498"/>
      <c r="O1" s="498"/>
      <c r="P1" s="498"/>
      <c r="Q1" s="498"/>
    </row>
    <row r="2" spans="1:18" ht="93" customHeight="1">
      <c r="M2" s="499" t="s">
        <v>372</v>
      </c>
      <c r="N2" s="499"/>
      <c r="O2" s="499"/>
      <c r="P2" s="499"/>
      <c r="Q2" s="499"/>
      <c r="R2" s="226"/>
    </row>
    <row r="3" spans="1:18" ht="42.75" customHeight="1">
      <c r="A3" s="443" t="s">
        <v>321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</row>
    <row r="4" spans="1:18" ht="21.75" customHeight="1" thickBot="1">
      <c r="A4" s="39"/>
      <c r="B4" s="39"/>
      <c r="C4" s="39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9" t="s">
        <v>309</v>
      </c>
    </row>
    <row r="5" spans="1:18" s="196" customFormat="1" ht="42.75" customHeight="1" thickTop="1">
      <c r="A5" s="64" t="s">
        <v>0</v>
      </c>
      <c r="B5" s="414" t="s">
        <v>343</v>
      </c>
      <c r="C5" s="415"/>
      <c r="D5" s="210" t="s">
        <v>312</v>
      </c>
      <c r="E5" s="210" t="s">
        <v>1</v>
      </c>
      <c r="F5" s="210" t="s">
        <v>2</v>
      </c>
      <c r="G5" s="210" t="s">
        <v>3</v>
      </c>
      <c r="H5" s="210" t="s">
        <v>4</v>
      </c>
      <c r="I5" s="210" t="s">
        <v>5</v>
      </c>
      <c r="J5" s="210" t="s">
        <v>300</v>
      </c>
      <c r="K5" s="210" t="s">
        <v>6</v>
      </c>
      <c r="L5" s="210" t="s">
        <v>7</v>
      </c>
      <c r="M5" s="210" t="s">
        <v>8</v>
      </c>
      <c r="N5" s="210" t="s">
        <v>9</v>
      </c>
      <c r="O5" s="210" t="s">
        <v>10</v>
      </c>
      <c r="P5" s="210" t="s">
        <v>301</v>
      </c>
      <c r="Q5" s="65" t="s">
        <v>302</v>
      </c>
    </row>
    <row r="6" spans="1:18" s="196" customFormat="1" ht="15" customHeight="1">
      <c r="A6" s="209">
        <v>1</v>
      </c>
      <c r="B6" s="416">
        <f>A6+1</f>
        <v>2</v>
      </c>
      <c r="C6" s="417"/>
      <c r="D6" s="211">
        <v>3</v>
      </c>
      <c r="E6" s="211">
        <v>4</v>
      </c>
      <c r="F6" s="211">
        <v>5</v>
      </c>
      <c r="G6" s="211">
        <v>6</v>
      </c>
      <c r="H6" s="211">
        <v>7</v>
      </c>
      <c r="I6" s="211">
        <v>8</v>
      </c>
      <c r="J6" s="211">
        <v>9</v>
      </c>
      <c r="K6" s="211">
        <v>10</v>
      </c>
      <c r="L6" s="211">
        <v>11</v>
      </c>
      <c r="M6" s="211">
        <v>12</v>
      </c>
      <c r="N6" s="211">
        <v>13</v>
      </c>
      <c r="O6" s="211">
        <v>14</v>
      </c>
      <c r="P6" s="211">
        <v>15</v>
      </c>
      <c r="Q6" s="66">
        <v>16</v>
      </c>
    </row>
    <row r="7" spans="1:18" s="197" customFormat="1" ht="30" customHeight="1" collapsed="1">
      <c r="A7" s="551" t="s">
        <v>352</v>
      </c>
      <c r="B7" s="552"/>
      <c r="C7" s="553"/>
      <c r="D7" s="212">
        <f>D14+D55+D101+D132+D201+D222+D240+D256+D287+D408+D419+D430+D461+D506+D777+D818+D879+D940+D996+D1007+D1178+D1189+D1200+D1231+D1642</f>
        <v>0</v>
      </c>
      <c r="E7" s="387">
        <f>E9+E8+E10+E11+E12+E13</f>
        <v>11930915.960000001</v>
      </c>
      <c r="F7" s="342">
        <f t="shared" ref="F7:K7" si="0">F9+F8+F10+F11+F12+F13</f>
        <v>20030000</v>
      </c>
      <c r="G7" s="342">
        <f t="shared" si="0"/>
        <v>34003000</v>
      </c>
      <c r="H7" s="342">
        <f t="shared" si="0"/>
        <v>34003000</v>
      </c>
      <c r="I7" s="342">
        <f t="shared" si="0"/>
        <v>56907679.003999993</v>
      </c>
      <c r="J7" s="212">
        <f t="shared" ref="J7:J71" si="1">I7+H7+G7+F7+E7+D7</f>
        <v>156874594.96400002</v>
      </c>
      <c r="K7" s="342">
        <f t="shared" si="0"/>
        <v>60267101.866666667</v>
      </c>
      <c r="L7" s="342">
        <f t="shared" ref="L7" si="2">L9+L8+L10+L11+L12+L13</f>
        <v>53741489.405126221</v>
      </c>
      <c r="M7" s="342">
        <f t="shared" ref="M7" si="3">M9+M8+M10+M11+M12+M13</f>
        <v>35195533.617637329</v>
      </c>
      <c r="N7" s="342">
        <f t="shared" ref="N7" si="4">N9+N8+N10+N11+N12+N13</f>
        <v>35603916.459999993</v>
      </c>
      <c r="O7" s="342">
        <f t="shared" ref="O7" si="5">O9+O8+O10+O11+O12+O13</f>
        <v>42671402.436666667</v>
      </c>
      <c r="P7" s="212">
        <f>K7+L7+M7+N7+O7</f>
        <v>227479443.78609687</v>
      </c>
      <c r="Q7" s="67">
        <f>J7+P7</f>
        <v>384354038.75009692</v>
      </c>
    </row>
    <row r="8" spans="1:18" ht="39" customHeight="1">
      <c r="A8" s="546"/>
      <c r="B8" s="547" t="s">
        <v>11</v>
      </c>
      <c r="C8" s="547"/>
      <c r="D8" s="277">
        <f>D1643</f>
        <v>0</v>
      </c>
      <c r="E8" s="208">
        <f>E1643</f>
        <v>0</v>
      </c>
      <c r="F8" s="208">
        <f>F15+F56+F102+F133+F202+F223+F241+F257+F288+F409+F420+F431+F462+F507+F778+F819+F880+F941+F997+F1008+F1179+F1190+F1201+F1232</f>
        <v>3454000</v>
      </c>
      <c r="G8" s="357">
        <f>G15+G56+G102+G133+G202+G223+G241+G257+G288+G409+G420+G431+G462+G507+G778+G819+G880+G941+G997+G1008+G1179+G1190+G1201+G1232</f>
        <v>0</v>
      </c>
      <c r="H8" s="357">
        <f>H15+H56+H102+H133+H202+H223+H241+H257+H288+H409+H420+H431+H462+H507+H778+H819+H880+H941+H997+H1008+H1179+H1190+H1201+H1232</f>
        <v>0</v>
      </c>
      <c r="I8" s="357">
        <f>I15+I56+I102+I133+I202+I223+I241+I257+I288+I409+I420+I431+I462+I507+I778+I819+I880+I941+I997+I1008+I1179+I1190+I1201+I1232</f>
        <v>0</v>
      </c>
      <c r="J8" s="212">
        <f t="shared" si="1"/>
        <v>3454000</v>
      </c>
      <c r="K8" s="357">
        <f>K15+K56+K102+K133+K202+K223+K241+K257+K288+K409+K420+K431+K462+K507+K778+K819+K880+K941+K997+K1008+K1179+K1190+K1201+K1232</f>
        <v>17848752.100000001</v>
      </c>
      <c r="L8" s="357">
        <f>L15+L56+L102+L133+L202+L223+L241+L257+L288+L409+L420+L431+L462+L507+L778+L819+L880+L941+L997+L1008+L1179+L1190+L1201+L1232</f>
        <v>12582200.275126221</v>
      </c>
      <c r="M8" s="357">
        <f>M15+M56+M102+M133+M202+M223+M241+M257+M288+M409+M420+M431+M462+M507+M778+M819+M880+M941+M997+M1008+M1179+M1190+M1201+M1232</f>
        <v>0</v>
      </c>
      <c r="N8" s="357">
        <f>N15+N56+N102+N133+N202+N223+N241+N257+N288+N409+N420+N431+N462+N507+N778+N819+N880+N941+N997+N1008+N1179+N1190+N1201+N1232</f>
        <v>0</v>
      </c>
      <c r="O8" s="357">
        <f>O15+O56+O102+O133+O202+O223+O241+O257+O288+O409+O420+O431+O462+O507+O778+O819+O880+O941+O997+O1008+O1179+O1190+O1201+O1232</f>
        <v>0</v>
      </c>
      <c r="P8" s="212">
        <f>K8+L8+M8+N8+O8</f>
        <v>30430952.37512622</v>
      </c>
      <c r="Q8" s="66">
        <f t="shared" ref="Q8:Q9" si="6">J8+P8</f>
        <v>33884952.37512622</v>
      </c>
    </row>
    <row r="9" spans="1:18" ht="24.75" customHeight="1">
      <c r="A9" s="546"/>
      <c r="B9" s="547" t="s">
        <v>12</v>
      </c>
      <c r="C9" s="547"/>
      <c r="D9" s="277">
        <f t="shared" ref="D9:I9" si="7">D23+D65+D108+D143+D206+D226+D244+D263+D312+D411+D422+D437+D465+D561+D786+D831+D892+D952+D999+D1042+D1181+D1192+D1207+D1314</f>
        <v>0</v>
      </c>
      <c r="E9" s="385">
        <f t="shared" si="7"/>
        <v>1360577.5</v>
      </c>
      <c r="F9" s="208">
        <f t="shared" si="7"/>
        <v>2492000</v>
      </c>
      <c r="G9" s="208">
        <f t="shared" si="7"/>
        <v>3130000</v>
      </c>
      <c r="H9" s="351">
        <f t="shared" si="7"/>
        <v>3130000</v>
      </c>
      <c r="I9" s="351">
        <f t="shared" si="7"/>
        <v>1375441.568</v>
      </c>
      <c r="J9" s="212">
        <f t="shared" si="1"/>
        <v>11488019.068</v>
      </c>
      <c r="K9" s="208">
        <f>K23+K65+K108+K143+K206+K226+K244+K263+K312+K411+K422+K437+K465+K561+K786+K831+K892+K952+K999+K1042+K1181+K1192+K1207+K1314</f>
        <v>182740</v>
      </c>
      <c r="L9" s="208">
        <f>L23+L65+L108+L143+L206+L226+L244+L263+L312+L411+L422+L437+L465+L561+L786+L831+L892+L952+L999+L1042+L1181+L1192+L1207+L1314</f>
        <v>272880</v>
      </c>
      <c r="M9" s="208">
        <f>M23+M65+M108+M143+M206+M226+M244+M263+M312+M411+M422+M437+M465+M561+M786+M831+M892+M952+M999+M1042+M1181+M1192+M1207+M1314</f>
        <v>410032.24316800002</v>
      </c>
      <c r="N9" s="335">
        <f>N23+N65+N108+N143+N206+N226+N244+N263+N312+N411+N422+N437+N465+N561+N786+N831+N892+N952+N999+N1042+N1181+N1192+N1207+N1314</f>
        <v>230660</v>
      </c>
      <c r="O9" s="208">
        <f>O23+O65+O108+O143+O206+O226+O244+O263+O312+O411+O422+O437+O465+O561+O786+O831+O892+O952+O999+O1042+O1181+O1192+O1207+O1314</f>
        <v>229160</v>
      </c>
      <c r="P9" s="212">
        <f t="shared" ref="P9:P11" si="8">K9+L9+M9+N9+O9</f>
        <v>1325472.2431680001</v>
      </c>
      <c r="Q9" s="66">
        <f t="shared" si="6"/>
        <v>12813491.311168</v>
      </c>
    </row>
    <row r="10" spans="1:18" ht="35.25" customHeight="1">
      <c r="A10" s="546"/>
      <c r="B10" s="547" t="s">
        <v>13</v>
      </c>
      <c r="C10" s="547"/>
      <c r="D10" s="277">
        <f t="shared" ref="D10:I10" si="9">D31+D74+D114+D171+D210+D231+D247+D269+D336+D413+D424+D443+D468+D615+D794+D843+D904+D963+D1001+D1076+D1183+D1194+D1213+D1396</f>
        <v>0</v>
      </c>
      <c r="E10" s="385">
        <f t="shared" si="9"/>
        <v>2454596.5</v>
      </c>
      <c r="F10" s="208">
        <f t="shared" si="9"/>
        <v>495000</v>
      </c>
      <c r="G10" s="208">
        <f t="shared" si="9"/>
        <v>143000</v>
      </c>
      <c r="H10" s="351">
        <f t="shared" si="9"/>
        <v>143000</v>
      </c>
      <c r="I10" s="351">
        <f t="shared" si="9"/>
        <v>698727.43599999999</v>
      </c>
      <c r="J10" s="212">
        <f t="shared" si="1"/>
        <v>3934323.9359999998</v>
      </c>
      <c r="K10" s="208">
        <f>K31+K74+K114+K171+K210+K231+K247+K269+K336+K413+K424+K443+K468+K615+K794+K843+K904+K963+K1001+K1076+K1183+K1194+K1213+K1396</f>
        <v>142500</v>
      </c>
      <c r="L10" s="208">
        <f>L31+L74+L114+L171+L210+L231+L247+L269+L336+L413+L424+L443+L468+L615+L794+L843+L904+L963+L1001+L1076+L1183+L1194+L1213+L1396</f>
        <v>2588700</v>
      </c>
      <c r="M10" s="208">
        <f>M31+M74+M114+M171+M210+M231+M247+M269+M336+M413+M424+M443+M468+M615+M794+M843+M904+M963+M1001+M1076+M1183+M1194+M1213+M1396-0.7</f>
        <v>638294.22113600001</v>
      </c>
      <c r="N10" s="335">
        <f>N31+N74+N114+N171+N210+N231+N247+N269+N336+N413+N424+N443+N468+N615+N794+N843+N904+N963+N1001+N1076+N1183+N1194+N1213+N1396</f>
        <v>277050</v>
      </c>
      <c r="O10" s="208">
        <f>O31+O74+O114+O171+O210+O231+O247+O269+O336+O413+O424+O443+O468+O615+O794+O843+O904+O963+O1001+O1076+O1183+O1194+O1213+O1396</f>
        <v>2414700</v>
      </c>
      <c r="P10" s="212">
        <f t="shared" si="8"/>
        <v>6061244.221136</v>
      </c>
      <c r="Q10" s="410">
        <f>J10+P10-0.1+0.5-0.06</f>
        <v>9995568.4971360005</v>
      </c>
    </row>
    <row r="11" spans="1:18" ht="24.75" customHeight="1">
      <c r="A11" s="546"/>
      <c r="B11" s="547" t="s">
        <v>277</v>
      </c>
      <c r="C11" s="547"/>
      <c r="D11" s="277">
        <f>D39+D83+D120+D181+D214+D234+D250+D275+D360+D415+D426+D449+D471+D669+D802+D855+D916+D974+D1003+D1110+D1185+D1196+D1219+D1478</f>
        <v>0</v>
      </c>
      <c r="E11" s="385">
        <f>E39+E83+E120+E181+E214+E234+E250+E275+E360+E415+E426+E449+E471+E669+E802+E855+E916+E974+E1003+E1110+E1185+E1196+E1219+E1478+E474</f>
        <v>8115741.96</v>
      </c>
      <c r="F11" s="343">
        <f>F39+F83+F120+F181+F214+F234+F250+F275+F360+F415+F426+F449+F471+F669+F802+F855+F916+F974+F1003+F1110+F1185+F1196+F1219+F1478+F474</f>
        <v>13589000</v>
      </c>
      <c r="G11" s="343">
        <f>G39+G83+G120+G181+G214+G234+G250+G275+G360+G415+G426+G449+G471+G669+G802+G855+G916+G974+G1003+G1110+G1185+G1196+G1219+G1478+G474</f>
        <v>30730000</v>
      </c>
      <c r="H11" s="351">
        <f>H39+H83+H120+H181+H214+H234+H250+H275+H360+H415+H426+H449+H471+H669+H802+H855+H916+H974+H1003+H1110+H1185+H1196+H1219+H1478+H474</f>
        <v>30730000</v>
      </c>
      <c r="I11" s="351">
        <f>I39+I83+I120+I181+I214+I234+I250+I275+I360+I415+I426+I449+I471+I669+I802+I855+I916+I974+I1003+I1110+I1185+I1196+I1219+I1478+I474</f>
        <v>24011300</v>
      </c>
      <c r="J11" s="212">
        <f t="shared" si="1"/>
        <v>107176041.95999999</v>
      </c>
      <c r="K11" s="343">
        <f>K39+K83+K120+K181+K214+K234+K250+K275+K360+K415+K426+K449+K471+K669+K802+K855+K916+K974+K1003+K1110+K1185+K1196+K1219+K1478+K474</f>
        <v>11994900</v>
      </c>
      <c r="L11" s="343">
        <f>L39+L83+L120+L181+L214+L234+L250+L275+L360+L415+L426+L449+L471+L669+L802+L855+L916+L974+L1003+L1110+L1185+L1196+L1219+L1478+L474</f>
        <v>8041500</v>
      </c>
      <c r="M11" s="343">
        <f>M39+M83+M120+M181+M214+M234+M250+M275+M360+M415+M426+M449+M471+M669+M802+M855+M916+M974+M1003+M1110+M1185+M1196+M1219+M1478+M474</f>
        <v>4327000</v>
      </c>
      <c r="N11" s="343">
        <f>N39+N83+N120+N181+N214+N234+N250+N275+N360+N415+N426+N449+N471+N669+N802+N855+N916+N974+N1003+N1110+N1185+N1196+N1219+N1478+N474</f>
        <v>5127000</v>
      </c>
      <c r="O11" s="343">
        <f>O39+O83+O120+O181+O214+O234+O250+O275+O360+O415+O426+O449+O471+O669+O802+O855+O916+O974+O1003+O1110+O1185+O1196+O1219+O1478+O474</f>
        <v>10600000</v>
      </c>
      <c r="P11" s="212">
        <f t="shared" si="8"/>
        <v>40090400</v>
      </c>
      <c r="Q11" s="66">
        <f>J11+P11-0.3</f>
        <v>147266441.65999997</v>
      </c>
    </row>
    <row r="12" spans="1:18" ht="24.75" customHeight="1">
      <c r="A12" s="546"/>
      <c r="B12" s="547" t="s">
        <v>22</v>
      </c>
      <c r="C12" s="547"/>
      <c r="D12" s="277">
        <f t="shared" ref="D12:I12" si="10">D47+D92+D126+D191+D218+D237+D253+D281+D384+D417+D428+D455+D503+D723+D810+D867+D928+D985+D1005+D1144+D1187+D1198+D1225+D1560</f>
        <v>0</v>
      </c>
      <c r="E12" s="208">
        <f t="shared" si="10"/>
        <v>0</v>
      </c>
      <c r="F12" s="208">
        <f t="shared" si="10"/>
        <v>0</v>
      </c>
      <c r="G12" s="208">
        <f t="shared" si="10"/>
        <v>0</v>
      </c>
      <c r="H12" s="351">
        <f t="shared" si="10"/>
        <v>0</v>
      </c>
      <c r="I12" s="351">
        <f t="shared" si="10"/>
        <v>30653542.999999996</v>
      </c>
      <c r="J12" s="212">
        <f t="shared" si="1"/>
        <v>30653542.999999996</v>
      </c>
      <c r="K12" s="382">
        <f>K47+K92+K126+K191+K218+K237+K253+K281+K384+K417+K428+K455+K503+K723+K810+K867+K928+K985+K1005+K1144+K1187+K1198+K1225+K1560+0.1</f>
        <v>29929543.766666666</v>
      </c>
      <c r="L12" s="382">
        <f>L47+L92+L126+L191+L218+L237+L253+L281+L384+L417+L428+L455+L503+L723+L810+L867+L928+L985+L1005+L1144+L1187+L1198+L1225+L1560</f>
        <v>30087542.130000003</v>
      </c>
      <c r="M12" s="382">
        <f>M47+M92+M126+M191+M218+M237+M253+M281+M384+M417+M428+M455+M503+M723+M810+M867+M928+M985+M1005+M1144+M1187+M1198+M1225+M1560</f>
        <v>29651540.153333329</v>
      </c>
      <c r="N12" s="382">
        <f>N47+N92+N126+N191+N218+N237+N253+N281+N384+N417+N428+N455+N503+N723+N810+N867+N928+N985+N1005+N1144+N1187+N1198+N1225+N1560-0.5</f>
        <v>29800539.459999997</v>
      </c>
      <c r="O12" s="382">
        <f>O47+O92+O126+O191+O218+O237+O253+O281+O384+O417+O428+O455+O503+O723+O810+O867+O928+O985+O1005+O1144+O1187+O1198+O1225+O1560-0.1</f>
        <v>29427542.436666664</v>
      </c>
      <c r="P12" s="381">
        <f>K12+L12+M12+N12+O12-0.4</f>
        <v>148896707.54666665</v>
      </c>
      <c r="Q12" s="66">
        <f>J12+P12</f>
        <v>179550250.54666665</v>
      </c>
    </row>
    <row r="13" spans="1:18" ht="56.25" customHeight="1">
      <c r="A13" s="546"/>
      <c r="B13" s="542" t="s">
        <v>320</v>
      </c>
      <c r="C13" s="542"/>
      <c r="D13" s="277">
        <f>D1644</f>
        <v>0</v>
      </c>
      <c r="E13" s="208">
        <f t="shared" ref="E13:O13" si="11">E1644</f>
        <v>0</v>
      </c>
      <c r="F13" s="208">
        <f t="shared" si="11"/>
        <v>0</v>
      </c>
      <c r="G13" s="208">
        <f t="shared" si="11"/>
        <v>0</v>
      </c>
      <c r="H13" s="351">
        <f t="shared" si="11"/>
        <v>0</v>
      </c>
      <c r="I13" s="351">
        <f t="shared" si="11"/>
        <v>168667</v>
      </c>
      <c r="J13" s="212">
        <f>I13+H13+G13+F13+E13+D13</f>
        <v>168667</v>
      </c>
      <c r="K13" s="208">
        <f t="shared" si="11"/>
        <v>168666</v>
      </c>
      <c r="L13" s="208">
        <f t="shared" si="11"/>
        <v>168667</v>
      </c>
      <c r="M13" s="208">
        <f t="shared" si="11"/>
        <v>168667</v>
      </c>
      <c r="N13" s="335">
        <f t="shared" si="11"/>
        <v>168667</v>
      </c>
      <c r="O13" s="208">
        <f t="shared" si="11"/>
        <v>0</v>
      </c>
      <c r="P13" s="212">
        <f>K13+L13+M13+N13+O13</f>
        <v>674667</v>
      </c>
      <c r="Q13" s="66">
        <f>J13+P13</f>
        <v>843334</v>
      </c>
    </row>
    <row r="14" spans="1:18" s="197" customFormat="1" ht="30" customHeight="1">
      <c r="A14" s="543" t="s">
        <v>23</v>
      </c>
      <c r="B14" s="544"/>
      <c r="C14" s="545"/>
      <c r="D14" s="212">
        <f t="shared" ref="D14:I14" si="12">D23+D31+D39+D47</f>
        <v>0</v>
      </c>
      <c r="E14" s="212">
        <f t="shared" si="12"/>
        <v>0</v>
      </c>
      <c r="F14" s="212">
        <f>F23+F31+F39+F47+F15</f>
        <v>731000</v>
      </c>
      <c r="G14" s="356">
        <f>G23+G31+G39+G47+G15</f>
        <v>691000</v>
      </c>
      <c r="H14" s="354">
        <f t="shared" si="12"/>
        <v>691000</v>
      </c>
      <c r="I14" s="354">
        <f t="shared" si="12"/>
        <v>325000</v>
      </c>
      <c r="J14" s="212">
        <f t="shared" si="1"/>
        <v>2438000</v>
      </c>
      <c r="K14" s="356">
        <f>K23+K31+K39+K47+K15</f>
        <v>445000</v>
      </c>
      <c r="L14" s="356">
        <f>L23+L31+L39+L47+L15</f>
        <v>2106000</v>
      </c>
      <c r="M14" s="212">
        <f>M23+M31+M39+M47</f>
        <v>525000</v>
      </c>
      <c r="N14" s="212">
        <f>N23+N31+N39+N47</f>
        <v>275000</v>
      </c>
      <c r="O14" s="212">
        <f>O23+O31+O39+O47</f>
        <v>125000.00000000001</v>
      </c>
      <c r="P14" s="212">
        <f>K14+L14+M14+N14+O14</f>
        <v>3476000</v>
      </c>
      <c r="Q14" s="67">
        <f>J14+P14</f>
        <v>5914000</v>
      </c>
    </row>
    <row r="15" spans="1:18" s="227" customFormat="1" ht="25.5" customHeight="1">
      <c r="A15" s="508">
        <v>1</v>
      </c>
      <c r="B15" s="509"/>
      <c r="C15" s="128" t="s">
        <v>11</v>
      </c>
      <c r="D15" s="208">
        <f t="shared" ref="D15" si="13">SUM(D16:D22)</f>
        <v>0</v>
      </c>
      <c r="E15" s="208">
        <f t="shared" ref="E15:K15" si="14">SUM(E16:E22)</f>
        <v>0</v>
      </c>
      <c r="F15" s="208">
        <v>334000</v>
      </c>
      <c r="G15" s="208">
        <f t="shared" si="14"/>
        <v>0</v>
      </c>
      <c r="H15" s="351">
        <v>0</v>
      </c>
      <c r="I15" s="351">
        <v>0</v>
      </c>
      <c r="J15" s="212">
        <f t="shared" si="1"/>
        <v>334000</v>
      </c>
      <c r="K15" s="208">
        <f t="shared" si="14"/>
        <v>0</v>
      </c>
      <c r="L15" s="208">
        <f>SUM(L16:L22)</f>
        <v>1931000</v>
      </c>
      <c r="M15" s="208">
        <f t="shared" ref="M15:O15" si="15">SUM(M16:M22)</f>
        <v>0</v>
      </c>
      <c r="N15" s="208">
        <f t="shared" si="15"/>
        <v>0</v>
      </c>
      <c r="O15" s="208">
        <f t="shared" si="15"/>
        <v>0</v>
      </c>
      <c r="P15" s="212">
        <f t="shared" ref="P15:P78" si="16">K15+L15+M15+N15+O15</f>
        <v>1931000</v>
      </c>
      <c r="Q15" s="66">
        <f>J15+P15</f>
        <v>2265000</v>
      </c>
    </row>
    <row r="16" spans="1:18" s="227" customFormat="1" ht="15.75" hidden="1" customHeight="1" outlineLevel="1">
      <c r="A16" s="510"/>
      <c r="B16" s="511"/>
      <c r="C16" s="86" t="s">
        <v>15</v>
      </c>
      <c r="D16" s="25">
        <v>0</v>
      </c>
      <c r="E16" s="25">
        <v>0</v>
      </c>
      <c r="F16" s="207"/>
      <c r="G16" s="25">
        <v>0</v>
      </c>
      <c r="H16" s="25">
        <v>0</v>
      </c>
      <c r="I16" s="25">
        <v>0</v>
      </c>
      <c r="J16" s="212">
        <f t="shared" si="1"/>
        <v>0</v>
      </c>
      <c r="K16" s="25">
        <v>0</v>
      </c>
      <c r="L16" s="207">
        <f>400000</f>
        <v>400000</v>
      </c>
      <c r="M16" s="25">
        <v>0</v>
      </c>
      <c r="N16" s="25">
        <v>0</v>
      </c>
      <c r="O16" s="25">
        <v>0</v>
      </c>
      <c r="P16" s="212">
        <f t="shared" si="16"/>
        <v>400000</v>
      </c>
      <c r="Q16" s="66">
        <f t="shared" ref="Q16:Q47" si="17">J16+P16</f>
        <v>400000</v>
      </c>
    </row>
    <row r="17" spans="1:17" s="227" customFormat="1" ht="15.75" hidden="1" customHeight="1" outlineLevel="1">
      <c r="A17" s="510"/>
      <c r="B17" s="511"/>
      <c r="C17" s="86" t="s">
        <v>16</v>
      </c>
      <c r="D17" s="25">
        <v>0</v>
      </c>
      <c r="E17" s="25">
        <v>0</v>
      </c>
      <c r="F17" s="207">
        <f>50000+18327.5+10000</f>
        <v>78327.5</v>
      </c>
      <c r="G17" s="25">
        <v>0</v>
      </c>
      <c r="H17" s="25">
        <v>0</v>
      </c>
      <c r="I17" s="25">
        <v>0</v>
      </c>
      <c r="J17" s="212">
        <f t="shared" si="1"/>
        <v>78327.5</v>
      </c>
      <c r="K17" s="25">
        <v>0</v>
      </c>
      <c r="L17" s="207">
        <v>50000</v>
      </c>
      <c r="M17" s="25">
        <v>0</v>
      </c>
      <c r="N17" s="25">
        <v>0</v>
      </c>
      <c r="O17" s="25">
        <v>0</v>
      </c>
      <c r="P17" s="212">
        <f t="shared" si="16"/>
        <v>50000</v>
      </c>
      <c r="Q17" s="66">
        <f t="shared" si="17"/>
        <v>128327.5</v>
      </c>
    </row>
    <row r="18" spans="1:17" s="227" customFormat="1" ht="15.75" hidden="1" customHeight="1" outlineLevel="1">
      <c r="A18" s="510"/>
      <c r="B18" s="511"/>
      <c r="C18" s="86" t="s">
        <v>17</v>
      </c>
      <c r="D18" s="25">
        <v>0</v>
      </c>
      <c r="E18" s="25">
        <v>0</v>
      </c>
      <c r="F18" s="207">
        <f>18327.5+60000+10000</f>
        <v>88327.5</v>
      </c>
      <c r="G18" s="25">
        <v>0</v>
      </c>
      <c r="H18" s="25">
        <v>0</v>
      </c>
      <c r="I18" s="25">
        <v>0</v>
      </c>
      <c r="J18" s="212">
        <f t="shared" si="1"/>
        <v>88327.5</v>
      </c>
      <c r="K18" s="25">
        <v>0</v>
      </c>
      <c r="L18" s="207">
        <v>60000</v>
      </c>
      <c r="M18" s="25">
        <v>0</v>
      </c>
      <c r="N18" s="25">
        <v>0</v>
      </c>
      <c r="O18" s="25">
        <v>0</v>
      </c>
      <c r="P18" s="212">
        <f t="shared" si="16"/>
        <v>60000</v>
      </c>
      <c r="Q18" s="66">
        <f t="shared" si="17"/>
        <v>148327.5</v>
      </c>
    </row>
    <row r="19" spans="1:17" s="227" customFormat="1" ht="15.75" hidden="1" customHeight="1" outlineLevel="1">
      <c r="A19" s="510"/>
      <c r="B19" s="511"/>
      <c r="C19" s="86" t="s">
        <v>18</v>
      </c>
      <c r="D19" s="25">
        <v>0</v>
      </c>
      <c r="E19" s="25">
        <v>0</v>
      </c>
      <c r="F19" s="207"/>
      <c r="G19" s="25">
        <v>0</v>
      </c>
      <c r="H19" s="25">
        <v>0</v>
      </c>
      <c r="I19" s="25">
        <v>0</v>
      </c>
      <c r="J19" s="212">
        <f t="shared" si="1"/>
        <v>0</v>
      </c>
      <c r="K19" s="25">
        <v>0</v>
      </c>
      <c r="L19" s="207">
        <v>450000</v>
      </c>
      <c r="M19" s="25">
        <v>0</v>
      </c>
      <c r="N19" s="25">
        <v>0</v>
      </c>
      <c r="O19" s="25">
        <v>0</v>
      </c>
      <c r="P19" s="212">
        <f t="shared" si="16"/>
        <v>450000</v>
      </c>
      <c r="Q19" s="66">
        <f t="shared" si="17"/>
        <v>450000</v>
      </c>
    </row>
    <row r="20" spans="1:17" s="227" customFormat="1" ht="15.75" hidden="1" customHeight="1" outlineLevel="1">
      <c r="A20" s="510"/>
      <c r="B20" s="511"/>
      <c r="C20" s="86" t="s">
        <v>19</v>
      </c>
      <c r="D20" s="25">
        <v>0</v>
      </c>
      <c r="E20" s="25">
        <v>0</v>
      </c>
      <c r="F20" s="207">
        <f>18327.5+56000+10000</f>
        <v>84327.5</v>
      </c>
      <c r="G20" s="25">
        <v>0</v>
      </c>
      <c r="H20" s="25">
        <v>0</v>
      </c>
      <c r="I20" s="25">
        <v>0</v>
      </c>
      <c r="J20" s="212">
        <f t="shared" si="1"/>
        <v>84327.5</v>
      </c>
      <c r="K20" s="25">
        <v>0</v>
      </c>
      <c r="L20" s="207">
        <v>56000</v>
      </c>
      <c r="M20" s="25">
        <v>0</v>
      </c>
      <c r="N20" s="25">
        <v>0</v>
      </c>
      <c r="O20" s="25">
        <v>0</v>
      </c>
      <c r="P20" s="212">
        <f t="shared" si="16"/>
        <v>56000</v>
      </c>
      <c r="Q20" s="66">
        <f t="shared" si="17"/>
        <v>140327.5</v>
      </c>
    </row>
    <row r="21" spans="1:17" s="227" customFormat="1" ht="15.75" hidden="1" customHeight="1" outlineLevel="1">
      <c r="A21" s="510"/>
      <c r="B21" s="511"/>
      <c r="C21" s="86" t="s">
        <v>20</v>
      </c>
      <c r="D21" s="25">
        <v>0</v>
      </c>
      <c r="E21" s="25">
        <v>0</v>
      </c>
      <c r="F21" s="207">
        <f>18327.5+65000</f>
        <v>83327.5</v>
      </c>
      <c r="G21" s="25">
        <v>0</v>
      </c>
      <c r="H21" s="25">
        <v>0</v>
      </c>
      <c r="I21" s="25">
        <v>0</v>
      </c>
      <c r="J21" s="212">
        <f t="shared" si="1"/>
        <v>83327.5</v>
      </c>
      <c r="K21" s="25">
        <v>0</v>
      </c>
      <c r="L21" s="207">
        <v>65000</v>
      </c>
      <c r="M21" s="25">
        <v>0</v>
      </c>
      <c r="N21" s="25">
        <v>0</v>
      </c>
      <c r="O21" s="25">
        <v>0</v>
      </c>
      <c r="P21" s="212">
        <f t="shared" si="16"/>
        <v>65000</v>
      </c>
      <c r="Q21" s="66">
        <f t="shared" si="17"/>
        <v>148327.5</v>
      </c>
    </row>
    <row r="22" spans="1:17" s="227" customFormat="1" ht="15.75" hidden="1" customHeight="1" outlineLevel="1">
      <c r="A22" s="510"/>
      <c r="B22" s="511"/>
      <c r="C22" s="86" t="s">
        <v>21</v>
      </c>
      <c r="D22" s="25">
        <v>0</v>
      </c>
      <c r="E22" s="25">
        <v>0</v>
      </c>
      <c r="F22" s="207"/>
      <c r="G22" s="25">
        <v>0</v>
      </c>
      <c r="H22" s="25">
        <v>0</v>
      </c>
      <c r="I22" s="25">
        <v>0</v>
      </c>
      <c r="J22" s="212">
        <f t="shared" si="1"/>
        <v>0</v>
      </c>
      <c r="K22" s="25">
        <v>0</v>
      </c>
      <c r="L22" s="207">
        <v>850000</v>
      </c>
      <c r="M22" s="25">
        <v>0</v>
      </c>
      <c r="N22" s="25">
        <v>0</v>
      </c>
      <c r="O22" s="25">
        <v>0</v>
      </c>
      <c r="P22" s="212">
        <f t="shared" si="16"/>
        <v>850000</v>
      </c>
      <c r="Q22" s="66">
        <f t="shared" si="17"/>
        <v>850000</v>
      </c>
    </row>
    <row r="23" spans="1:17" s="227" customFormat="1" ht="25.5" customHeight="1" collapsed="1">
      <c r="A23" s="510"/>
      <c r="B23" s="511"/>
      <c r="C23" s="128" t="s">
        <v>12</v>
      </c>
      <c r="D23" s="208">
        <f t="shared" ref="D23:O23" si="18">SUM(D24:D30)</f>
        <v>0</v>
      </c>
      <c r="E23" s="208">
        <f t="shared" si="18"/>
        <v>0</v>
      </c>
      <c r="F23" s="208">
        <f>SUM(F24:F30)</f>
        <v>287000</v>
      </c>
      <c r="G23" s="208">
        <f t="shared" si="18"/>
        <v>35000</v>
      </c>
      <c r="H23" s="351">
        <v>35000</v>
      </c>
      <c r="I23" s="351">
        <v>50000</v>
      </c>
      <c r="J23" s="212">
        <f t="shared" si="1"/>
        <v>407000</v>
      </c>
      <c r="K23" s="208">
        <f t="shared" si="18"/>
        <v>0</v>
      </c>
      <c r="L23" s="208">
        <f>SUM(L24:L30)</f>
        <v>50000</v>
      </c>
      <c r="M23" s="208">
        <f t="shared" si="18"/>
        <v>0</v>
      </c>
      <c r="N23" s="208">
        <f t="shared" si="18"/>
        <v>50000</v>
      </c>
      <c r="O23" s="208">
        <f t="shared" si="18"/>
        <v>0</v>
      </c>
      <c r="P23" s="212">
        <f t="shared" si="16"/>
        <v>100000</v>
      </c>
      <c r="Q23" s="66">
        <f t="shared" si="17"/>
        <v>507000</v>
      </c>
    </row>
    <row r="24" spans="1:17" s="227" customFormat="1" ht="15.75" hidden="1" customHeight="1" outlineLevel="1">
      <c r="A24" s="510"/>
      <c r="B24" s="511"/>
      <c r="C24" s="86" t="s">
        <v>15</v>
      </c>
      <c r="D24" s="25">
        <v>0</v>
      </c>
      <c r="E24" s="25">
        <v>0</v>
      </c>
      <c r="F24" s="207">
        <v>57000</v>
      </c>
      <c r="G24" s="207">
        <v>2000</v>
      </c>
      <c r="H24" s="25">
        <v>2000</v>
      </c>
      <c r="I24" s="350">
        <v>14000</v>
      </c>
      <c r="J24" s="212">
        <f t="shared" si="1"/>
        <v>75000</v>
      </c>
      <c r="K24" s="25">
        <v>0</v>
      </c>
      <c r="L24" s="207">
        <v>14000</v>
      </c>
      <c r="M24" s="25">
        <v>0</v>
      </c>
      <c r="N24" s="207">
        <v>14000</v>
      </c>
      <c r="O24" s="25">
        <v>0</v>
      </c>
      <c r="P24" s="212">
        <f t="shared" si="16"/>
        <v>28000</v>
      </c>
      <c r="Q24" s="66">
        <f t="shared" si="17"/>
        <v>103000</v>
      </c>
    </row>
    <row r="25" spans="1:17" s="227" customFormat="1" ht="15.75" hidden="1" customHeight="1" outlineLevel="1">
      <c r="A25" s="510"/>
      <c r="B25" s="511"/>
      <c r="C25" s="86" t="s">
        <v>16</v>
      </c>
      <c r="D25" s="25">
        <v>0</v>
      </c>
      <c r="E25" s="25">
        <v>0</v>
      </c>
      <c r="F25" s="207">
        <v>2000</v>
      </c>
      <c r="G25" s="25">
        <v>0</v>
      </c>
      <c r="H25" s="25">
        <v>0</v>
      </c>
      <c r="I25" s="350">
        <v>1000</v>
      </c>
      <c r="J25" s="212">
        <f t="shared" si="1"/>
        <v>3000</v>
      </c>
      <c r="K25" s="25">
        <v>0</v>
      </c>
      <c r="L25" s="207">
        <v>1000</v>
      </c>
      <c r="M25" s="25">
        <v>0</v>
      </c>
      <c r="N25" s="207">
        <v>1000</v>
      </c>
      <c r="O25" s="25">
        <v>0</v>
      </c>
      <c r="P25" s="212">
        <f t="shared" si="16"/>
        <v>2000</v>
      </c>
      <c r="Q25" s="66">
        <f t="shared" si="17"/>
        <v>5000</v>
      </c>
    </row>
    <row r="26" spans="1:17" s="227" customFormat="1" ht="15.75" hidden="1" customHeight="1" outlineLevel="1">
      <c r="A26" s="510"/>
      <c r="B26" s="511"/>
      <c r="C26" s="86" t="s">
        <v>17</v>
      </c>
      <c r="D26" s="25">
        <v>0</v>
      </c>
      <c r="E26" s="25">
        <v>0</v>
      </c>
      <c r="F26" s="207">
        <v>2000</v>
      </c>
      <c r="G26" s="25">
        <v>0</v>
      </c>
      <c r="H26" s="25">
        <v>0</v>
      </c>
      <c r="I26" s="350">
        <v>1000</v>
      </c>
      <c r="J26" s="212">
        <f t="shared" si="1"/>
        <v>3000</v>
      </c>
      <c r="K26" s="25">
        <v>0</v>
      </c>
      <c r="L26" s="207">
        <v>1000</v>
      </c>
      <c r="M26" s="25">
        <v>0</v>
      </c>
      <c r="N26" s="207">
        <v>1000</v>
      </c>
      <c r="O26" s="25">
        <v>0</v>
      </c>
      <c r="P26" s="212">
        <f t="shared" si="16"/>
        <v>2000</v>
      </c>
      <c r="Q26" s="66">
        <f t="shared" si="17"/>
        <v>5000</v>
      </c>
    </row>
    <row r="27" spans="1:17" s="227" customFormat="1" ht="15.75" hidden="1" customHeight="1" outlineLevel="1">
      <c r="A27" s="510"/>
      <c r="B27" s="511"/>
      <c r="C27" s="86" t="s">
        <v>18</v>
      </c>
      <c r="D27" s="25">
        <v>0</v>
      </c>
      <c r="E27" s="25">
        <v>0</v>
      </c>
      <c r="F27" s="207">
        <v>88000</v>
      </c>
      <c r="G27" s="207">
        <v>6000</v>
      </c>
      <c r="H27" s="25">
        <v>6000</v>
      </c>
      <c r="I27" s="350">
        <v>10000</v>
      </c>
      <c r="J27" s="212">
        <f t="shared" si="1"/>
        <v>110000</v>
      </c>
      <c r="K27" s="25">
        <v>0</v>
      </c>
      <c r="L27" s="207">
        <v>10000</v>
      </c>
      <c r="M27" s="25">
        <v>0</v>
      </c>
      <c r="N27" s="207">
        <v>10000</v>
      </c>
      <c r="O27" s="25">
        <v>0</v>
      </c>
      <c r="P27" s="212">
        <f t="shared" si="16"/>
        <v>20000</v>
      </c>
      <c r="Q27" s="66">
        <f t="shared" si="17"/>
        <v>130000</v>
      </c>
    </row>
    <row r="28" spans="1:17" s="227" customFormat="1" ht="15.75" hidden="1" customHeight="1" outlineLevel="1">
      <c r="A28" s="510"/>
      <c r="B28" s="511"/>
      <c r="C28" s="86" t="s">
        <v>19</v>
      </c>
      <c r="D28" s="25">
        <v>0</v>
      </c>
      <c r="E28" s="25">
        <v>0</v>
      </c>
      <c r="F28" s="207">
        <v>5000</v>
      </c>
      <c r="G28" s="207">
        <v>1000</v>
      </c>
      <c r="H28" s="25">
        <v>1000</v>
      </c>
      <c r="I28" s="350">
        <v>2000</v>
      </c>
      <c r="J28" s="212">
        <f t="shared" si="1"/>
        <v>9000</v>
      </c>
      <c r="K28" s="25">
        <v>0</v>
      </c>
      <c r="L28" s="207">
        <v>2000</v>
      </c>
      <c r="M28" s="25">
        <v>0</v>
      </c>
      <c r="N28" s="207">
        <v>2000</v>
      </c>
      <c r="O28" s="25">
        <v>0</v>
      </c>
      <c r="P28" s="212">
        <f t="shared" si="16"/>
        <v>4000</v>
      </c>
      <c r="Q28" s="66">
        <f t="shared" si="17"/>
        <v>13000</v>
      </c>
    </row>
    <row r="29" spans="1:17" s="227" customFormat="1" ht="15.75" hidden="1" customHeight="1" outlineLevel="1">
      <c r="A29" s="510"/>
      <c r="B29" s="511"/>
      <c r="C29" s="86" t="s">
        <v>20</v>
      </c>
      <c r="D29" s="25">
        <v>0</v>
      </c>
      <c r="E29" s="25">
        <v>0</v>
      </c>
      <c r="F29" s="207">
        <v>3000</v>
      </c>
      <c r="G29" s="207">
        <v>1000</v>
      </c>
      <c r="H29" s="25">
        <v>1000</v>
      </c>
      <c r="I29" s="350">
        <v>2000</v>
      </c>
      <c r="J29" s="212">
        <f t="shared" si="1"/>
        <v>7000</v>
      </c>
      <c r="K29" s="25">
        <v>0</v>
      </c>
      <c r="L29" s="207">
        <v>2000</v>
      </c>
      <c r="M29" s="25">
        <v>0</v>
      </c>
      <c r="N29" s="207">
        <v>2000</v>
      </c>
      <c r="O29" s="25">
        <v>0</v>
      </c>
      <c r="P29" s="212">
        <f t="shared" si="16"/>
        <v>4000</v>
      </c>
      <c r="Q29" s="66">
        <f t="shared" si="17"/>
        <v>11000</v>
      </c>
    </row>
    <row r="30" spans="1:17" s="227" customFormat="1" ht="15.75" hidden="1" customHeight="1" outlineLevel="1">
      <c r="A30" s="510"/>
      <c r="B30" s="511"/>
      <c r="C30" s="86" t="s">
        <v>21</v>
      </c>
      <c r="D30" s="25">
        <v>0</v>
      </c>
      <c r="E30" s="25">
        <v>0</v>
      </c>
      <c r="F30" s="207">
        <v>130000</v>
      </c>
      <c r="G30" s="207">
        <v>25000</v>
      </c>
      <c r="H30" s="25">
        <v>25000</v>
      </c>
      <c r="I30" s="350">
        <v>20000</v>
      </c>
      <c r="J30" s="212">
        <f t="shared" si="1"/>
        <v>200000</v>
      </c>
      <c r="K30" s="25">
        <v>0</v>
      </c>
      <c r="L30" s="207">
        <v>20000</v>
      </c>
      <c r="M30" s="25">
        <v>0</v>
      </c>
      <c r="N30" s="207">
        <v>20000</v>
      </c>
      <c r="O30" s="25">
        <v>0</v>
      </c>
      <c r="P30" s="212">
        <f t="shared" si="16"/>
        <v>40000</v>
      </c>
      <c r="Q30" s="66">
        <f t="shared" si="17"/>
        <v>240000</v>
      </c>
    </row>
    <row r="31" spans="1:17" s="227" customFormat="1" ht="40.5" customHeight="1" collapsed="1">
      <c r="A31" s="510"/>
      <c r="B31" s="511"/>
      <c r="C31" s="128" t="s">
        <v>13</v>
      </c>
      <c r="D31" s="208">
        <f t="shared" ref="D31:O31" si="19">SUM(D32:D38)</f>
        <v>0</v>
      </c>
      <c r="E31" s="208">
        <f t="shared" si="19"/>
        <v>0</v>
      </c>
      <c r="F31" s="208">
        <f t="shared" si="19"/>
        <v>110000</v>
      </c>
      <c r="G31" s="208">
        <f t="shared" si="19"/>
        <v>0</v>
      </c>
      <c r="H31" s="351">
        <v>0</v>
      </c>
      <c r="I31" s="351">
        <v>150000</v>
      </c>
      <c r="J31" s="212">
        <f t="shared" si="1"/>
        <v>260000</v>
      </c>
      <c r="K31" s="208">
        <f t="shared" si="19"/>
        <v>0</v>
      </c>
      <c r="L31" s="208">
        <f t="shared" si="19"/>
        <v>0</v>
      </c>
      <c r="M31" s="208">
        <f t="shared" si="19"/>
        <v>200000</v>
      </c>
      <c r="N31" s="208">
        <f t="shared" si="19"/>
        <v>0</v>
      </c>
      <c r="O31" s="208">
        <f t="shared" si="19"/>
        <v>0</v>
      </c>
      <c r="P31" s="212">
        <f t="shared" si="16"/>
        <v>200000</v>
      </c>
      <c r="Q31" s="66">
        <f t="shared" si="17"/>
        <v>460000</v>
      </c>
    </row>
    <row r="32" spans="1:17" s="227" customFormat="1" ht="15.75" hidden="1" customHeight="1" outlineLevel="1">
      <c r="A32" s="510"/>
      <c r="B32" s="511"/>
      <c r="C32" s="86" t="s">
        <v>15</v>
      </c>
      <c r="D32" s="25">
        <v>0</v>
      </c>
      <c r="E32" s="25">
        <v>0</v>
      </c>
      <c r="F32" s="207">
        <v>44000</v>
      </c>
      <c r="G32" s="25">
        <v>0</v>
      </c>
      <c r="H32" s="25">
        <v>0</v>
      </c>
      <c r="I32" s="350">
        <v>60000</v>
      </c>
      <c r="J32" s="212">
        <f t="shared" si="1"/>
        <v>104000</v>
      </c>
      <c r="K32" s="25">
        <v>0</v>
      </c>
      <c r="L32" s="25">
        <v>0</v>
      </c>
      <c r="M32" s="207">
        <v>80000</v>
      </c>
      <c r="N32" s="25">
        <v>0</v>
      </c>
      <c r="O32" s="25">
        <v>0</v>
      </c>
      <c r="P32" s="212">
        <f t="shared" si="16"/>
        <v>80000</v>
      </c>
      <c r="Q32" s="66">
        <f t="shared" si="17"/>
        <v>184000</v>
      </c>
    </row>
    <row r="33" spans="1:17" s="227" customFormat="1" ht="15.75" hidden="1" customHeight="1" outlineLevel="1">
      <c r="A33" s="510"/>
      <c r="B33" s="511"/>
      <c r="C33" s="86" t="s">
        <v>16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12">
        <f t="shared" si="1"/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12">
        <f t="shared" si="16"/>
        <v>0</v>
      </c>
      <c r="Q33" s="66">
        <f t="shared" si="17"/>
        <v>0</v>
      </c>
    </row>
    <row r="34" spans="1:17" s="227" customFormat="1" ht="15.75" hidden="1" customHeight="1" outlineLevel="1">
      <c r="A34" s="510"/>
      <c r="B34" s="511"/>
      <c r="C34" s="86" t="s">
        <v>17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12">
        <f t="shared" si="1"/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12">
        <f t="shared" si="16"/>
        <v>0</v>
      </c>
      <c r="Q34" s="66">
        <f t="shared" si="17"/>
        <v>0</v>
      </c>
    </row>
    <row r="35" spans="1:17" s="227" customFormat="1" ht="15.75" hidden="1" customHeight="1" outlineLevel="1">
      <c r="A35" s="510"/>
      <c r="B35" s="511"/>
      <c r="C35" s="86" t="s">
        <v>18</v>
      </c>
      <c r="D35" s="25">
        <v>0</v>
      </c>
      <c r="E35" s="25">
        <v>0</v>
      </c>
      <c r="F35" s="207">
        <v>22000</v>
      </c>
      <c r="G35" s="25">
        <v>0</v>
      </c>
      <c r="H35" s="25">
        <v>0</v>
      </c>
      <c r="I35" s="350">
        <v>30000</v>
      </c>
      <c r="J35" s="212">
        <f t="shared" si="1"/>
        <v>52000</v>
      </c>
      <c r="K35" s="25">
        <v>0</v>
      </c>
      <c r="L35" s="25">
        <v>0</v>
      </c>
      <c r="M35" s="207">
        <v>40000</v>
      </c>
      <c r="N35" s="25">
        <v>0</v>
      </c>
      <c r="O35" s="25">
        <v>0</v>
      </c>
      <c r="P35" s="212">
        <f t="shared" si="16"/>
        <v>40000</v>
      </c>
      <c r="Q35" s="66">
        <f t="shared" si="17"/>
        <v>92000</v>
      </c>
    </row>
    <row r="36" spans="1:17" s="227" customFormat="1" ht="15.75" hidden="1" customHeight="1" outlineLevel="1">
      <c r="A36" s="510"/>
      <c r="B36" s="511"/>
      <c r="C36" s="86" t="s">
        <v>19</v>
      </c>
      <c r="D36" s="25">
        <v>0</v>
      </c>
      <c r="E36" s="25">
        <v>0</v>
      </c>
      <c r="F36" s="207">
        <v>22000</v>
      </c>
      <c r="G36" s="25">
        <v>0</v>
      </c>
      <c r="H36" s="25">
        <v>0</v>
      </c>
      <c r="I36" s="350">
        <v>30000</v>
      </c>
      <c r="J36" s="212">
        <f t="shared" si="1"/>
        <v>52000</v>
      </c>
      <c r="K36" s="25">
        <v>0</v>
      </c>
      <c r="L36" s="25">
        <v>0</v>
      </c>
      <c r="M36" s="207">
        <v>40000</v>
      </c>
      <c r="N36" s="25">
        <v>0</v>
      </c>
      <c r="O36" s="25">
        <v>0</v>
      </c>
      <c r="P36" s="212">
        <f t="shared" si="16"/>
        <v>40000</v>
      </c>
      <c r="Q36" s="66">
        <f t="shared" si="17"/>
        <v>92000</v>
      </c>
    </row>
    <row r="37" spans="1:17" s="227" customFormat="1" ht="15.75" hidden="1" customHeight="1" outlineLevel="1">
      <c r="A37" s="510"/>
      <c r="B37" s="511"/>
      <c r="C37" s="86" t="s">
        <v>20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12">
        <f t="shared" si="1"/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12">
        <f t="shared" si="16"/>
        <v>0</v>
      </c>
      <c r="Q37" s="66">
        <f t="shared" si="17"/>
        <v>0</v>
      </c>
    </row>
    <row r="38" spans="1:17" s="227" customFormat="1" ht="15.75" hidden="1" customHeight="1" outlineLevel="1">
      <c r="A38" s="510"/>
      <c r="B38" s="511"/>
      <c r="C38" s="86" t="s">
        <v>21</v>
      </c>
      <c r="D38" s="25">
        <v>0</v>
      </c>
      <c r="E38" s="25">
        <v>0</v>
      </c>
      <c r="F38" s="207">
        <v>22000</v>
      </c>
      <c r="G38" s="25">
        <v>0</v>
      </c>
      <c r="H38" s="25">
        <v>0</v>
      </c>
      <c r="I38" s="350">
        <v>30000</v>
      </c>
      <c r="J38" s="212">
        <f t="shared" si="1"/>
        <v>52000</v>
      </c>
      <c r="K38" s="25">
        <v>0</v>
      </c>
      <c r="L38" s="25">
        <v>0</v>
      </c>
      <c r="M38" s="207">
        <v>40000</v>
      </c>
      <c r="N38" s="25">
        <v>0</v>
      </c>
      <c r="O38" s="25">
        <v>0</v>
      </c>
      <c r="P38" s="212">
        <f t="shared" si="16"/>
        <v>40000</v>
      </c>
      <c r="Q38" s="66">
        <f t="shared" si="17"/>
        <v>92000</v>
      </c>
    </row>
    <row r="39" spans="1:17" s="227" customFormat="1" ht="25.5" customHeight="1" collapsed="1">
      <c r="A39" s="510"/>
      <c r="B39" s="511"/>
      <c r="C39" s="128" t="s">
        <v>277</v>
      </c>
      <c r="D39" s="208">
        <f t="shared" ref="D39:O39" si="20">SUM(D40:D46)</f>
        <v>0</v>
      </c>
      <c r="E39" s="208">
        <f t="shared" si="20"/>
        <v>0</v>
      </c>
      <c r="F39" s="208">
        <f t="shared" si="20"/>
        <v>0</v>
      </c>
      <c r="G39" s="208">
        <f t="shared" si="20"/>
        <v>656000</v>
      </c>
      <c r="H39" s="351">
        <v>656000</v>
      </c>
      <c r="I39" s="351">
        <v>0</v>
      </c>
      <c r="J39" s="212">
        <f t="shared" si="1"/>
        <v>1312000</v>
      </c>
      <c r="K39" s="208">
        <f t="shared" si="20"/>
        <v>320000</v>
      </c>
      <c r="L39" s="208">
        <f t="shared" si="20"/>
        <v>0</v>
      </c>
      <c r="M39" s="208">
        <f t="shared" si="20"/>
        <v>200000</v>
      </c>
      <c r="N39" s="208">
        <f t="shared" si="20"/>
        <v>100000</v>
      </c>
      <c r="O39" s="208">
        <f t="shared" si="20"/>
        <v>0</v>
      </c>
      <c r="P39" s="212">
        <f t="shared" si="16"/>
        <v>620000</v>
      </c>
      <c r="Q39" s="66">
        <f t="shared" si="17"/>
        <v>1932000</v>
      </c>
    </row>
    <row r="40" spans="1:17" s="227" customFormat="1" ht="15.75" hidden="1" customHeight="1" outlineLevel="1">
      <c r="A40" s="510"/>
      <c r="B40" s="511"/>
      <c r="C40" s="86" t="s">
        <v>15</v>
      </c>
      <c r="D40" s="25">
        <v>0</v>
      </c>
      <c r="E40" s="25">
        <v>0</v>
      </c>
      <c r="F40" s="25">
        <v>0</v>
      </c>
      <c r="G40" s="207">
        <f>90000+50000</f>
        <v>140000</v>
      </c>
      <c r="H40" s="350">
        <v>140000</v>
      </c>
      <c r="I40" s="350"/>
      <c r="J40" s="212">
        <f t="shared" si="1"/>
        <v>280000</v>
      </c>
      <c r="K40" s="207">
        <v>110000</v>
      </c>
      <c r="L40" s="207"/>
      <c r="M40" s="207">
        <v>50000</v>
      </c>
      <c r="N40" s="207">
        <v>20000</v>
      </c>
      <c r="O40" s="207"/>
      <c r="P40" s="212">
        <f t="shared" si="16"/>
        <v>180000</v>
      </c>
      <c r="Q40" s="66">
        <f t="shared" si="17"/>
        <v>460000</v>
      </c>
    </row>
    <row r="41" spans="1:17" s="227" customFormat="1" ht="15.75" hidden="1" customHeight="1" outlineLevel="1">
      <c r="A41" s="510"/>
      <c r="B41" s="511"/>
      <c r="C41" s="86" t="s">
        <v>16</v>
      </c>
      <c r="D41" s="25">
        <v>0</v>
      </c>
      <c r="E41" s="25">
        <v>0</v>
      </c>
      <c r="F41" s="25">
        <v>0</v>
      </c>
      <c r="G41" s="207">
        <v>20000</v>
      </c>
      <c r="H41" s="350">
        <v>20000</v>
      </c>
      <c r="I41" s="350"/>
      <c r="J41" s="212">
        <f t="shared" si="1"/>
        <v>40000</v>
      </c>
      <c r="K41" s="25">
        <v>0</v>
      </c>
      <c r="L41" s="207"/>
      <c r="M41" s="25">
        <v>0</v>
      </c>
      <c r="N41" s="207">
        <v>5000</v>
      </c>
      <c r="O41" s="207"/>
      <c r="P41" s="212">
        <f t="shared" si="16"/>
        <v>5000</v>
      </c>
      <c r="Q41" s="66">
        <f t="shared" si="17"/>
        <v>45000</v>
      </c>
    </row>
    <row r="42" spans="1:17" s="227" customFormat="1" ht="15.75" hidden="1" customHeight="1" outlineLevel="1">
      <c r="A42" s="510"/>
      <c r="B42" s="511"/>
      <c r="C42" s="86" t="s">
        <v>17</v>
      </c>
      <c r="D42" s="25">
        <v>0</v>
      </c>
      <c r="E42" s="25">
        <v>0</v>
      </c>
      <c r="F42" s="25">
        <v>0</v>
      </c>
      <c r="G42" s="207">
        <f>10000+20000</f>
        <v>30000</v>
      </c>
      <c r="H42" s="25">
        <v>30000</v>
      </c>
      <c r="I42" s="350"/>
      <c r="J42" s="212">
        <f t="shared" si="1"/>
        <v>60000</v>
      </c>
      <c r="K42" s="207">
        <v>10000</v>
      </c>
      <c r="L42" s="207"/>
      <c r="M42" s="25">
        <v>0</v>
      </c>
      <c r="N42" s="207">
        <v>5000</v>
      </c>
      <c r="O42" s="207"/>
      <c r="P42" s="212">
        <f t="shared" si="16"/>
        <v>15000</v>
      </c>
      <c r="Q42" s="66">
        <f t="shared" si="17"/>
        <v>75000</v>
      </c>
    </row>
    <row r="43" spans="1:17" s="227" customFormat="1" ht="15.75" hidden="1" customHeight="1" outlineLevel="1">
      <c r="A43" s="510"/>
      <c r="B43" s="511"/>
      <c r="C43" s="86" t="s">
        <v>18</v>
      </c>
      <c r="D43" s="25">
        <v>0</v>
      </c>
      <c r="E43" s="25">
        <v>0</v>
      </c>
      <c r="F43" s="25">
        <v>0</v>
      </c>
      <c r="G43" s="207">
        <f>80000+65000</f>
        <v>145000</v>
      </c>
      <c r="H43" s="350">
        <v>145000</v>
      </c>
      <c r="I43" s="350"/>
      <c r="J43" s="212">
        <f t="shared" si="1"/>
        <v>290000</v>
      </c>
      <c r="K43" s="207">
        <v>50000</v>
      </c>
      <c r="L43" s="207"/>
      <c r="M43" s="207">
        <v>50000</v>
      </c>
      <c r="N43" s="207">
        <v>20000</v>
      </c>
      <c r="O43" s="207"/>
      <c r="P43" s="212">
        <f t="shared" si="16"/>
        <v>120000</v>
      </c>
      <c r="Q43" s="66">
        <f t="shared" si="17"/>
        <v>410000</v>
      </c>
    </row>
    <row r="44" spans="1:17" s="227" customFormat="1" ht="15.75" hidden="1" customHeight="1" outlineLevel="1">
      <c r="A44" s="510"/>
      <c r="B44" s="511"/>
      <c r="C44" s="86" t="s">
        <v>19</v>
      </c>
      <c r="D44" s="25">
        <v>0</v>
      </c>
      <c r="E44" s="25">
        <v>0</v>
      </c>
      <c r="F44" s="25">
        <v>0</v>
      </c>
      <c r="G44" s="207">
        <f>15000+25000</f>
        <v>40000</v>
      </c>
      <c r="H44" s="350">
        <v>40000</v>
      </c>
      <c r="I44" s="350"/>
      <c r="J44" s="212">
        <f t="shared" si="1"/>
        <v>80000</v>
      </c>
      <c r="K44" s="25">
        <v>0</v>
      </c>
      <c r="L44" s="207"/>
      <c r="M44" s="25">
        <v>0</v>
      </c>
      <c r="N44" s="207">
        <v>3000</v>
      </c>
      <c r="O44" s="207"/>
      <c r="P44" s="212">
        <f t="shared" si="16"/>
        <v>3000</v>
      </c>
      <c r="Q44" s="66">
        <f t="shared" si="17"/>
        <v>83000</v>
      </c>
    </row>
    <row r="45" spans="1:17" s="227" customFormat="1" ht="15.75" hidden="1" customHeight="1" outlineLevel="1">
      <c r="A45" s="510"/>
      <c r="B45" s="511"/>
      <c r="C45" s="86" t="s">
        <v>20</v>
      </c>
      <c r="D45" s="25">
        <v>0</v>
      </c>
      <c r="E45" s="25">
        <v>0</v>
      </c>
      <c r="F45" s="25">
        <v>0</v>
      </c>
      <c r="G45" s="207">
        <f>5000+30000</f>
        <v>35000</v>
      </c>
      <c r="H45" s="25">
        <v>35000</v>
      </c>
      <c r="I45" s="350"/>
      <c r="J45" s="212">
        <f t="shared" si="1"/>
        <v>70000</v>
      </c>
      <c r="K45" s="207">
        <v>50000</v>
      </c>
      <c r="L45" s="207"/>
      <c r="M45" s="25">
        <v>0</v>
      </c>
      <c r="N45" s="207">
        <v>5000</v>
      </c>
      <c r="O45" s="207"/>
      <c r="P45" s="212">
        <f t="shared" si="16"/>
        <v>55000</v>
      </c>
      <c r="Q45" s="66">
        <f t="shared" si="17"/>
        <v>125000</v>
      </c>
    </row>
    <row r="46" spans="1:17" s="227" customFormat="1" ht="15.75" hidden="1" customHeight="1" outlineLevel="1">
      <c r="A46" s="510"/>
      <c r="B46" s="511"/>
      <c r="C46" s="86" t="s">
        <v>21</v>
      </c>
      <c r="D46" s="25">
        <v>0</v>
      </c>
      <c r="E46" s="25">
        <v>0</v>
      </c>
      <c r="F46" s="25">
        <v>0</v>
      </c>
      <c r="G46" s="207">
        <f>140000+106000</f>
        <v>246000</v>
      </c>
      <c r="H46" s="350">
        <v>246000</v>
      </c>
      <c r="I46" s="350"/>
      <c r="J46" s="212">
        <f t="shared" si="1"/>
        <v>492000</v>
      </c>
      <c r="K46" s="207">
        <v>100000</v>
      </c>
      <c r="L46" s="207"/>
      <c r="M46" s="207">
        <v>100000</v>
      </c>
      <c r="N46" s="207">
        <v>42000</v>
      </c>
      <c r="O46" s="207"/>
      <c r="P46" s="212">
        <f t="shared" si="16"/>
        <v>242000</v>
      </c>
      <c r="Q46" s="66">
        <f t="shared" si="17"/>
        <v>734000</v>
      </c>
    </row>
    <row r="47" spans="1:17" s="227" customFormat="1" ht="25.5" customHeight="1" collapsed="1">
      <c r="A47" s="510"/>
      <c r="B47" s="511"/>
      <c r="C47" s="128" t="s">
        <v>22</v>
      </c>
      <c r="D47" s="208">
        <f t="shared" ref="D47" si="21">SUM(D48:D54)</f>
        <v>0</v>
      </c>
      <c r="E47" s="208">
        <f t="shared" ref="E47:G47" si="22">SUM(E48:E54)</f>
        <v>0</v>
      </c>
      <c r="F47" s="208">
        <f t="shared" si="22"/>
        <v>0</v>
      </c>
      <c r="G47" s="208">
        <f t="shared" si="22"/>
        <v>0</v>
      </c>
      <c r="H47" s="351">
        <v>0</v>
      </c>
      <c r="I47" s="351">
        <v>125000.00000000001</v>
      </c>
      <c r="J47" s="212">
        <f t="shared" si="1"/>
        <v>125000.00000000001</v>
      </c>
      <c r="K47" s="208">
        <f>SUM(K48:K54)</f>
        <v>125000.00000000001</v>
      </c>
      <c r="L47" s="208">
        <f>SUM(L48:L54)</f>
        <v>125000.00000000001</v>
      </c>
      <c r="M47" s="208">
        <f>SUM(M48:M54)</f>
        <v>125000.00000000001</v>
      </c>
      <c r="N47" s="208">
        <f>SUM(N48:N54)</f>
        <v>125000.00000000001</v>
      </c>
      <c r="O47" s="208">
        <f>SUM(O48:O54)</f>
        <v>125000.00000000001</v>
      </c>
      <c r="P47" s="212">
        <f t="shared" si="16"/>
        <v>625000.00000000012</v>
      </c>
      <c r="Q47" s="66">
        <f t="shared" si="17"/>
        <v>750000.00000000012</v>
      </c>
    </row>
    <row r="48" spans="1:17" ht="15.75" hidden="1" customHeight="1" outlineLevel="1">
      <c r="A48" s="510"/>
      <c r="B48" s="511"/>
      <c r="C48" s="88" t="s">
        <v>15</v>
      </c>
      <c r="D48" s="88"/>
      <c r="E48" s="44">
        <v>0</v>
      </c>
      <c r="F48" s="44">
        <v>0</v>
      </c>
      <c r="G48" s="44">
        <v>0</v>
      </c>
      <c r="H48" s="44">
        <v>0</v>
      </c>
      <c r="I48" s="89">
        <v>40000</v>
      </c>
      <c r="J48" s="212">
        <f t="shared" si="1"/>
        <v>40000</v>
      </c>
      <c r="K48" s="89">
        <v>40000</v>
      </c>
      <c r="L48" s="89">
        <v>40000</v>
      </c>
      <c r="M48" s="89">
        <v>40000</v>
      </c>
      <c r="N48" s="89">
        <v>40000</v>
      </c>
      <c r="O48" s="89">
        <v>40000</v>
      </c>
      <c r="P48" s="212">
        <f t="shared" si="16"/>
        <v>200000</v>
      </c>
      <c r="Q48" s="15"/>
    </row>
    <row r="49" spans="1:17" ht="15.75" hidden="1" customHeight="1" outlineLevel="1">
      <c r="A49" s="510"/>
      <c r="B49" s="511"/>
      <c r="C49" s="90" t="s">
        <v>16</v>
      </c>
      <c r="D49" s="90"/>
      <c r="E49" s="44">
        <v>0</v>
      </c>
      <c r="F49" s="44">
        <v>0</v>
      </c>
      <c r="G49" s="44">
        <v>0</v>
      </c>
      <c r="H49" s="44">
        <v>0</v>
      </c>
      <c r="I49" s="89">
        <v>2500</v>
      </c>
      <c r="J49" s="212">
        <f t="shared" si="1"/>
        <v>2500</v>
      </c>
      <c r="K49" s="89">
        <v>2500</v>
      </c>
      <c r="L49" s="89">
        <v>2500</v>
      </c>
      <c r="M49" s="89">
        <v>2500</v>
      </c>
      <c r="N49" s="89">
        <v>2500</v>
      </c>
      <c r="O49" s="89">
        <v>2500</v>
      </c>
      <c r="P49" s="212">
        <f t="shared" si="16"/>
        <v>12500</v>
      </c>
      <c r="Q49" s="15"/>
    </row>
    <row r="50" spans="1:17" ht="15.75" hidden="1" customHeight="1" outlineLevel="1">
      <c r="A50" s="510"/>
      <c r="B50" s="511"/>
      <c r="C50" s="90" t="s">
        <v>17</v>
      </c>
      <c r="D50" s="90"/>
      <c r="E50" s="44">
        <v>0</v>
      </c>
      <c r="F50" s="44">
        <v>0</v>
      </c>
      <c r="G50" s="44">
        <v>0</v>
      </c>
      <c r="H50" s="44">
        <v>0</v>
      </c>
      <c r="I50" s="89">
        <v>2500</v>
      </c>
      <c r="J50" s="212">
        <f t="shared" si="1"/>
        <v>2500</v>
      </c>
      <c r="K50" s="89">
        <v>2500</v>
      </c>
      <c r="L50" s="89">
        <v>2500</v>
      </c>
      <c r="M50" s="89">
        <v>2500</v>
      </c>
      <c r="N50" s="89">
        <v>2500</v>
      </c>
      <c r="O50" s="89">
        <v>2500</v>
      </c>
      <c r="P50" s="212">
        <f t="shared" si="16"/>
        <v>12500</v>
      </c>
      <c r="Q50" s="15"/>
    </row>
    <row r="51" spans="1:17" ht="15.75" hidden="1" customHeight="1" outlineLevel="1">
      <c r="A51" s="510"/>
      <c r="B51" s="511"/>
      <c r="C51" s="91" t="s">
        <v>18</v>
      </c>
      <c r="D51" s="91"/>
      <c r="E51" s="44">
        <v>0</v>
      </c>
      <c r="F51" s="44">
        <v>0</v>
      </c>
      <c r="G51" s="44">
        <v>0</v>
      </c>
      <c r="H51" s="44">
        <v>0</v>
      </c>
      <c r="I51" s="89">
        <v>40000</v>
      </c>
      <c r="J51" s="212">
        <f t="shared" si="1"/>
        <v>40000</v>
      </c>
      <c r="K51" s="89">
        <v>40000</v>
      </c>
      <c r="L51" s="89">
        <v>40000</v>
      </c>
      <c r="M51" s="89">
        <v>40000</v>
      </c>
      <c r="N51" s="89">
        <v>40000</v>
      </c>
      <c r="O51" s="89">
        <v>40000</v>
      </c>
      <c r="P51" s="212">
        <f t="shared" si="16"/>
        <v>200000</v>
      </c>
      <c r="Q51" s="15"/>
    </row>
    <row r="52" spans="1:17" ht="15.75" hidden="1" customHeight="1" outlineLevel="1">
      <c r="A52" s="510"/>
      <c r="B52" s="511"/>
      <c r="C52" s="91" t="s">
        <v>19</v>
      </c>
      <c r="D52" s="91"/>
      <c r="E52" s="44">
        <v>0</v>
      </c>
      <c r="F52" s="44">
        <v>0</v>
      </c>
      <c r="G52" s="44">
        <v>0</v>
      </c>
      <c r="H52" s="44">
        <v>0</v>
      </c>
      <c r="I52" s="264">
        <v>4166.666666666667</v>
      </c>
      <c r="J52" s="212">
        <f t="shared" si="1"/>
        <v>4166.666666666667</v>
      </c>
      <c r="K52" s="211">
        <v>4166.666666666667</v>
      </c>
      <c r="L52" s="211">
        <v>4166.666666666667</v>
      </c>
      <c r="M52" s="211">
        <v>4166.666666666667</v>
      </c>
      <c r="N52" s="211">
        <v>4166.666666666667</v>
      </c>
      <c r="O52" s="211">
        <v>4166.666666666667</v>
      </c>
      <c r="P52" s="212">
        <f t="shared" si="16"/>
        <v>20833.333333333336</v>
      </c>
      <c r="Q52" s="15"/>
    </row>
    <row r="53" spans="1:17" ht="15.75" hidden="1" customHeight="1" outlineLevel="1">
      <c r="A53" s="510"/>
      <c r="B53" s="511"/>
      <c r="C53" s="91" t="s">
        <v>20</v>
      </c>
      <c r="D53" s="91"/>
      <c r="E53" s="44">
        <v>0</v>
      </c>
      <c r="F53" s="44">
        <v>0</v>
      </c>
      <c r="G53" s="44">
        <v>0</v>
      </c>
      <c r="H53" s="44">
        <v>0</v>
      </c>
      <c r="I53" s="264">
        <v>4166.666666666667</v>
      </c>
      <c r="J53" s="212">
        <f t="shared" si="1"/>
        <v>4166.666666666667</v>
      </c>
      <c r="K53" s="211">
        <v>4166.666666666667</v>
      </c>
      <c r="L53" s="211">
        <v>4166.666666666667</v>
      </c>
      <c r="M53" s="211">
        <v>4166.666666666667</v>
      </c>
      <c r="N53" s="211">
        <v>4166.666666666667</v>
      </c>
      <c r="O53" s="211">
        <v>4166.666666666667</v>
      </c>
      <c r="P53" s="212">
        <f t="shared" si="16"/>
        <v>20833.333333333336</v>
      </c>
      <c r="Q53" s="15"/>
    </row>
    <row r="54" spans="1:17" ht="15.75" hidden="1" customHeight="1" outlineLevel="1">
      <c r="A54" s="512"/>
      <c r="B54" s="513"/>
      <c r="C54" s="91" t="s">
        <v>21</v>
      </c>
      <c r="D54" s="91"/>
      <c r="E54" s="44">
        <v>0</v>
      </c>
      <c r="F54" s="44">
        <v>0</v>
      </c>
      <c r="G54" s="44">
        <v>0</v>
      </c>
      <c r="H54" s="44">
        <v>0</v>
      </c>
      <c r="I54" s="264">
        <v>31666.666666666668</v>
      </c>
      <c r="J54" s="212">
        <f t="shared" si="1"/>
        <v>31666.666666666668</v>
      </c>
      <c r="K54" s="211">
        <v>31666.666666666668</v>
      </c>
      <c r="L54" s="89">
        <v>31666.666666666668</v>
      </c>
      <c r="M54" s="89">
        <v>31666.666666666668</v>
      </c>
      <c r="N54" s="211">
        <v>31666.666666666668</v>
      </c>
      <c r="O54" s="211">
        <v>31666.666666666668</v>
      </c>
      <c r="P54" s="212">
        <f t="shared" si="16"/>
        <v>158333.33333333334</v>
      </c>
      <c r="Q54" s="15"/>
    </row>
    <row r="55" spans="1:17" s="197" customFormat="1" ht="30" customHeight="1" collapsed="1">
      <c r="A55" s="433" t="s">
        <v>29</v>
      </c>
      <c r="B55" s="529"/>
      <c r="C55" s="530"/>
      <c r="D55" s="212">
        <f>D64+D72+D80+D88+D92</f>
        <v>0</v>
      </c>
      <c r="E55" s="212">
        <f>E65+E74+E83+E92+E56</f>
        <v>410826</v>
      </c>
      <c r="F55" s="212">
        <f>F65+F74+F83+F92+F56</f>
        <v>17000</v>
      </c>
      <c r="G55" s="212">
        <f>G65+G74+G83+G92</f>
        <v>5251000</v>
      </c>
      <c r="H55" s="354">
        <f>H65+H74+H83+H92</f>
        <v>5251000</v>
      </c>
      <c r="I55" s="354">
        <f>I65+I74+I83+I92</f>
        <v>1373718</v>
      </c>
      <c r="J55" s="212">
        <f t="shared" si="1"/>
        <v>12303544</v>
      </c>
      <c r="K55" s="356">
        <f>K65+K74+K83+K92+K56</f>
        <v>1006425</v>
      </c>
      <c r="L55" s="356">
        <f t="shared" ref="L55:O55" si="23">L65+L74+L83+L92+L56</f>
        <v>1546964</v>
      </c>
      <c r="M55" s="356">
        <f t="shared" si="23"/>
        <v>873719</v>
      </c>
      <c r="N55" s="356">
        <f t="shared" si="23"/>
        <v>2317500</v>
      </c>
      <c r="O55" s="356">
        <f t="shared" si="23"/>
        <v>1775000</v>
      </c>
      <c r="P55" s="212">
        <f t="shared" si="16"/>
        <v>7519608</v>
      </c>
      <c r="Q55" s="67">
        <f>J55+P55</f>
        <v>19823152</v>
      </c>
    </row>
    <row r="56" spans="1:17" ht="35.25" customHeight="1">
      <c r="A56" s="508">
        <v>2</v>
      </c>
      <c r="B56" s="509"/>
      <c r="C56" s="128" t="s">
        <v>11</v>
      </c>
      <c r="D56" s="208">
        <f t="shared" ref="D56" si="24">SUM(D57:D63)</f>
        <v>0</v>
      </c>
      <c r="E56" s="208"/>
      <c r="F56" s="208">
        <f t="shared" ref="F56:K56" si="25">SUM(F57:F64)</f>
        <v>0</v>
      </c>
      <c r="G56" s="25">
        <f>SUM(G57:G64)</f>
        <v>0</v>
      </c>
      <c r="H56" s="25">
        <f>SUM(H57:H64)</f>
        <v>0</v>
      </c>
      <c r="I56" s="25">
        <f t="shared" ref="I56" si="26">SUM(I57:I64)</f>
        <v>0</v>
      </c>
      <c r="J56" s="212">
        <f t="shared" si="1"/>
        <v>0</v>
      </c>
      <c r="K56" s="208">
        <f t="shared" si="25"/>
        <v>238925</v>
      </c>
      <c r="L56" s="208">
        <f>SUM(L57:L64)</f>
        <v>107964</v>
      </c>
      <c r="M56" s="25">
        <f t="shared" ref="M56:O56" si="27">SUM(M57:M64)</f>
        <v>0</v>
      </c>
      <c r="N56" s="25">
        <f t="shared" si="27"/>
        <v>0</v>
      </c>
      <c r="O56" s="25">
        <f t="shared" si="27"/>
        <v>0</v>
      </c>
      <c r="P56" s="212">
        <f t="shared" si="16"/>
        <v>346889</v>
      </c>
      <c r="Q56" s="66">
        <f t="shared" ref="Q56:Q92" si="28">J56+P56</f>
        <v>346889</v>
      </c>
    </row>
    <row r="57" spans="1:17" ht="16.5" hidden="1" customHeight="1" outlineLevel="1">
      <c r="A57" s="510"/>
      <c r="B57" s="511"/>
      <c r="C57" s="86" t="s">
        <v>24</v>
      </c>
      <c r="D57" s="25">
        <v>0</v>
      </c>
      <c r="E57" s="359"/>
      <c r="F57" s="205"/>
      <c r="G57" s="25">
        <v>0</v>
      </c>
      <c r="H57" s="25">
        <v>0</v>
      </c>
      <c r="I57" s="25">
        <v>0</v>
      </c>
      <c r="J57" s="212">
        <f t="shared" si="1"/>
        <v>0</v>
      </c>
      <c r="K57" s="25">
        <v>0</v>
      </c>
      <c r="L57" s="205">
        <v>40098</v>
      </c>
      <c r="M57" s="25">
        <v>0</v>
      </c>
      <c r="N57" s="25">
        <v>0</v>
      </c>
      <c r="O57" s="25">
        <v>0</v>
      </c>
      <c r="P57" s="212">
        <f t="shared" si="16"/>
        <v>40098</v>
      </c>
      <c r="Q57" s="66">
        <f t="shared" si="28"/>
        <v>40098</v>
      </c>
    </row>
    <row r="58" spans="1:17" ht="16.5" hidden="1" customHeight="1" outlineLevel="1">
      <c r="A58" s="510"/>
      <c r="B58" s="511"/>
      <c r="C58" s="86" t="s">
        <v>15</v>
      </c>
      <c r="D58" s="25">
        <v>0</v>
      </c>
      <c r="E58" s="359"/>
      <c r="F58" s="25"/>
      <c r="G58" s="25">
        <v>0</v>
      </c>
      <c r="H58" s="25">
        <v>0</v>
      </c>
      <c r="I58" s="25">
        <v>0</v>
      </c>
      <c r="J58" s="212">
        <f t="shared" si="1"/>
        <v>0</v>
      </c>
      <c r="K58" s="206">
        <v>125487</v>
      </c>
      <c r="L58" s="25">
        <v>0</v>
      </c>
      <c r="M58" s="25">
        <v>0</v>
      </c>
      <c r="N58" s="25">
        <v>0</v>
      </c>
      <c r="O58" s="25">
        <v>0</v>
      </c>
      <c r="P58" s="212">
        <f t="shared" si="16"/>
        <v>125487</v>
      </c>
      <c r="Q58" s="66">
        <f t="shared" si="28"/>
        <v>125487</v>
      </c>
    </row>
    <row r="59" spans="1:17" ht="16.5" hidden="1" customHeight="1" outlineLevel="1">
      <c r="A59" s="510"/>
      <c r="B59" s="511"/>
      <c r="C59" s="92" t="s">
        <v>16</v>
      </c>
      <c r="D59" s="25">
        <v>0</v>
      </c>
      <c r="E59" s="359"/>
      <c r="F59" s="460"/>
      <c r="G59" s="25">
        <v>0</v>
      </c>
      <c r="H59" s="25">
        <v>0</v>
      </c>
      <c r="I59" s="25">
        <v>0</v>
      </c>
      <c r="J59" s="212">
        <f t="shared" si="1"/>
        <v>0</v>
      </c>
      <c r="K59" s="25">
        <v>0</v>
      </c>
      <c r="L59" s="460">
        <v>5150</v>
      </c>
      <c r="M59" s="25">
        <v>0</v>
      </c>
      <c r="N59" s="25">
        <v>0</v>
      </c>
      <c r="O59" s="25">
        <v>0</v>
      </c>
      <c r="P59" s="212">
        <f t="shared" si="16"/>
        <v>5150</v>
      </c>
      <c r="Q59" s="66">
        <f t="shared" si="28"/>
        <v>5150</v>
      </c>
    </row>
    <row r="60" spans="1:17" ht="16.5" hidden="1" customHeight="1" outlineLevel="1">
      <c r="A60" s="510"/>
      <c r="B60" s="511"/>
      <c r="C60" s="92" t="s">
        <v>25</v>
      </c>
      <c r="D60" s="25">
        <v>0</v>
      </c>
      <c r="E60" s="25"/>
      <c r="F60" s="461"/>
      <c r="G60" s="25">
        <v>0</v>
      </c>
      <c r="H60" s="25">
        <v>0</v>
      </c>
      <c r="I60" s="25">
        <v>0</v>
      </c>
      <c r="J60" s="212">
        <f t="shared" si="1"/>
        <v>0</v>
      </c>
      <c r="K60" s="25">
        <v>0</v>
      </c>
      <c r="L60" s="461"/>
      <c r="M60" s="25">
        <v>0</v>
      </c>
      <c r="N60" s="25">
        <v>0</v>
      </c>
      <c r="O60" s="25">
        <v>0</v>
      </c>
      <c r="P60" s="212">
        <f t="shared" si="16"/>
        <v>0</v>
      </c>
      <c r="Q60" s="66">
        <f t="shared" si="28"/>
        <v>0</v>
      </c>
    </row>
    <row r="61" spans="1:17" ht="16.5" hidden="1" customHeight="1" outlineLevel="1">
      <c r="A61" s="510"/>
      <c r="B61" s="511"/>
      <c r="C61" s="86" t="s">
        <v>26</v>
      </c>
      <c r="D61" s="25">
        <v>0</v>
      </c>
      <c r="E61" s="25"/>
      <c r="F61" s="25"/>
      <c r="G61" s="25">
        <v>0</v>
      </c>
      <c r="H61" s="25">
        <v>0</v>
      </c>
      <c r="I61" s="25">
        <v>0</v>
      </c>
      <c r="J61" s="212">
        <f t="shared" si="1"/>
        <v>0</v>
      </c>
      <c r="K61" s="206">
        <v>90057</v>
      </c>
      <c r="L61" s="25">
        <v>0</v>
      </c>
      <c r="M61" s="25">
        <v>0</v>
      </c>
      <c r="N61" s="25">
        <v>0</v>
      </c>
      <c r="O61" s="25">
        <v>0</v>
      </c>
      <c r="P61" s="212">
        <f t="shared" si="16"/>
        <v>90057</v>
      </c>
      <c r="Q61" s="66">
        <f t="shared" si="28"/>
        <v>90057</v>
      </c>
    </row>
    <row r="62" spans="1:17" ht="16.5" hidden="1" customHeight="1" outlineLevel="1">
      <c r="A62" s="510"/>
      <c r="B62" s="511"/>
      <c r="C62" s="86" t="s">
        <v>27</v>
      </c>
      <c r="D62" s="25">
        <v>0</v>
      </c>
      <c r="E62" s="359"/>
      <c r="F62" s="205"/>
      <c r="G62" s="25">
        <v>0</v>
      </c>
      <c r="H62" s="25">
        <v>0</v>
      </c>
      <c r="I62" s="25">
        <v>0</v>
      </c>
      <c r="J62" s="212">
        <f t="shared" si="1"/>
        <v>0</v>
      </c>
      <c r="K62" s="25">
        <v>0</v>
      </c>
      <c r="L62" s="205">
        <v>15483</v>
      </c>
      <c r="M62" s="25">
        <v>0</v>
      </c>
      <c r="N62" s="25">
        <v>0</v>
      </c>
      <c r="O62" s="25">
        <v>0</v>
      </c>
      <c r="P62" s="212">
        <f t="shared" si="16"/>
        <v>15483</v>
      </c>
      <c r="Q62" s="66">
        <f t="shared" si="28"/>
        <v>15483</v>
      </c>
    </row>
    <row r="63" spans="1:17" ht="16.5" hidden="1" customHeight="1" outlineLevel="1">
      <c r="A63" s="510"/>
      <c r="B63" s="511"/>
      <c r="C63" s="86" t="s">
        <v>19</v>
      </c>
      <c r="D63" s="25">
        <v>0</v>
      </c>
      <c r="E63" s="359"/>
      <c r="F63" s="25"/>
      <c r="G63" s="25">
        <v>0</v>
      </c>
      <c r="H63" s="25">
        <v>0</v>
      </c>
      <c r="I63" s="25">
        <v>0</v>
      </c>
      <c r="J63" s="212">
        <f t="shared" si="1"/>
        <v>0</v>
      </c>
      <c r="K63" s="206">
        <v>23381</v>
      </c>
      <c r="L63" s="25">
        <v>0</v>
      </c>
      <c r="M63" s="25">
        <v>0</v>
      </c>
      <c r="N63" s="25">
        <v>0</v>
      </c>
      <c r="O63" s="25">
        <v>0</v>
      </c>
      <c r="P63" s="212">
        <f t="shared" si="16"/>
        <v>23381</v>
      </c>
      <c r="Q63" s="66">
        <f t="shared" si="28"/>
        <v>23381</v>
      </c>
    </row>
    <row r="64" spans="1:17" ht="16.5" hidden="1" customHeight="1" outlineLevel="1">
      <c r="A64" s="510"/>
      <c r="B64" s="511"/>
      <c r="C64" s="86" t="s">
        <v>28</v>
      </c>
      <c r="D64" s="208">
        <f t="shared" ref="D64" si="29">SUM(D65:D71)</f>
        <v>0</v>
      </c>
      <c r="E64" s="359"/>
      <c r="F64" s="205"/>
      <c r="G64" s="25">
        <v>0</v>
      </c>
      <c r="H64" s="25">
        <v>0</v>
      </c>
      <c r="I64" s="25">
        <v>0</v>
      </c>
      <c r="J64" s="212">
        <f t="shared" si="1"/>
        <v>0</v>
      </c>
      <c r="K64" s="25">
        <v>0</v>
      </c>
      <c r="L64" s="205">
        <v>47233</v>
      </c>
      <c r="M64" s="25">
        <v>0</v>
      </c>
      <c r="N64" s="25">
        <v>0</v>
      </c>
      <c r="O64" s="25">
        <v>0</v>
      </c>
      <c r="P64" s="212">
        <f t="shared" si="16"/>
        <v>47233</v>
      </c>
      <c r="Q64" s="66">
        <f t="shared" si="28"/>
        <v>47233</v>
      </c>
    </row>
    <row r="65" spans="1:17" ht="25.5" customHeight="1" collapsed="1">
      <c r="A65" s="510"/>
      <c r="B65" s="511"/>
      <c r="C65" s="128" t="s">
        <v>12</v>
      </c>
      <c r="D65" s="25">
        <v>0</v>
      </c>
      <c r="E65" s="25">
        <f t="shared" ref="E65" si="30">SUM(E66:E73)</f>
        <v>14000</v>
      </c>
      <c r="F65" s="208">
        <f>SUM(F66:F73)</f>
        <v>17000</v>
      </c>
      <c r="G65" s="25">
        <f t="shared" ref="G65:O65" si="31">SUM(G66:G73)</f>
        <v>0</v>
      </c>
      <c r="H65" s="25">
        <f t="shared" si="31"/>
        <v>0</v>
      </c>
      <c r="I65" s="351">
        <f>SUM(I66:I73)</f>
        <v>1719</v>
      </c>
      <c r="J65" s="212">
        <f t="shared" si="1"/>
        <v>32719</v>
      </c>
      <c r="K65" s="25">
        <f t="shared" si="31"/>
        <v>0</v>
      </c>
      <c r="L65" s="25">
        <f t="shared" si="31"/>
        <v>0</v>
      </c>
      <c r="M65" s="208">
        <f t="shared" si="31"/>
        <v>1719</v>
      </c>
      <c r="N65" s="25">
        <f t="shared" si="31"/>
        <v>0</v>
      </c>
      <c r="O65" s="25">
        <f t="shared" si="31"/>
        <v>0</v>
      </c>
      <c r="P65" s="212">
        <f t="shared" si="16"/>
        <v>1719</v>
      </c>
      <c r="Q65" s="66">
        <f t="shared" si="28"/>
        <v>34438</v>
      </c>
    </row>
    <row r="66" spans="1:17" ht="16.5" hidden="1" customHeight="1" outlineLevel="1">
      <c r="A66" s="510"/>
      <c r="B66" s="511"/>
      <c r="C66" s="86" t="s">
        <v>24</v>
      </c>
      <c r="D66" s="25">
        <v>0</v>
      </c>
      <c r="E66" s="359">
        <v>5460</v>
      </c>
      <c r="F66" s="358">
        <f>3546-191</f>
        <v>3355</v>
      </c>
      <c r="G66" s="25">
        <v>0</v>
      </c>
      <c r="H66" s="25">
        <v>0</v>
      </c>
      <c r="I66" s="352">
        <v>354</v>
      </c>
      <c r="J66" s="212">
        <f t="shared" si="1"/>
        <v>9169</v>
      </c>
      <c r="K66" s="25">
        <v>0</v>
      </c>
      <c r="L66" s="25">
        <v>0</v>
      </c>
      <c r="M66" s="352">
        <v>354</v>
      </c>
      <c r="N66" s="25">
        <v>0</v>
      </c>
      <c r="O66" s="25">
        <v>0</v>
      </c>
      <c r="P66" s="212">
        <f t="shared" si="16"/>
        <v>354</v>
      </c>
      <c r="Q66" s="66">
        <f t="shared" si="28"/>
        <v>9523</v>
      </c>
    </row>
    <row r="67" spans="1:17" ht="16.5" hidden="1" customHeight="1" outlineLevel="1">
      <c r="A67" s="510"/>
      <c r="B67" s="511"/>
      <c r="C67" s="86" t="s">
        <v>15</v>
      </c>
      <c r="D67" s="25">
        <v>0</v>
      </c>
      <c r="E67" s="359">
        <v>4400</v>
      </c>
      <c r="F67" s="358">
        <v>3500</v>
      </c>
      <c r="G67" s="25">
        <v>0</v>
      </c>
      <c r="H67" s="25">
        <v>0</v>
      </c>
      <c r="I67" s="352">
        <v>350</v>
      </c>
      <c r="J67" s="212">
        <f t="shared" si="1"/>
        <v>8250</v>
      </c>
      <c r="K67" s="25">
        <v>0</v>
      </c>
      <c r="L67" s="25">
        <v>0</v>
      </c>
      <c r="M67" s="352">
        <v>350</v>
      </c>
      <c r="N67" s="25">
        <v>0</v>
      </c>
      <c r="O67" s="25">
        <v>0</v>
      </c>
      <c r="P67" s="212">
        <f t="shared" si="16"/>
        <v>350</v>
      </c>
      <c r="Q67" s="66">
        <f t="shared" si="28"/>
        <v>8600</v>
      </c>
    </row>
    <row r="68" spans="1:17" ht="16.5" hidden="1" customHeight="1" outlineLevel="1">
      <c r="A68" s="510"/>
      <c r="B68" s="511"/>
      <c r="C68" s="92" t="s">
        <v>16</v>
      </c>
      <c r="D68" s="25">
        <v>0</v>
      </c>
      <c r="E68" s="359">
        <v>1620</v>
      </c>
      <c r="F68" s="468">
        <v>3150</v>
      </c>
      <c r="G68" s="25">
        <v>0</v>
      </c>
      <c r="H68" s="25">
        <v>0</v>
      </c>
      <c r="I68" s="465">
        <v>315</v>
      </c>
      <c r="J68" s="212">
        <f t="shared" si="1"/>
        <v>5085</v>
      </c>
      <c r="K68" s="25">
        <v>0</v>
      </c>
      <c r="L68" s="25">
        <v>0</v>
      </c>
      <c r="M68" s="465">
        <v>315</v>
      </c>
      <c r="N68" s="25">
        <v>0</v>
      </c>
      <c r="O68" s="25">
        <v>0</v>
      </c>
      <c r="P68" s="212">
        <f t="shared" si="16"/>
        <v>315</v>
      </c>
      <c r="Q68" s="66">
        <f t="shared" si="28"/>
        <v>5400</v>
      </c>
    </row>
    <row r="69" spans="1:17" ht="16.5" hidden="1" customHeight="1" outlineLevel="1">
      <c r="A69" s="510"/>
      <c r="B69" s="511"/>
      <c r="C69" s="92" t="s">
        <v>25</v>
      </c>
      <c r="D69" s="25">
        <v>0</v>
      </c>
      <c r="E69" s="25">
        <v>0</v>
      </c>
      <c r="F69" s="469"/>
      <c r="G69" s="25">
        <v>0</v>
      </c>
      <c r="H69" s="25">
        <v>0</v>
      </c>
      <c r="I69" s="465"/>
      <c r="J69" s="212">
        <f t="shared" si="1"/>
        <v>0</v>
      </c>
      <c r="K69" s="25">
        <v>0</v>
      </c>
      <c r="L69" s="25">
        <v>0</v>
      </c>
      <c r="M69" s="465"/>
      <c r="N69" s="25">
        <v>0</v>
      </c>
      <c r="O69" s="25">
        <v>0</v>
      </c>
      <c r="P69" s="212">
        <f t="shared" si="16"/>
        <v>0</v>
      </c>
      <c r="Q69" s="66">
        <f t="shared" si="28"/>
        <v>0</v>
      </c>
    </row>
    <row r="70" spans="1:17" ht="16.5" hidden="1" customHeight="1" outlineLevel="1">
      <c r="A70" s="510"/>
      <c r="B70" s="511"/>
      <c r="C70" s="86" t="s">
        <v>26</v>
      </c>
      <c r="D70" s="25">
        <v>0</v>
      </c>
      <c r="E70" s="25">
        <v>0</v>
      </c>
      <c r="F70" s="358">
        <v>4410</v>
      </c>
      <c r="G70" s="25">
        <v>0</v>
      </c>
      <c r="H70" s="25">
        <v>0</v>
      </c>
      <c r="I70" s="352">
        <v>441</v>
      </c>
      <c r="J70" s="212">
        <f t="shared" si="1"/>
        <v>4851</v>
      </c>
      <c r="K70" s="25">
        <v>0</v>
      </c>
      <c r="L70" s="25">
        <v>0</v>
      </c>
      <c r="M70" s="352">
        <v>441</v>
      </c>
      <c r="N70" s="25">
        <v>0</v>
      </c>
      <c r="O70" s="25">
        <v>0</v>
      </c>
      <c r="P70" s="212">
        <f t="shared" si="16"/>
        <v>441</v>
      </c>
      <c r="Q70" s="66">
        <f t="shared" si="28"/>
        <v>5292</v>
      </c>
    </row>
    <row r="71" spans="1:17" ht="16.5" hidden="1" customHeight="1" outlineLevel="1">
      <c r="A71" s="510"/>
      <c r="B71" s="511"/>
      <c r="C71" s="86" t="s">
        <v>27</v>
      </c>
      <c r="D71" s="25">
        <v>0</v>
      </c>
      <c r="E71" s="359">
        <v>840</v>
      </c>
      <c r="F71" s="358">
        <v>1585</v>
      </c>
      <c r="G71" s="25">
        <v>0</v>
      </c>
      <c r="H71" s="25">
        <v>0</v>
      </c>
      <c r="I71" s="352">
        <v>159</v>
      </c>
      <c r="J71" s="212">
        <f t="shared" si="1"/>
        <v>2584</v>
      </c>
      <c r="K71" s="25">
        <v>0</v>
      </c>
      <c r="L71" s="25">
        <v>0</v>
      </c>
      <c r="M71" s="352">
        <v>159</v>
      </c>
      <c r="N71" s="25">
        <v>0</v>
      </c>
      <c r="O71" s="25">
        <v>0</v>
      </c>
      <c r="P71" s="212">
        <f t="shared" si="16"/>
        <v>159</v>
      </c>
      <c r="Q71" s="66">
        <f t="shared" si="28"/>
        <v>2743</v>
      </c>
    </row>
    <row r="72" spans="1:17" ht="16.5" hidden="1" customHeight="1" outlineLevel="1">
      <c r="A72" s="510"/>
      <c r="B72" s="511"/>
      <c r="C72" s="86" t="s">
        <v>19</v>
      </c>
      <c r="D72" s="208">
        <f t="shared" ref="D72" si="32">SUM(D73:D79)</f>
        <v>0</v>
      </c>
      <c r="E72" s="359">
        <v>420</v>
      </c>
      <c r="F72" s="358">
        <v>500</v>
      </c>
      <c r="G72" s="25">
        <v>0</v>
      </c>
      <c r="H72" s="25">
        <v>0</v>
      </c>
      <c r="I72" s="352">
        <v>50</v>
      </c>
      <c r="J72" s="212">
        <f t="shared" ref="J72:J135" si="33">I72+H72+G72+F72+E72+D72</f>
        <v>970</v>
      </c>
      <c r="K72" s="25">
        <v>0</v>
      </c>
      <c r="L72" s="25">
        <v>0</v>
      </c>
      <c r="M72" s="352">
        <v>50</v>
      </c>
      <c r="N72" s="25">
        <v>0</v>
      </c>
      <c r="O72" s="25">
        <v>0</v>
      </c>
      <c r="P72" s="212">
        <f t="shared" si="16"/>
        <v>50</v>
      </c>
      <c r="Q72" s="66">
        <f t="shared" si="28"/>
        <v>1020</v>
      </c>
    </row>
    <row r="73" spans="1:17" ht="16.5" hidden="1" customHeight="1" outlineLevel="1">
      <c r="A73" s="510"/>
      <c r="B73" s="511"/>
      <c r="C73" s="86" t="s">
        <v>28</v>
      </c>
      <c r="D73" s="25">
        <v>0</v>
      </c>
      <c r="E73" s="359">
        <v>1260</v>
      </c>
      <c r="F73" s="358">
        <v>500</v>
      </c>
      <c r="G73" s="25">
        <v>0</v>
      </c>
      <c r="H73" s="25">
        <v>0</v>
      </c>
      <c r="I73" s="352">
        <v>50</v>
      </c>
      <c r="J73" s="212">
        <f t="shared" si="33"/>
        <v>1810</v>
      </c>
      <c r="K73" s="25">
        <v>0</v>
      </c>
      <c r="L73" s="25">
        <v>0</v>
      </c>
      <c r="M73" s="352">
        <v>50</v>
      </c>
      <c r="N73" s="25">
        <v>0</v>
      </c>
      <c r="O73" s="25">
        <v>0</v>
      </c>
      <c r="P73" s="212">
        <f t="shared" si="16"/>
        <v>50</v>
      </c>
      <c r="Q73" s="66">
        <f t="shared" si="28"/>
        <v>1860</v>
      </c>
    </row>
    <row r="74" spans="1:17" ht="36.75" customHeight="1" collapsed="1">
      <c r="A74" s="510"/>
      <c r="B74" s="511"/>
      <c r="C74" s="128" t="s">
        <v>13</v>
      </c>
      <c r="D74" s="25">
        <v>0</v>
      </c>
      <c r="E74" s="208">
        <f>SUM(E75:E82)</f>
        <v>76436</v>
      </c>
      <c r="F74" s="25">
        <f t="shared" ref="F74:M74" si="34">SUM(F75:F82)</f>
        <v>0</v>
      </c>
      <c r="G74" s="208">
        <f t="shared" si="34"/>
        <v>143000</v>
      </c>
      <c r="H74" s="351">
        <f t="shared" si="34"/>
        <v>143000</v>
      </c>
      <c r="I74" s="25">
        <f t="shared" si="34"/>
        <v>0</v>
      </c>
      <c r="J74" s="212">
        <f t="shared" si="33"/>
        <v>362436</v>
      </c>
      <c r="K74" s="208">
        <f t="shared" si="34"/>
        <v>142500</v>
      </c>
      <c r="L74" s="208">
        <f t="shared" si="34"/>
        <v>114000</v>
      </c>
      <c r="M74" s="25">
        <f t="shared" si="34"/>
        <v>0</v>
      </c>
      <c r="N74" s="208">
        <f>SUM(N75:N82)</f>
        <v>142500</v>
      </c>
      <c r="O74" s="25">
        <f t="shared" ref="O74" si="35">SUM(O75:O82)</f>
        <v>0</v>
      </c>
      <c r="P74" s="212">
        <f t="shared" si="16"/>
        <v>399000</v>
      </c>
      <c r="Q74" s="66">
        <f t="shared" si="28"/>
        <v>761436</v>
      </c>
    </row>
    <row r="75" spans="1:17" ht="16.5" hidden="1" customHeight="1" outlineLevel="1">
      <c r="A75" s="510"/>
      <c r="B75" s="511"/>
      <c r="C75" s="86" t="s">
        <v>24</v>
      </c>
      <c r="D75" s="25">
        <v>0</v>
      </c>
      <c r="E75" s="25">
        <v>0</v>
      </c>
      <c r="F75" s="25">
        <v>0</v>
      </c>
      <c r="G75" s="205">
        <v>28500</v>
      </c>
      <c r="H75" s="352">
        <v>28500</v>
      </c>
      <c r="I75" s="25">
        <v>0</v>
      </c>
      <c r="J75" s="212">
        <f t="shared" si="33"/>
        <v>57000</v>
      </c>
      <c r="K75" s="205">
        <v>28500</v>
      </c>
      <c r="L75" s="25">
        <v>0</v>
      </c>
      <c r="M75" s="25">
        <v>0</v>
      </c>
      <c r="N75" s="205">
        <v>28500</v>
      </c>
      <c r="O75" s="25">
        <v>0</v>
      </c>
      <c r="P75" s="212">
        <f t="shared" si="16"/>
        <v>57000</v>
      </c>
      <c r="Q75" s="66">
        <f t="shared" si="28"/>
        <v>114000</v>
      </c>
    </row>
    <row r="76" spans="1:17" ht="16.5" hidden="1" customHeight="1" outlineLevel="1">
      <c r="A76" s="510"/>
      <c r="B76" s="511"/>
      <c r="C76" s="86" t="s">
        <v>15</v>
      </c>
      <c r="D76" s="25">
        <v>0</v>
      </c>
      <c r="E76" s="25">
        <v>0</v>
      </c>
      <c r="F76" s="25">
        <v>0</v>
      </c>
      <c r="G76" s="205">
        <v>57000</v>
      </c>
      <c r="H76" s="352">
        <v>57000</v>
      </c>
      <c r="I76" s="25">
        <v>0</v>
      </c>
      <c r="J76" s="212">
        <f t="shared" si="33"/>
        <v>114000</v>
      </c>
      <c r="K76" s="205">
        <v>57000</v>
      </c>
      <c r="L76" s="25">
        <v>0</v>
      </c>
      <c r="M76" s="25">
        <v>0</v>
      </c>
      <c r="N76" s="205">
        <v>57000</v>
      </c>
      <c r="O76" s="25">
        <v>0</v>
      </c>
      <c r="P76" s="212">
        <f t="shared" si="16"/>
        <v>114000</v>
      </c>
      <c r="Q76" s="66">
        <f t="shared" si="28"/>
        <v>228000</v>
      </c>
    </row>
    <row r="77" spans="1:17" ht="16.5" hidden="1" customHeight="1" outlineLevel="1">
      <c r="A77" s="510"/>
      <c r="B77" s="511"/>
      <c r="C77" s="92" t="s">
        <v>16</v>
      </c>
      <c r="D77" s="25">
        <v>0</v>
      </c>
      <c r="E77" s="25">
        <v>0</v>
      </c>
      <c r="F77" s="25">
        <v>0</v>
      </c>
      <c r="G77" s="205">
        <v>29000</v>
      </c>
      <c r="H77" s="352">
        <v>29000</v>
      </c>
      <c r="I77" s="25">
        <v>0</v>
      </c>
      <c r="J77" s="212">
        <f t="shared" si="33"/>
        <v>58000</v>
      </c>
      <c r="K77" s="205">
        <v>28500</v>
      </c>
      <c r="L77" s="25">
        <v>0</v>
      </c>
      <c r="M77" s="25">
        <v>0</v>
      </c>
      <c r="N77" s="205">
        <v>28500</v>
      </c>
      <c r="O77" s="25">
        <v>0</v>
      </c>
      <c r="P77" s="212">
        <f t="shared" si="16"/>
        <v>57000</v>
      </c>
      <c r="Q77" s="66">
        <f t="shared" si="28"/>
        <v>115000</v>
      </c>
    </row>
    <row r="78" spans="1:17" ht="16.5" hidden="1" customHeight="1" outlineLevel="1">
      <c r="A78" s="510"/>
      <c r="B78" s="511"/>
      <c r="C78" s="92" t="s">
        <v>25</v>
      </c>
      <c r="D78" s="25">
        <v>0</v>
      </c>
      <c r="E78" s="206">
        <f>28500-37564</f>
        <v>-9064</v>
      </c>
      <c r="F78" s="25">
        <v>0</v>
      </c>
      <c r="G78" s="205">
        <v>28500</v>
      </c>
      <c r="H78" s="352">
        <v>28500</v>
      </c>
      <c r="I78" s="25">
        <v>0</v>
      </c>
      <c r="J78" s="212">
        <f t="shared" si="33"/>
        <v>47936</v>
      </c>
      <c r="K78" s="205">
        <v>28500</v>
      </c>
      <c r="L78" s="25">
        <v>0</v>
      </c>
      <c r="M78" s="25">
        <v>0</v>
      </c>
      <c r="N78" s="205">
        <v>28500</v>
      </c>
      <c r="O78" s="25">
        <v>0</v>
      </c>
      <c r="P78" s="212">
        <f t="shared" si="16"/>
        <v>57000</v>
      </c>
      <c r="Q78" s="66">
        <f t="shared" si="28"/>
        <v>104936</v>
      </c>
    </row>
    <row r="79" spans="1:17" ht="16.5" hidden="1" customHeight="1" outlineLevel="1">
      <c r="A79" s="510"/>
      <c r="B79" s="511"/>
      <c r="C79" s="86" t="s">
        <v>26</v>
      </c>
      <c r="D79" s="25">
        <v>0</v>
      </c>
      <c r="E79" s="206">
        <v>28500</v>
      </c>
      <c r="F79" s="25">
        <v>0</v>
      </c>
      <c r="G79" s="25">
        <v>0</v>
      </c>
      <c r="H79" s="25">
        <v>0</v>
      </c>
      <c r="I79" s="25">
        <v>0</v>
      </c>
      <c r="J79" s="212">
        <f t="shared" si="33"/>
        <v>28500</v>
      </c>
      <c r="K79" s="25">
        <v>0</v>
      </c>
      <c r="L79" s="205">
        <v>28500</v>
      </c>
      <c r="M79" s="25">
        <v>0</v>
      </c>
      <c r="N79" s="25">
        <v>0</v>
      </c>
      <c r="O79" s="25">
        <v>0</v>
      </c>
      <c r="P79" s="212">
        <f t="shared" ref="P79:P142" si="36">K79+L79+M79+N79+O79</f>
        <v>28500</v>
      </c>
      <c r="Q79" s="66">
        <f t="shared" si="28"/>
        <v>57000</v>
      </c>
    </row>
    <row r="80" spans="1:17" ht="16.5" hidden="1" customHeight="1" outlineLevel="1">
      <c r="A80" s="510"/>
      <c r="B80" s="511"/>
      <c r="C80" s="86" t="s">
        <v>27</v>
      </c>
      <c r="D80" s="208">
        <f t="shared" ref="D80" si="37">SUM(D81:D87)</f>
        <v>0</v>
      </c>
      <c r="E80" s="206">
        <v>28500</v>
      </c>
      <c r="F80" s="25">
        <v>0</v>
      </c>
      <c r="G80" s="25">
        <v>0</v>
      </c>
      <c r="H80" s="25">
        <v>0</v>
      </c>
      <c r="I80" s="25">
        <v>0</v>
      </c>
      <c r="J80" s="212">
        <f t="shared" si="33"/>
        <v>28500</v>
      </c>
      <c r="K80" s="25">
        <v>0</v>
      </c>
      <c r="L80" s="205">
        <v>28500</v>
      </c>
      <c r="M80" s="25">
        <v>0</v>
      </c>
      <c r="N80" s="25">
        <v>0</v>
      </c>
      <c r="O80" s="25">
        <v>0</v>
      </c>
      <c r="P80" s="212">
        <f t="shared" si="36"/>
        <v>28500</v>
      </c>
      <c r="Q80" s="66">
        <f t="shared" si="28"/>
        <v>57000</v>
      </c>
    </row>
    <row r="81" spans="1:17" ht="16.5" hidden="1" customHeight="1" outlineLevel="1">
      <c r="A81" s="510"/>
      <c r="B81" s="511"/>
      <c r="C81" s="86" t="s">
        <v>19</v>
      </c>
      <c r="D81" s="25">
        <v>0</v>
      </c>
      <c r="E81" s="206">
        <v>28500</v>
      </c>
      <c r="F81" s="25">
        <v>0</v>
      </c>
      <c r="G81" s="25">
        <v>0</v>
      </c>
      <c r="H81" s="25">
        <v>0</v>
      </c>
      <c r="I81" s="25">
        <v>0</v>
      </c>
      <c r="J81" s="212">
        <f t="shared" si="33"/>
        <v>28500</v>
      </c>
      <c r="K81" s="25">
        <v>0</v>
      </c>
      <c r="L81" s="205">
        <v>28500</v>
      </c>
      <c r="M81" s="25">
        <v>0</v>
      </c>
      <c r="N81" s="25">
        <v>0</v>
      </c>
      <c r="O81" s="25">
        <v>0</v>
      </c>
      <c r="P81" s="212">
        <f t="shared" si="36"/>
        <v>28500</v>
      </c>
      <c r="Q81" s="66">
        <f t="shared" si="28"/>
        <v>57000</v>
      </c>
    </row>
    <row r="82" spans="1:17" ht="16.5" hidden="1" customHeight="1" outlineLevel="1">
      <c r="A82" s="510"/>
      <c r="B82" s="511"/>
      <c r="C82" s="86" t="s">
        <v>28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12">
        <f t="shared" si="33"/>
        <v>0</v>
      </c>
      <c r="K82" s="25">
        <v>0</v>
      </c>
      <c r="L82" s="205">
        <v>28500</v>
      </c>
      <c r="M82" s="25">
        <v>0</v>
      </c>
      <c r="N82" s="25">
        <v>0</v>
      </c>
      <c r="O82" s="25">
        <v>0</v>
      </c>
      <c r="P82" s="212">
        <f t="shared" si="36"/>
        <v>28500</v>
      </c>
      <c r="Q82" s="66">
        <f t="shared" si="28"/>
        <v>28500</v>
      </c>
    </row>
    <row r="83" spans="1:17" ht="25.5" customHeight="1" collapsed="1">
      <c r="A83" s="510"/>
      <c r="B83" s="511"/>
      <c r="C83" s="128" t="s">
        <v>277</v>
      </c>
      <c r="D83" s="25">
        <v>0</v>
      </c>
      <c r="E83" s="208">
        <f>SUM(E84:E91)</f>
        <v>320390</v>
      </c>
      <c r="F83" s="25">
        <f>SUM(F84:F91)</f>
        <v>0</v>
      </c>
      <c r="G83" s="208">
        <f t="shared" ref="G83:O83" si="38">SUM(G84:G91)</f>
        <v>5108000</v>
      </c>
      <c r="H83" s="351">
        <f t="shared" si="38"/>
        <v>5108000</v>
      </c>
      <c r="I83" s="351">
        <f t="shared" si="38"/>
        <v>1097000</v>
      </c>
      <c r="J83" s="212">
        <f t="shared" si="33"/>
        <v>11633390</v>
      </c>
      <c r="K83" s="208">
        <f t="shared" si="38"/>
        <v>350000</v>
      </c>
      <c r="L83" s="208">
        <f t="shared" si="38"/>
        <v>1050000</v>
      </c>
      <c r="M83" s="208">
        <f>SUM(M84:M91)</f>
        <v>597000</v>
      </c>
      <c r="N83" s="208">
        <f>SUM(N84:N91)</f>
        <v>1900000</v>
      </c>
      <c r="O83" s="208">
        <f t="shared" si="38"/>
        <v>1500000</v>
      </c>
      <c r="P83" s="212">
        <f t="shared" si="36"/>
        <v>5397000</v>
      </c>
      <c r="Q83" s="66">
        <f t="shared" si="28"/>
        <v>17030390</v>
      </c>
    </row>
    <row r="84" spans="1:17" ht="16.5" hidden="1" customHeight="1" outlineLevel="1">
      <c r="A84" s="510"/>
      <c r="B84" s="511"/>
      <c r="C84" s="86" t="s">
        <v>24</v>
      </c>
      <c r="D84" s="25">
        <v>0</v>
      </c>
      <c r="E84" s="206">
        <v>75000</v>
      </c>
      <c r="F84" s="25">
        <v>0</v>
      </c>
      <c r="G84" s="25">
        <v>0</v>
      </c>
      <c r="H84" s="25">
        <v>0</v>
      </c>
      <c r="I84" s="352">
        <v>1097000</v>
      </c>
      <c r="J84" s="212">
        <f t="shared" si="33"/>
        <v>1172000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12">
        <f t="shared" si="36"/>
        <v>0</v>
      </c>
      <c r="Q84" s="66">
        <f t="shared" si="28"/>
        <v>1172000</v>
      </c>
    </row>
    <row r="85" spans="1:17" ht="16.5" hidden="1" customHeight="1" outlineLevel="1">
      <c r="A85" s="510"/>
      <c r="B85" s="511"/>
      <c r="C85" s="86" t="s">
        <v>15</v>
      </c>
      <c r="D85" s="25">
        <v>0</v>
      </c>
      <c r="E85" s="25">
        <v>0</v>
      </c>
      <c r="F85" s="25">
        <v>0</v>
      </c>
      <c r="G85" s="205">
        <v>975000</v>
      </c>
      <c r="H85" s="352">
        <v>975000</v>
      </c>
      <c r="I85" s="25">
        <v>0</v>
      </c>
      <c r="J85" s="212">
        <f t="shared" si="33"/>
        <v>1950000</v>
      </c>
      <c r="K85" s="25">
        <v>0</v>
      </c>
      <c r="L85" s="205">
        <v>1050000</v>
      </c>
      <c r="M85" s="25">
        <v>0</v>
      </c>
      <c r="N85" s="25">
        <v>0</v>
      </c>
      <c r="O85" s="25">
        <v>0</v>
      </c>
      <c r="P85" s="212">
        <f t="shared" si="36"/>
        <v>1050000</v>
      </c>
      <c r="Q85" s="66">
        <f t="shared" si="28"/>
        <v>3000000</v>
      </c>
    </row>
    <row r="86" spans="1:17" ht="16.5" hidden="1" customHeight="1" outlineLevel="1">
      <c r="A86" s="510"/>
      <c r="B86" s="511"/>
      <c r="C86" s="92" t="s">
        <v>16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12">
        <f t="shared" si="33"/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12">
        <f t="shared" si="36"/>
        <v>0</v>
      </c>
      <c r="Q86" s="66">
        <f t="shared" si="28"/>
        <v>0</v>
      </c>
    </row>
    <row r="87" spans="1:17" ht="16.5" hidden="1" customHeight="1" outlineLevel="1">
      <c r="A87" s="510"/>
      <c r="B87" s="511"/>
      <c r="C87" s="92" t="s">
        <v>25</v>
      </c>
      <c r="D87" s="25">
        <v>0</v>
      </c>
      <c r="E87" s="206">
        <v>97000</v>
      </c>
      <c r="F87" s="25">
        <v>0</v>
      </c>
      <c r="G87" s="25">
        <v>0</v>
      </c>
      <c r="H87" s="25">
        <v>0</v>
      </c>
      <c r="I87" s="25">
        <v>0</v>
      </c>
      <c r="J87" s="212">
        <f t="shared" si="33"/>
        <v>97000</v>
      </c>
      <c r="K87" s="25">
        <v>0</v>
      </c>
      <c r="L87" s="25">
        <v>0</v>
      </c>
      <c r="M87" s="205">
        <v>597000</v>
      </c>
      <c r="N87" s="25">
        <v>0</v>
      </c>
      <c r="O87" s="25">
        <v>0</v>
      </c>
      <c r="P87" s="212">
        <f t="shared" si="36"/>
        <v>597000</v>
      </c>
      <c r="Q87" s="66">
        <f t="shared" si="28"/>
        <v>694000</v>
      </c>
    </row>
    <row r="88" spans="1:17" ht="16.5" hidden="1" customHeight="1" outlineLevel="1">
      <c r="A88" s="510"/>
      <c r="B88" s="511"/>
      <c r="C88" s="86" t="s">
        <v>26</v>
      </c>
      <c r="D88" s="208">
        <f t="shared" ref="D88" si="39">SUM(D89:D95)</f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12">
        <f t="shared" si="33"/>
        <v>0</v>
      </c>
      <c r="K88" s="25">
        <v>0</v>
      </c>
      <c r="L88" s="25">
        <v>0</v>
      </c>
      <c r="M88" s="25">
        <v>0</v>
      </c>
      <c r="N88" s="205">
        <v>1900000</v>
      </c>
      <c r="O88" s="25">
        <v>0</v>
      </c>
      <c r="P88" s="212">
        <f t="shared" si="36"/>
        <v>1900000</v>
      </c>
      <c r="Q88" s="66">
        <f t="shared" si="28"/>
        <v>1900000</v>
      </c>
    </row>
    <row r="89" spans="1:17" ht="16.5" hidden="1" customHeight="1" outlineLevel="1">
      <c r="A89" s="510"/>
      <c r="B89" s="511"/>
      <c r="C89" s="86" t="s">
        <v>27</v>
      </c>
      <c r="D89" s="86"/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12">
        <f t="shared" si="33"/>
        <v>0</v>
      </c>
      <c r="K89" s="25">
        <v>0</v>
      </c>
      <c r="L89" s="25">
        <v>0</v>
      </c>
      <c r="M89" s="25">
        <v>0</v>
      </c>
      <c r="N89" s="25">
        <v>0</v>
      </c>
      <c r="O89" s="205">
        <v>1500000</v>
      </c>
      <c r="P89" s="212">
        <f t="shared" si="36"/>
        <v>1500000</v>
      </c>
      <c r="Q89" s="66">
        <f t="shared" si="28"/>
        <v>1500000</v>
      </c>
    </row>
    <row r="90" spans="1:17" ht="16.5" hidden="1" customHeight="1" outlineLevel="1">
      <c r="A90" s="510"/>
      <c r="B90" s="511"/>
      <c r="C90" s="86" t="s">
        <v>19</v>
      </c>
      <c r="D90" s="86"/>
      <c r="E90" s="206">
        <f>150000-1610</f>
        <v>148390</v>
      </c>
      <c r="F90" s="25">
        <v>0</v>
      </c>
      <c r="G90" s="25">
        <v>0</v>
      </c>
      <c r="H90" s="25">
        <v>0</v>
      </c>
      <c r="I90" s="25">
        <v>0</v>
      </c>
      <c r="J90" s="212">
        <f t="shared" si="33"/>
        <v>148390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12">
        <f t="shared" si="36"/>
        <v>0</v>
      </c>
      <c r="Q90" s="66">
        <f t="shared" si="28"/>
        <v>148390</v>
      </c>
    </row>
    <row r="91" spans="1:17" ht="16.5" hidden="1" customHeight="1" outlineLevel="1">
      <c r="A91" s="510"/>
      <c r="B91" s="511"/>
      <c r="C91" s="86" t="s">
        <v>28</v>
      </c>
      <c r="D91" s="86"/>
      <c r="E91" s="25">
        <v>0</v>
      </c>
      <c r="F91" s="25">
        <v>0</v>
      </c>
      <c r="G91" s="205">
        <v>4133000</v>
      </c>
      <c r="H91" s="352">
        <v>4133000</v>
      </c>
      <c r="I91" s="25">
        <v>0</v>
      </c>
      <c r="J91" s="212">
        <f t="shared" si="33"/>
        <v>8266000</v>
      </c>
      <c r="K91" s="205">
        <v>350000</v>
      </c>
      <c r="L91" s="25">
        <v>0</v>
      </c>
      <c r="M91" s="25">
        <v>0</v>
      </c>
      <c r="N91" s="25">
        <v>0</v>
      </c>
      <c r="O91" s="25">
        <v>0</v>
      </c>
      <c r="P91" s="212">
        <f t="shared" si="36"/>
        <v>350000</v>
      </c>
      <c r="Q91" s="66">
        <f t="shared" si="28"/>
        <v>8616000</v>
      </c>
    </row>
    <row r="92" spans="1:17" ht="25.5" customHeight="1" collapsed="1">
      <c r="A92" s="510"/>
      <c r="B92" s="511"/>
      <c r="C92" s="128" t="s">
        <v>22</v>
      </c>
      <c r="D92" s="208">
        <f t="shared" ref="D92" si="40">SUM(D93:D99)</f>
        <v>0</v>
      </c>
      <c r="E92" s="208">
        <f>SUM(E93:E100)</f>
        <v>0</v>
      </c>
      <c r="F92" s="208">
        <f>SUM(F93:F100)</f>
        <v>0</v>
      </c>
      <c r="G92" s="208">
        <f t="shared" ref="G92:H92" si="41">SUM(G93:G100)</f>
        <v>0</v>
      </c>
      <c r="H92" s="351">
        <f t="shared" si="41"/>
        <v>0</v>
      </c>
      <c r="I92" s="351">
        <f>SUM(I93:I100)</f>
        <v>274999</v>
      </c>
      <c r="J92" s="212">
        <f t="shared" si="33"/>
        <v>274999</v>
      </c>
      <c r="K92" s="208">
        <f>SUM(K93:K100)</f>
        <v>275000</v>
      </c>
      <c r="L92" s="208">
        <f>SUM(L93:L100)</f>
        <v>275000</v>
      </c>
      <c r="M92" s="208">
        <f>SUM(M93:M100)</f>
        <v>275000</v>
      </c>
      <c r="N92" s="208">
        <f>SUM(N93:N100)</f>
        <v>275000</v>
      </c>
      <c r="O92" s="208">
        <f>SUM(O93:O100)</f>
        <v>275000</v>
      </c>
      <c r="P92" s="212">
        <f t="shared" si="36"/>
        <v>1375000</v>
      </c>
      <c r="Q92" s="66">
        <f t="shared" si="28"/>
        <v>1649999</v>
      </c>
    </row>
    <row r="93" spans="1:17" ht="15.75" hidden="1" customHeight="1" outlineLevel="1">
      <c r="A93" s="510"/>
      <c r="B93" s="511"/>
      <c r="C93" s="91" t="s">
        <v>24</v>
      </c>
      <c r="D93" s="91"/>
      <c r="E93" s="44">
        <v>0</v>
      </c>
      <c r="F93" s="44">
        <v>0</v>
      </c>
      <c r="G93" s="44">
        <v>0</v>
      </c>
      <c r="H93" s="44">
        <v>0</v>
      </c>
      <c r="I93" s="353">
        <v>208334</v>
      </c>
      <c r="J93" s="212">
        <f t="shared" si="33"/>
        <v>208334</v>
      </c>
      <c r="K93" s="11">
        <v>208333.33333333334</v>
      </c>
      <c r="L93" s="11">
        <v>208333.33333333334</v>
      </c>
      <c r="M93" s="11">
        <v>208333.33333333334</v>
      </c>
      <c r="N93" s="11">
        <v>208333.33333333334</v>
      </c>
      <c r="O93" s="11">
        <v>208333.33333333334</v>
      </c>
      <c r="P93" s="212">
        <f t="shared" si="36"/>
        <v>1041666.6666666667</v>
      </c>
      <c r="Q93" s="15"/>
    </row>
    <row r="94" spans="1:17" ht="15.75" hidden="1" customHeight="1" outlineLevel="1">
      <c r="A94" s="510"/>
      <c r="B94" s="511"/>
      <c r="C94" s="91" t="s">
        <v>15</v>
      </c>
      <c r="D94" s="91"/>
      <c r="E94" s="44">
        <v>0</v>
      </c>
      <c r="F94" s="44">
        <v>0</v>
      </c>
      <c r="G94" s="44">
        <v>0</v>
      </c>
      <c r="H94" s="44">
        <v>0</v>
      </c>
      <c r="I94" s="180">
        <v>33332</v>
      </c>
      <c r="J94" s="212">
        <f t="shared" si="33"/>
        <v>33332</v>
      </c>
      <c r="K94" s="11">
        <v>33333.333333333336</v>
      </c>
      <c r="L94" s="211">
        <v>33333.333333333336</v>
      </c>
      <c r="M94" s="11">
        <v>33333.333333333336</v>
      </c>
      <c r="N94" s="211">
        <v>33333.333333333336</v>
      </c>
      <c r="O94" s="211">
        <v>33333.333333333336</v>
      </c>
      <c r="P94" s="212">
        <f t="shared" si="36"/>
        <v>166666.66666666669</v>
      </c>
      <c r="Q94" s="15"/>
    </row>
    <row r="95" spans="1:17" ht="15.75" hidden="1" customHeight="1" outlineLevel="1">
      <c r="A95" s="510"/>
      <c r="B95" s="511"/>
      <c r="C95" s="93" t="s">
        <v>16</v>
      </c>
      <c r="D95" s="93"/>
      <c r="E95" s="44">
        <v>0</v>
      </c>
      <c r="F95" s="44">
        <v>0</v>
      </c>
      <c r="G95" s="44">
        <v>0</v>
      </c>
      <c r="H95" s="44">
        <v>0</v>
      </c>
      <c r="I95" s="200">
        <v>0</v>
      </c>
      <c r="J95" s="212">
        <f t="shared" si="33"/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212">
        <f t="shared" si="36"/>
        <v>0</v>
      </c>
      <c r="Q95" s="15"/>
    </row>
    <row r="96" spans="1:17" ht="15.75" hidden="1" customHeight="1" outlineLevel="1">
      <c r="A96" s="510"/>
      <c r="B96" s="511"/>
      <c r="C96" s="93" t="s">
        <v>25</v>
      </c>
      <c r="D96" s="93"/>
      <c r="E96" s="44">
        <v>0</v>
      </c>
      <c r="F96" s="44">
        <v>0</v>
      </c>
      <c r="G96" s="44">
        <v>0</v>
      </c>
      <c r="H96" s="44">
        <v>0</v>
      </c>
      <c r="I96" s="200">
        <v>0</v>
      </c>
      <c r="J96" s="212">
        <f t="shared" si="33"/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212">
        <f t="shared" si="36"/>
        <v>0</v>
      </c>
      <c r="Q96" s="15"/>
    </row>
    <row r="97" spans="1:17" ht="15.75" hidden="1" customHeight="1" outlineLevel="1">
      <c r="A97" s="510"/>
      <c r="B97" s="511"/>
      <c r="C97" s="91" t="s">
        <v>26</v>
      </c>
      <c r="D97" s="91"/>
      <c r="E97" s="44">
        <v>0</v>
      </c>
      <c r="F97" s="44">
        <v>0</v>
      </c>
      <c r="G97" s="44">
        <v>0</v>
      </c>
      <c r="H97" s="44">
        <v>0</v>
      </c>
      <c r="I97" s="180">
        <v>8334</v>
      </c>
      <c r="J97" s="212">
        <f t="shared" si="33"/>
        <v>8334</v>
      </c>
      <c r="K97" s="211">
        <v>8333.3333333333339</v>
      </c>
      <c r="L97" s="211">
        <v>8333.3333333333339</v>
      </c>
      <c r="M97" s="211">
        <v>8333.3333333333339</v>
      </c>
      <c r="N97" s="211">
        <v>8333.3333333333339</v>
      </c>
      <c r="O97" s="211">
        <v>8333.3333333333339</v>
      </c>
      <c r="P97" s="212">
        <f t="shared" si="36"/>
        <v>41666.666666666672</v>
      </c>
      <c r="Q97" s="15"/>
    </row>
    <row r="98" spans="1:17" ht="15.75" hidden="1" customHeight="1" outlineLevel="1">
      <c r="A98" s="510"/>
      <c r="B98" s="511"/>
      <c r="C98" s="88" t="s">
        <v>27</v>
      </c>
      <c r="D98" s="88"/>
      <c r="E98" s="44">
        <v>0</v>
      </c>
      <c r="F98" s="44">
        <v>0</v>
      </c>
      <c r="G98" s="44">
        <v>0</v>
      </c>
      <c r="H98" s="44">
        <v>0</v>
      </c>
      <c r="I98" s="180">
        <v>8333</v>
      </c>
      <c r="J98" s="212">
        <f t="shared" si="33"/>
        <v>8333</v>
      </c>
      <c r="K98" s="211">
        <v>8333.3333333333339</v>
      </c>
      <c r="L98" s="211">
        <v>8333.3333333333339</v>
      </c>
      <c r="M98" s="211">
        <v>8333.3333333333339</v>
      </c>
      <c r="N98" s="211">
        <v>8333.3333333333339</v>
      </c>
      <c r="O98" s="211">
        <v>8333.3333333333339</v>
      </c>
      <c r="P98" s="212">
        <f t="shared" si="36"/>
        <v>41666.666666666672</v>
      </c>
      <c r="Q98" s="15"/>
    </row>
    <row r="99" spans="1:17" ht="15.75" hidden="1" customHeight="1" outlineLevel="1">
      <c r="A99" s="510"/>
      <c r="B99" s="511"/>
      <c r="C99" s="88" t="s">
        <v>19</v>
      </c>
      <c r="D99" s="88"/>
      <c r="E99" s="44">
        <v>0</v>
      </c>
      <c r="F99" s="44">
        <v>0</v>
      </c>
      <c r="G99" s="44">
        <v>0</v>
      </c>
      <c r="H99" s="44">
        <v>0</v>
      </c>
      <c r="I99" s="180">
        <v>8333</v>
      </c>
      <c r="J99" s="212">
        <f t="shared" si="33"/>
        <v>8333</v>
      </c>
      <c r="K99" s="211">
        <v>8333.3333333333339</v>
      </c>
      <c r="L99" s="211">
        <v>8333.3333333333339</v>
      </c>
      <c r="M99" s="211">
        <v>8333.3333333333339</v>
      </c>
      <c r="N99" s="211">
        <v>8333.3333333333339</v>
      </c>
      <c r="O99" s="211">
        <v>8333.3333333333339</v>
      </c>
      <c r="P99" s="212">
        <f t="shared" si="36"/>
        <v>41666.666666666672</v>
      </c>
      <c r="Q99" s="15"/>
    </row>
    <row r="100" spans="1:17" ht="15.75" hidden="1" customHeight="1" outlineLevel="1">
      <c r="A100" s="512"/>
      <c r="B100" s="513"/>
      <c r="C100" s="91" t="s">
        <v>28</v>
      </c>
      <c r="D100" s="91"/>
      <c r="E100" s="44">
        <v>0</v>
      </c>
      <c r="F100" s="44">
        <v>0</v>
      </c>
      <c r="G100" s="44">
        <v>0</v>
      </c>
      <c r="H100" s="44">
        <v>0</v>
      </c>
      <c r="I100" s="180">
        <v>8333</v>
      </c>
      <c r="J100" s="212">
        <f t="shared" si="33"/>
        <v>8333</v>
      </c>
      <c r="K100" s="211">
        <v>8333.3333333333339</v>
      </c>
      <c r="L100" s="211">
        <v>8333.3333333333339</v>
      </c>
      <c r="M100" s="211">
        <v>8333.3333333333339</v>
      </c>
      <c r="N100" s="211">
        <v>8333.3333333333339</v>
      </c>
      <c r="O100" s="211">
        <v>8333.3333333333339</v>
      </c>
      <c r="P100" s="212">
        <f t="shared" si="36"/>
        <v>41666.666666666672</v>
      </c>
      <c r="Q100" s="15"/>
    </row>
    <row r="101" spans="1:17" s="197" customFormat="1" ht="30" customHeight="1" collapsed="1">
      <c r="A101" s="433" t="s">
        <v>30</v>
      </c>
      <c r="B101" s="529"/>
      <c r="C101" s="530"/>
      <c r="D101" s="212">
        <f t="shared" ref="D101:I101" si="42">D108+D114+D120+D126</f>
        <v>0</v>
      </c>
      <c r="E101" s="314">
        <f t="shared" si="42"/>
        <v>1174938.96</v>
      </c>
      <c r="F101" s="212">
        <f>F108+F114+F120+F126+F102</f>
        <v>462000</v>
      </c>
      <c r="G101" s="212">
        <f t="shared" si="42"/>
        <v>4092000</v>
      </c>
      <c r="H101" s="354">
        <f t="shared" si="42"/>
        <v>4092000</v>
      </c>
      <c r="I101" s="354">
        <f t="shared" si="42"/>
        <v>301710</v>
      </c>
      <c r="J101" s="212">
        <f t="shared" si="33"/>
        <v>10122648.960000001</v>
      </c>
      <c r="K101" s="356">
        <f>K108+K114+K120+K126+K102</f>
        <v>403535.9</v>
      </c>
      <c r="L101" s="356">
        <f t="shared" ref="L101:O101" si="43">L108+L114+L120+L126+L102</f>
        <v>727084.72</v>
      </c>
      <c r="M101" s="356">
        <f t="shared" si="43"/>
        <v>308790</v>
      </c>
      <c r="N101" s="356">
        <f t="shared" si="43"/>
        <v>301710</v>
      </c>
      <c r="O101" s="356">
        <f t="shared" si="43"/>
        <v>458790</v>
      </c>
      <c r="P101" s="212">
        <f t="shared" si="36"/>
        <v>2199910.62</v>
      </c>
      <c r="Q101" s="67">
        <f>J101+P101</f>
        <v>12322559.580000002</v>
      </c>
    </row>
    <row r="102" spans="1:17" ht="33.75" customHeight="1">
      <c r="A102" s="508">
        <v>3</v>
      </c>
      <c r="B102" s="509"/>
      <c r="C102" s="128" t="s">
        <v>11</v>
      </c>
      <c r="D102" s="208">
        <f t="shared" ref="D102" si="44">SUM(D103:D109)</f>
        <v>0</v>
      </c>
      <c r="E102" s="208">
        <f>SUM(E103:E107)</f>
        <v>0</v>
      </c>
      <c r="F102" s="208">
        <f t="shared" ref="F102:L102" si="45">SUM(F103:F107)</f>
        <v>0</v>
      </c>
      <c r="G102" s="25">
        <f>SUM(G103:G107)</f>
        <v>0</v>
      </c>
      <c r="H102" s="25">
        <v>0</v>
      </c>
      <c r="I102" s="25">
        <v>0</v>
      </c>
      <c r="J102" s="212">
        <f t="shared" si="33"/>
        <v>0</v>
      </c>
      <c r="K102" s="208">
        <f t="shared" si="45"/>
        <v>94745.900000000009</v>
      </c>
      <c r="L102" s="208">
        <f t="shared" si="45"/>
        <v>275374.71999999997</v>
      </c>
      <c r="M102" s="25">
        <f>SUM(M103:M107)</f>
        <v>0</v>
      </c>
      <c r="N102" s="25">
        <f>SUM(N103:N107)</f>
        <v>0</v>
      </c>
      <c r="O102" s="25">
        <f>SUM(O103:O107)</f>
        <v>0</v>
      </c>
      <c r="P102" s="212">
        <f t="shared" si="36"/>
        <v>370120.62</v>
      </c>
      <c r="Q102" s="66">
        <f t="shared" ref="Q102:Q126" si="46">J102+P102</f>
        <v>370120.62</v>
      </c>
    </row>
    <row r="103" spans="1:17" ht="16.5" hidden="1" customHeight="1" outlineLevel="1">
      <c r="A103" s="510"/>
      <c r="B103" s="511"/>
      <c r="C103" s="86" t="s">
        <v>24</v>
      </c>
      <c r="D103" s="25">
        <v>0</v>
      </c>
      <c r="E103" s="113"/>
      <c r="F103" s="25"/>
      <c r="G103" s="25">
        <v>0</v>
      </c>
      <c r="H103" s="25">
        <v>0</v>
      </c>
      <c r="I103" s="25">
        <v>0</v>
      </c>
      <c r="J103" s="212">
        <f t="shared" si="33"/>
        <v>0</v>
      </c>
      <c r="K103" s="206">
        <v>76816.070000000007</v>
      </c>
      <c r="L103" s="25">
        <v>0</v>
      </c>
      <c r="M103" s="25">
        <v>0</v>
      </c>
      <c r="N103" s="25">
        <v>0</v>
      </c>
      <c r="O103" s="25">
        <v>0</v>
      </c>
      <c r="P103" s="212">
        <f t="shared" si="36"/>
        <v>76816.070000000007</v>
      </c>
      <c r="Q103" s="66">
        <f t="shared" si="46"/>
        <v>76816.070000000007</v>
      </c>
    </row>
    <row r="104" spans="1:17" ht="16.5" hidden="1" customHeight="1" outlineLevel="1">
      <c r="A104" s="510"/>
      <c r="B104" s="511"/>
      <c r="C104" s="94" t="s">
        <v>17</v>
      </c>
      <c r="D104" s="25">
        <v>0</v>
      </c>
      <c r="E104" s="113"/>
      <c r="F104" s="25"/>
      <c r="G104" s="25">
        <v>0</v>
      </c>
      <c r="H104" s="25">
        <v>0</v>
      </c>
      <c r="I104" s="25">
        <v>0</v>
      </c>
      <c r="J104" s="212">
        <f t="shared" si="33"/>
        <v>0</v>
      </c>
      <c r="K104" s="206">
        <v>17929.830000000002</v>
      </c>
      <c r="L104" s="25">
        <v>0</v>
      </c>
      <c r="M104" s="25">
        <v>0</v>
      </c>
      <c r="N104" s="25">
        <v>0</v>
      </c>
      <c r="O104" s="25">
        <v>0</v>
      </c>
      <c r="P104" s="212">
        <f t="shared" si="36"/>
        <v>17929.830000000002</v>
      </c>
      <c r="Q104" s="66">
        <f t="shared" si="46"/>
        <v>17929.830000000002</v>
      </c>
    </row>
    <row r="105" spans="1:17" ht="16.5" hidden="1" customHeight="1" outlineLevel="1">
      <c r="A105" s="510"/>
      <c r="B105" s="511"/>
      <c r="C105" s="86" t="s">
        <v>34</v>
      </c>
      <c r="D105" s="25">
        <v>0</v>
      </c>
      <c r="E105" s="25"/>
      <c r="F105" s="207"/>
      <c r="G105" s="25">
        <v>0</v>
      </c>
      <c r="H105" s="25">
        <v>0</v>
      </c>
      <c r="I105" s="25">
        <v>0</v>
      </c>
      <c r="J105" s="212">
        <f t="shared" si="33"/>
        <v>0</v>
      </c>
      <c r="K105" s="25">
        <v>0</v>
      </c>
      <c r="L105" s="207">
        <v>59884.13</v>
      </c>
      <c r="M105" s="25">
        <v>0</v>
      </c>
      <c r="N105" s="25">
        <v>0</v>
      </c>
      <c r="O105" s="25">
        <v>0</v>
      </c>
      <c r="P105" s="212">
        <f t="shared" si="36"/>
        <v>59884.13</v>
      </c>
      <c r="Q105" s="66">
        <f t="shared" si="46"/>
        <v>59884.13</v>
      </c>
    </row>
    <row r="106" spans="1:17" ht="16.5" hidden="1" customHeight="1" outlineLevel="1">
      <c r="A106" s="510"/>
      <c r="B106" s="511"/>
      <c r="C106" s="86" t="s">
        <v>35</v>
      </c>
      <c r="D106" s="25">
        <v>0</v>
      </c>
      <c r="E106" s="25"/>
      <c r="F106" s="207"/>
      <c r="G106" s="25">
        <v>0</v>
      </c>
      <c r="H106" s="25">
        <v>0</v>
      </c>
      <c r="I106" s="25">
        <v>0</v>
      </c>
      <c r="J106" s="212">
        <f t="shared" si="33"/>
        <v>0</v>
      </c>
      <c r="K106" s="25">
        <v>0</v>
      </c>
      <c r="L106" s="207">
        <v>76451.25</v>
      </c>
      <c r="M106" s="25">
        <v>0</v>
      </c>
      <c r="N106" s="25">
        <v>0</v>
      </c>
      <c r="O106" s="25">
        <v>0</v>
      </c>
      <c r="P106" s="212">
        <f t="shared" si="36"/>
        <v>76451.25</v>
      </c>
      <c r="Q106" s="66">
        <f t="shared" si="46"/>
        <v>76451.25</v>
      </c>
    </row>
    <row r="107" spans="1:17" ht="16.5" hidden="1" customHeight="1" outlineLevel="1">
      <c r="A107" s="510"/>
      <c r="B107" s="511"/>
      <c r="C107" s="86" t="s">
        <v>36</v>
      </c>
      <c r="D107" s="25">
        <v>0</v>
      </c>
      <c r="E107" s="25"/>
      <c r="F107" s="207"/>
      <c r="G107" s="25">
        <v>0</v>
      </c>
      <c r="H107" s="25">
        <v>0</v>
      </c>
      <c r="I107" s="25">
        <v>0</v>
      </c>
      <c r="J107" s="212">
        <f t="shared" si="33"/>
        <v>0</v>
      </c>
      <c r="K107" s="25">
        <v>0</v>
      </c>
      <c r="L107" s="207">
        <v>139039.34</v>
      </c>
      <c r="M107" s="25">
        <v>0</v>
      </c>
      <c r="N107" s="25">
        <v>0</v>
      </c>
      <c r="O107" s="25">
        <v>0</v>
      </c>
      <c r="P107" s="212">
        <f t="shared" si="36"/>
        <v>139039.34</v>
      </c>
      <c r="Q107" s="66">
        <f t="shared" si="46"/>
        <v>139039.34</v>
      </c>
    </row>
    <row r="108" spans="1:17" ht="25.5" customHeight="1" collapsed="1">
      <c r="A108" s="510"/>
      <c r="B108" s="511"/>
      <c r="C108" s="128" t="s">
        <v>12</v>
      </c>
      <c r="D108" s="25">
        <v>0</v>
      </c>
      <c r="E108" s="208">
        <f t="shared" ref="E108:O108" si="47">SUM(E109:E113)</f>
        <v>16969</v>
      </c>
      <c r="F108" s="208">
        <f t="shared" si="47"/>
        <v>287000</v>
      </c>
      <c r="G108" s="208">
        <f t="shared" si="47"/>
        <v>392000</v>
      </c>
      <c r="H108" s="351">
        <v>392000</v>
      </c>
      <c r="I108" s="351">
        <v>1710</v>
      </c>
      <c r="J108" s="212">
        <f t="shared" si="33"/>
        <v>1089679</v>
      </c>
      <c r="K108" s="208">
        <f t="shared" si="47"/>
        <v>8790</v>
      </c>
      <c r="L108" s="208">
        <f t="shared" si="47"/>
        <v>1710</v>
      </c>
      <c r="M108" s="208">
        <f t="shared" si="47"/>
        <v>8790</v>
      </c>
      <c r="N108" s="208">
        <f t="shared" si="47"/>
        <v>1710</v>
      </c>
      <c r="O108" s="208">
        <f t="shared" si="47"/>
        <v>8790</v>
      </c>
      <c r="P108" s="212">
        <f t="shared" si="36"/>
        <v>29790</v>
      </c>
      <c r="Q108" s="66">
        <f t="shared" si="46"/>
        <v>1119469</v>
      </c>
    </row>
    <row r="109" spans="1:17" ht="16.5" hidden="1" customHeight="1" outlineLevel="1">
      <c r="A109" s="510"/>
      <c r="B109" s="511"/>
      <c r="C109" s="86" t="s">
        <v>24</v>
      </c>
      <c r="D109" s="25">
        <v>0</v>
      </c>
      <c r="E109" s="206">
        <v>9000</v>
      </c>
      <c r="F109" s="25">
        <v>0</v>
      </c>
      <c r="G109" s="95">
        <f>900+198000</f>
        <v>198900</v>
      </c>
      <c r="H109" s="25">
        <v>198900</v>
      </c>
      <c r="I109" s="95">
        <v>900</v>
      </c>
      <c r="J109" s="212">
        <f t="shared" si="33"/>
        <v>407700</v>
      </c>
      <c r="K109" s="25">
        <v>0</v>
      </c>
      <c r="L109" s="95">
        <v>900</v>
      </c>
      <c r="M109" s="25">
        <v>0</v>
      </c>
      <c r="N109" s="95">
        <v>900</v>
      </c>
      <c r="O109" s="25">
        <v>0</v>
      </c>
      <c r="P109" s="212">
        <f t="shared" si="36"/>
        <v>1800</v>
      </c>
      <c r="Q109" s="66">
        <f t="shared" si="46"/>
        <v>409500</v>
      </c>
    </row>
    <row r="110" spans="1:17" ht="16.5" hidden="1" customHeight="1" outlineLevel="1">
      <c r="A110" s="510"/>
      <c r="B110" s="511"/>
      <c r="C110" s="94" t="s">
        <v>17</v>
      </c>
      <c r="D110" s="208">
        <f t="shared" ref="D110" si="48">SUM(D111:D117)</f>
        <v>0</v>
      </c>
      <c r="E110" s="206">
        <f>8000-31</f>
        <v>7969</v>
      </c>
      <c r="F110" s="25">
        <v>0</v>
      </c>
      <c r="G110" s="95">
        <f>810+18000-310</f>
        <v>18500</v>
      </c>
      <c r="H110" s="25">
        <v>18500</v>
      </c>
      <c r="I110" s="95">
        <v>810</v>
      </c>
      <c r="J110" s="212">
        <f t="shared" si="33"/>
        <v>45779</v>
      </c>
      <c r="K110" s="25">
        <v>0</v>
      </c>
      <c r="L110" s="95">
        <v>810</v>
      </c>
      <c r="M110" s="25">
        <v>0</v>
      </c>
      <c r="N110" s="95">
        <v>810</v>
      </c>
      <c r="O110" s="25">
        <v>0</v>
      </c>
      <c r="P110" s="212">
        <f t="shared" si="36"/>
        <v>1620</v>
      </c>
      <c r="Q110" s="66">
        <f t="shared" si="46"/>
        <v>47399</v>
      </c>
    </row>
    <row r="111" spans="1:17" ht="16.5" hidden="1" customHeight="1" outlineLevel="1">
      <c r="A111" s="510"/>
      <c r="B111" s="511"/>
      <c r="C111" s="86" t="s">
        <v>34</v>
      </c>
      <c r="D111" s="25">
        <v>0</v>
      </c>
      <c r="E111" s="25">
        <v>0</v>
      </c>
      <c r="F111" s="95">
        <v>195000</v>
      </c>
      <c r="G111" s="25">
        <v>0</v>
      </c>
      <c r="H111" s="95">
        <v>0</v>
      </c>
      <c r="I111" s="25">
        <v>0</v>
      </c>
      <c r="J111" s="212">
        <f t="shared" si="33"/>
        <v>195000</v>
      </c>
      <c r="K111" s="95">
        <v>8250</v>
      </c>
      <c r="L111" s="25">
        <v>0</v>
      </c>
      <c r="M111" s="95">
        <v>8250</v>
      </c>
      <c r="N111" s="25">
        <v>0</v>
      </c>
      <c r="O111" s="95">
        <v>8250</v>
      </c>
      <c r="P111" s="212">
        <f t="shared" si="36"/>
        <v>24750</v>
      </c>
      <c r="Q111" s="66">
        <f t="shared" si="46"/>
        <v>219750</v>
      </c>
    </row>
    <row r="112" spans="1:17" ht="16.5" hidden="1" customHeight="1" outlineLevel="1">
      <c r="A112" s="510"/>
      <c r="B112" s="511"/>
      <c r="C112" s="86" t="s">
        <v>35</v>
      </c>
      <c r="D112" s="25">
        <v>0</v>
      </c>
      <c r="E112" s="25">
        <v>0</v>
      </c>
      <c r="F112" s="95">
        <v>92000</v>
      </c>
      <c r="G112" s="25">
        <v>0</v>
      </c>
      <c r="H112" s="95">
        <v>0</v>
      </c>
      <c r="I112" s="25">
        <v>0</v>
      </c>
      <c r="J112" s="212">
        <f t="shared" si="33"/>
        <v>92000</v>
      </c>
      <c r="K112" s="95">
        <v>180</v>
      </c>
      <c r="L112" s="25">
        <v>0</v>
      </c>
      <c r="M112" s="95">
        <v>180</v>
      </c>
      <c r="N112" s="25">
        <v>0</v>
      </c>
      <c r="O112" s="95">
        <v>180</v>
      </c>
      <c r="P112" s="212">
        <f t="shared" si="36"/>
        <v>540</v>
      </c>
      <c r="Q112" s="66">
        <f t="shared" si="46"/>
        <v>92540</v>
      </c>
    </row>
    <row r="113" spans="1:17" ht="19.5" hidden="1" customHeight="1" outlineLevel="1">
      <c r="A113" s="510"/>
      <c r="B113" s="511"/>
      <c r="C113" s="86" t="s">
        <v>36</v>
      </c>
      <c r="D113" s="25">
        <v>0</v>
      </c>
      <c r="E113" s="25">
        <v>0</v>
      </c>
      <c r="F113" s="25">
        <v>0</v>
      </c>
      <c r="G113" s="95">
        <v>174600</v>
      </c>
      <c r="H113" s="95">
        <v>174600</v>
      </c>
      <c r="I113" s="25">
        <v>0</v>
      </c>
      <c r="J113" s="212">
        <f t="shared" si="33"/>
        <v>349200</v>
      </c>
      <c r="K113" s="95">
        <v>360</v>
      </c>
      <c r="L113" s="25">
        <v>0</v>
      </c>
      <c r="M113" s="95">
        <v>360</v>
      </c>
      <c r="N113" s="25">
        <v>0</v>
      </c>
      <c r="O113" s="95">
        <v>360</v>
      </c>
      <c r="P113" s="212">
        <f t="shared" si="36"/>
        <v>1080</v>
      </c>
      <c r="Q113" s="66">
        <f t="shared" si="46"/>
        <v>350280</v>
      </c>
    </row>
    <row r="114" spans="1:17" ht="30.75" customHeight="1" collapsed="1">
      <c r="A114" s="510"/>
      <c r="B114" s="511"/>
      <c r="C114" s="128" t="s">
        <v>13</v>
      </c>
      <c r="D114" s="25">
        <v>0</v>
      </c>
      <c r="E114" s="319">
        <f>SUM(E115:E119)</f>
        <v>17000</v>
      </c>
      <c r="F114" s="25">
        <f>SUM(F115:F119)</f>
        <v>0</v>
      </c>
      <c r="G114" s="25">
        <f>SUM(G115:G119)</f>
        <v>0</v>
      </c>
      <c r="H114" s="351">
        <v>0</v>
      </c>
      <c r="I114" s="25">
        <v>0</v>
      </c>
      <c r="J114" s="212">
        <f t="shared" si="33"/>
        <v>17000</v>
      </c>
      <c r="K114" s="25">
        <f t="shared" ref="K114:O114" si="49">SUM(K115:K119)</f>
        <v>0</v>
      </c>
      <c r="L114" s="208">
        <f t="shared" si="49"/>
        <v>150000</v>
      </c>
      <c r="M114" s="25">
        <f t="shared" si="49"/>
        <v>0</v>
      </c>
      <c r="N114" s="25">
        <f t="shared" si="49"/>
        <v>0</v>
      </c>
      <c r="O114" s="208">
        <f t="shared" si="49"/>
        <v>150000</v>
      </c>
      <c r="P114" s="212">
        <f t="shared" si="36"/>
        <v>300000</v>
      </c>
      <c r="Q114" s="66">
        <f t="shared" si="46"/>
        <v>317000</v>
      </c>
    </row>
    <row r="115" spans="1:17" ht="16.5" hidden="1" customHeight="1" outlineLevel="1">
      <c r="A115" s="510"/>
      <c r="B115" s="511"/>
      <c r="C115" s="86" t="s">
        <v>24</v>
      </c>
      <c r="D115" s="25">
        <v>0</v>
      </c>
      <c r="E115" s="206">
        <v>17000</v>
      </c>
      <c r="F115" s="25">
        <v>0</v>
      </c>
      <c r="G115" s="25">
        <v>0</v>
      </c>
      <c r="H115" s="350">
        <v>0</v>
      </c>
      <c r="I115" s="25">
        <v>0</v>
      </c>
      <c r="J115" s="212">
        <f t="shared" si="33"/>
        <v>17000</v>
      </c>
      <c r="K115" s="25">
        <v>0</v>
      </c>
      <c r="L115" s="259">
        <v>150000</v>
      </c>
      <c r="M115" s="25">
        <v>0</v>
      </c>
      <c r="N115" s="25">
        <v>0</v>
      </c>
      <c r="O115" s="259">
        <v>150000</v>
      </c>
      <c r="P115" s="212">
        <f t="shared" si="36"/>
        <v>300000</v>
      </c>
      <c r="Q115" s="66">
        <f t="shared" si="46"/>
        <v>317000</v>
      </c>
    </row>
    <row r="116" spans="1:17" ht="16.5" hidden="1" customHeight="1" outlineLevel="1">
      <c r="A116" s="510"/>
      <c r="B116" s="511"/>
      <c r="C116" s="94" t="s">
        <v>17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12">
        <f t="shared" si="33"/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12">
        <f t="shared" si="36"/>
        <v>0</v>
      </c>
      <c r="Q116" s="66">
        <f t="shared" si="46"/>
        <v>0</v>
      </c>
    </row>
    <row r="117" spans="1:17" ht="16.5" hidden="1" customHeight="1" outlineLevel="1">
      <c r="A117" s="510"/>
      <c r="B117" s="511"/>
      <c r="C117" s="86" t="s">
        <v>34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12">
        <f t="shared" si="33"/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12">
        <f t="shared" si="36"/>
        <v>0</v>
      </c>
      <c r="Q117" s="66">
        <f t="shared" si="46"/>
        <v>0</v>
      </c>
    </row>
    <row r="118" spans="1:17" ht="16.5" hidden="1" customHeight="1" outlineLevel="1">
      <c r="A118" s="510"/>
      <c r="B118" s="511"/>
      <c r="C118" s="86" t="s">
        <v>35</v>
      </c>
      <c r="D118" s="208">
        <f t="shared" ref="D118" si="50">SUM(D119:D125)</f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12">
        <f t="shared" si="33"/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12">
        <f t="shared" si="36"/>
        <v>0</v>
      </c>
      <c r="Q118" s="66">
        <f t="shared" si="46"/>
        <v>0</v>
      </c>
    </row>
    <row r="119" spans="1:17" ht="18" hidden="1" customHeight="1" outlineLevel="1">
      <c r="A119" s="510"/>
      <c r="B119" s="511"/>
      <c r="C119" s="86" t="s">
        <v>36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12">
        <f t="shared" si="33"/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12">
        <f t="shared" si="36"/>
        <v>0</v>
      </c>
      <c r="Q119" s="66">
        <f t="shared" si="46"/>
        <v>0</v>
      </c>
    </row>
    <row r="120" spans="1:17" ht="25.5" customHeight="1" collapsed="1">
      <c r="A120" s="510"/>
      <c r="B120" s="511"/>
      <c r="C120" s="128" t="s">
        <v>277</v>
      </c>
      <c r="D120" s="25">
        <v>0</v>
      </c>
      <c r="E120" s="385">
        <f>SUM(E121:E125)</f>
        <v>1140969.96</v>
      </c>
      <c r="F120" s="208">
        <f>SUM(F121:F125)</f>
        <v>175000</v>
      </c>
      <c r="G120" s="208">
        <f>SUM(G121:G125)</f>
        <v>3700000</v>
      </c>
      <c r="H120" s="25">
        <v>3700000</v>
      </c>
      <c r="I120" s="25">
        <v>0</v>
      </c>
      <c r="J120" s="212">
        <f t="shared" si="33"/>
        <v>8715969.9600000009</v>
      </c>
      <c r="K120" s="25">
        <f t="shared" ref="K120:O120" si="51">SUM(K121:K125)</f>
        <v>0</v>
      </c>
      <c r="L120" s="25">
        <f t="shared" si="51"/>
        <v>0</v>
      </c>
      <c r="M120" s="25">
        <f t="shared" si="51"/>
        <v>0</v>
      </c>
      <c r="N120" s="25">
        <f t="shared" si="51"/>
        <v>0</v>
      </c>
      <c r="O120" s="25">
        <f t="shared" si="51"/>
        <v>0</v>
      </c>
      <c r="P120" s="21">
        <f>O120+N120+M120+L120+K120</f>
        <v>0</v>
      </c>
      <c r="Q120" s="66">
        <f t="shared" si="46"/>
        <v>8715969.9600000009</v>
      </c>
    </row>
    <row r="121" spans="1:17" ht="16.5" hidden="1" customHeight="1" outlineLevel="1">
      <c r="A121" s="510"/>
      <c r="B121" s="511"/>
      <c r="C121" s="86" t="s">
        <v>24</v>
      </c>
      <c r="D121" s="25">
        <v>0</v>
      </c>
      <c r="E121" s="389">
        <v>1140969.96</v>
      </c>
      <c r="F121" s="25">
        <v>0</v>
      </c>
      <c r="G121" s="25">
        <v>0</v>
      </c>
      <c r="H121" s="25">
        <v>0</v>
      </c>
      <c r="I121" s="25">
        <v>0</v>
      </c>
      <c r="J121" s="212">
        <f t="shared" si="33"/>
        <v>1140969.96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12">
        <f t="shared" si="36"/>
        <v>0</v>
      </c>
      <c r="Q121" s="66">
        <f t="shared" si="46"/>
        <v>1140969.96</v>
      </c>
    </row>
    <row r="122" spans="1:17" ht="16.5" hidden="1" customHeight="1" outlineLevel="1">
      <c r="A122" s="510"/>
      <c r="B122" s="511"/>
      <c r="C122" s="94" t="s">
        <v>17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12">
        <f t="shared" si="33"/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12">
        <f t="shared" si="36"/>
        <v>0</v>
      </c>
      <c r="Q122" s="66">
        <f t="shared" si="46"/>
        <v>0</v>
      </c>
    </row>
    <row r="123" spans="1:17" ht="16.5" hidden="1" customHeight="1" outlineLevel="1">
      <c r="A123" s="510"/>
      <c r="B123" s="511"/>
      <c r="C123" s="86" t="s">
        <v>34</v>
      </c>
      <c r="D123" s="25">
        <v>0</v>
      </c>
      <c r="E123" s="25">
        <v>0</v>
      </c>
      <c r="F123" s="207">
        <v>175000</v>
      </c>
      <c r="G123" s="207">
        <v>1200000</v>
      </c>
      <c r="H123" s="25">
        <v>1200000</v>
      </c>
      <c r="I123" s="25">
        <v>0</v>
      </c>
      <c r="J123" s="212">
        <f t="shared" si="33"/>
        <v>2575000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12">
        <f t="shared" si="36"/>
        <v>0</v>
      </c>
      <c r="Q123" s="66">
        <f t="shared" si="46"/>
        <v>2575000</v>
      </c>
    </row>
    <row r="124" spans="1:17" ht="16.5" hidden="1" customHeight="1" outlineLevel="1">
      <c r="A124" s="510"/>
      <c r="B124" s="511"/>
      <c r="C124" s="86" t="s">
        <v>35</v>
      </c>
      <c r="D124" s="25">
        <v>0</v>
      </c>
      <c r="E124" s="25">
        <v>0</v>
      </c>
      <c r="F124" s="25">
        <v>0</v>
      </c>
      <c r="G124" s="207">
        <v>2500000</v>
      </c>
      <c r="H124" s="25">
        <v>2500000</v>
      </c>
      <c r="I124" s="25">
        <v>0</v>
      </c>
      <c r="J124" s="212">
        <f t="shared" si="33"/>
        <v>5000000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12">
        <f t="shared" si="36"/>
        <v>0</v>
      </c>
      <c r="Q124" s="66">
        <f t="shared" si="46"/>
        <v>5000000</v>
      </c>
    </row>
    <row r="125" spans="1:17" ht="15.75" hidden="1" customHeight="1" outlineLevel="1">
      <c r="A125" s="510"/>
      <c r="B125" s="511"/>
      <c r="C125" s="86" t="s">
        <v>36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12">
        <f t="shared" si="33"/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12">
        <f t="shared" si="36"/>
        <v>0</v>
      </c>
      <c r="Q125" s="66">
        <f t="shared" si="46"/>
        <v>0</v>
      </c>
    </row>
    <row r="126" spans="1:17" ht="25.5" customHeight="1" collapsed="1">
      <c r="A126" s="510"/>
      <c r="B126" s="511"/>
      <c r="C126" s="128" t="s">
        <v>22</v>
      </c>
      <c r="D126" s="208">
        <f t="shared" ref="D126" si="52">SUM(D127:D133)</f>
        <v>0</v>
      </c>
      <c r="E126" s="208">
        <f>SUM(E127:E131)</f>
        <v>0</v>
      </c>
      <c r="F126" s="208">
        <f t="shared" ref="F126:G126" si="53">SUM(F127:F131)</f>
        <v>0</v>
      </c>
      <c r="G126" s="208">
        <f t="shared" si="53"/>
        <v>0</v>
      </c>
      <c r="H126" s="351">
        <v>0</v>
      </c>
      <c r="I126" s="351">
        <v>300000</v>
      </c>
      <c r="J126" s="212">
        <f t="shared" si="33"/>
        <v>300000</v>
      </c>
      <c r="K126" s="208">
        <f t="shared" ref="K126:M126" si="54">SUM(K127:K131)</f>
        <v>300000</v>
      </c>
      <c r="L126" s="208">
        <f t="shared" si="54"/>
        <v>300000</v>
      </c>
      <c r="M126" s="208">
        <f t="shared" si="54"/>
        <v>300000</v>
      </c>
      <c r="N126" s="208">
        <f>SUM(N127:N131)</f>
        <v>300000</v>
      </c>
      <c r="O126" s="208">
        <f>SUM(O127:O131)</f>
        <v>300000</v>
      </c>
      <c r="P126" s="212">
        <f t="shared" si="36"/>
        <v>1500000</v>
      </c>
      <c r="Q126" s="66">
        <f t="shared" si="46"/>
        <v>1800000</v>
      </c>
    </row>
    <row r="127" spans="1:17" ht="15.75" hidden="1" customHeight="1" outlineLevel="1">
      <c r="A127" s="510"/>
      <c r="B127" s="511"/>
      <c r="C127" s="91" t="s">
        <v>24</v>
      </c>
      <c r="D127" s="25">
        <v>0</v>
      </c>
      <c r="E127" s="44">
        <v>0</v>
      </c>
      <c r="F127" s="44">
        <v>0</v>
      </c>
      <c r="G127" s="44">
        <v>0</v>
      </c>
      <c r="H127" s="44">
        <v>0</v>
      </c>
      <c r="I127" s="89">
        <v>225000</v>
      </c>
      <c r="J127" s="212">
        <f t="shared" si="33"/>
        <v>225000</v>
      </c>
      <c r="K127" s="89">
        <v>225000</v>
      </c>
      <c r="L127" s="89">
        <v>225000</v>
      </c>
      <c r="M127" s="89">
        <v>225000</v>
      </c>
      <c r="N127" s="89">
        <v>225000</v>
      </c>
      <c r="O127" s="89">
        <v>225000</v>
      </c>
      <c r="P127" s="212">
        <f t="shared" si="36"/>
        <v>1125000</v>
      </c>
      <c r="Q127" s="15"/>
    </row>
    <row r="128" spans="1:17" ht="15.75" hidden="1" customHeight="1" outlineLevel="1">
      <c r="A128" s="510"/>
      <c r="B128" s="511"/>
      <c r="C128" s="96" t="s">
        <v>17</v>
      </c>
      <c r="D128" s="25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212">
        <f t="shared" si="33"/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212">
        <f t="shared" si="36"/>
        <v>0</v>
      </c>
      <c r="Q128" s="15"/>
    </row>
    <row r="129" spans="1:17" ht="15.75" hidden="1" customHeight="1" outlineLevel="1">
      <c r="A129" s="510"/>
      <c r="B129" s="511"/>
      <c r="C129" s="91" t="s">
        <v>34</v>
      </c>
      <c r="D129" s="25">
        <v>0</v>
      </c>
      <c r="E129" s="44">
        <v>0</v>
      </c>
      <c r="F129" s="44">
        <v>0</v>
      </c>
      <c r="G129" s="44">
        <v>0</v>
      </c>
      <c r="H129" s="44">
        <v>0</v>
      </c>
      <c r="I129" s="89">
        <v>25000</v>
      </c>
      <c r="J129" s="212">
        <f t="shared" si="33"/>
        <v>25000</v>
      </c>
      <c r="K129" s="89">
        <v>25000</v>
      </c>
      <c r="L129" s="89">
        <v>25000</v>
      </c>
      <c r="M129" s="89">
        <v>25000</v>
      </c>
      <c r="N129" s="89">
        <v>25000</v>
      </c>
      <c r="O129" s="89">
        <v>25000</v>
      </c>
      <c r="P129" s="212">
        <f t="shared" si="36"/>
        <v>125000</v>
      </c>
      <c r="Q129" s="15"/>
    </row>
    <row r="130" spans="1:17" ht="15.75" hidden="1" customHeight="1" outlineLevel="1">
      <c r="A130" s="510"/>
      <c r="B130" s="511"/>
      <c r="C130" s="91" t="s">
        <v>35</v>
      </c>
      <c r="D130" s="91"/>
      <c r="E130" s="44">
        <v>0</v>
      </c>
      <c r="F130" s="44">
        <v>0</v>
      </c>
      <c r="G130" s="44">
        <v>0</v>
      </c>
      <c r="H130" s="44">
        <v>0</v>
      </c>
      <c r="I130" s="89">
        <v>50000</v>
      </c>
      <c r="J130" s="212">
        <f t="shared" si="33"/>
        <v>50000</v>
      </c>
      <c r="K130" s="89">
        <v>50000</v>
      </c>
      <c r="L130" s="89">
        <v>50000</v>
      </c>
      <c r="M130" s="89">
        <v>50000</v>
      </c>
      <c r="N130" s="89">
        <v>50000</v>
      </c>
      <c r="O130" s="89">
        <v>50000</v>
      </c>
      <c r="P130" s="212">
        <f t="shared" si="36"/>
        <v>250000</v>
      </c>
      <c r="Q130" s="15"/>
    </row>
    <row r="131" spans="1:17" ht="15" hidden="1" customHeight="1" outlineLevel="1">
      <c r="A131" s="512"/>
      <c r="B131" s="513"/>
      <c r="C131" s="88" t="s">
        <v>36</v>
      </c>
      <c r="D131" s="88"/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212">
        <f t="shared" si="33"/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212">
        <f t="shared" si="36"/>
        <v>0</v>
      </c>
      <c r="Q131" s="15"/>
    </row>
    <row r="132" spans="1:17" s="197" customFormat="1" ht="30" customHeight="1" collapsed="1">
      <c r="A132" s="433" t="s">
        <v>278</v>
      </c>
      <c r="B132" s="529"/>
      <c r="C132" s="530"/>
      <c r="D132" s="212">
        <f t="shared" ref="D132:I132" si="55">D143+D171+D181+D191</f>
        <v>0</v>
      </c>
      <c r="E132" s="21">
        <f t="shared" si="55"/>
        <v>0</v>
      </c>
      <c r="F132" s="212">
        <f>F143+F171+F181+F191+F133</f>
        <v>5754000</v>
      </c>
      <c r="G132" s="212">
        <f t="shared" si="55"/>
        <v>3000000</v>
      </c>
      <c r="H132" s="21">
        <f t="shared" si="55"/>
        <v>3000000</v>
      </c>
      <c r="I132" s="354">
        <f t="shared" si="55"/>
        <v>85260.004000000015</v>
      </c>
      <c r="J132" s="212">
        <f t="shared" si="33"/>
        <v>11839260.004000001</v>
      </c>
      <c r="K132" s="356">
        <f>K143+K171+K181+K191+K133</f>
        <v>0</v>
      </c>
      <c r="L132" s="356">
        <f>L143+L171+L181+L191+L133</f>
        <v>687282</v>
      </c>
      <c r="M132" s="356">
        <f>M143+M171+M181+M191+M133</f>
        <v>91740.164304000005</v>
      </c>
      <c r="N132" s="21">
        <f>N143+N171+N181+N191</f>
        <v>0</v>
      </c>
      <c r="O132" s="21">
        <f>O143+O171+O181+O191</f>
        <v>0</v>
      </c>
      <c r="P132" s="212">
        <f t="shared" si="36"/>
        <v>779022.16430399998</v>
      </c>
      <c r="Q132" s="67">
        <f>J132+P132</f>
        <v>12618282.168304</v>
      </c>
    </row>
    <row r="133" spans="1:17" ht="33.75" customHeight="1">
      <c r="A133" s="508">
        <v>4</v>
      </c>
      <c r="B133" s="509"/>
      <c r="C133" s="128" t="s">
        <v>11</v>
      </c>
      <c r="D133" s="208">
        <f t="shared" ref="D133" si="56">SUM(D134:D140)</f>
        <v>0</v>
      </c>
      <c r="E133" s="25">
        <f>SUM(E134:E142)</f>
        <v>0</v>
      </c>
      <c r="F133" s="208">
        <f>SUM(F134:F142)</f>
        <v>0</v>
      </c>
      <c r="G133" s="25">
        <f>SUM(G134:G142)</f>
        <v>0</v>
      </c>
      <c r="H133" s="25">
        <f>SUM(H134:H142)</f>
        <v>0</v>
      </c>
      <c r="I133" s="25">
        <v>0</v>
      </c>
      <c r="J133" s="212">
        <f t="shared" si="33"/>
        <v>0</v>
      </c>
      <c r="K133" s="25">
        <f t="shared" ref="K133" si="57">SUM(K134:K142)</f>
        <v>0</v>
      </c>
      <c r="L133" s="25">
        <v>687282</v>
      </c>
      <c r="M133" s="25">
        <f t="shared" ref="M133:O133" si="58">SUM(M134:M142)</f>
        <v>0</v>
      </c>
      <c r="N133" s="25">
        <f t="shared" si="58"/>
        <v>0</v>
      </c>
      <c r="O133" s="25">
        <f t="shared" si="58"/>
        <v>0</v>
      </c>
      <c r="P133" s="212">
        <f t="shared" si="36"/>
        <v>687282</v>
      </c>
      <c r="Q133" s="66">
        <f t="shared" ref="Q133:Q190" si="59">J133+P133</f>
        <v>687282</v>
      </c>
    </row>
    <row r="134" spans="1:17" ht="15" hidden="1" customHeight="1" outlineLevel="1">
      <c r="A134" s="510"/>
      <c r="B134" s="511"/>
      <c r="C134" s="86" t="s">
        <v>24</v>
      </c>
      <c r="D134" s="25">
        <v>0</v>
      </c>
      <c r="E134" s="25">
        <v>0</v>
      </c>
      <c r="F134" s="208"/>
      <c r="G134" s="25">
        <v>0</v>
      </c>
      <c r="H134" s="25">
        <v>0</v>
      </c>
      <c r="I134" s="25">
        <v>0</v>
      </c>
      <c r="J134" s="212">
        <f t="shared" si="33"/>
        <v>0</v>
      </c>
      <c r="K134" s="25">
        <v>0</v>
      </c>
      <c r="L134" s="208">
        <f>F134*1.076</f>
        <v>0</v>
      </c>
      <c r="M134" s="25">
        <v>0</v>
      </c>
      <c r="N134" s="25">
        <v>0</v>
      </c>
      <c r="O134" s="25">
        <v>0</v>
      </c>
      <c r="P134" s="212">
        <f t="shared" si="36"/>
        <v>0</v>
      </c>
      <c r="Q134" s="66">
        <f t="shared" si="59"/>
        <v>0</v>
      </c>
    </row>
    <row r="135" spans="1:17" ht="15" hidden="1" customHeight="1" outlineLevel="1">
      <c r="A135" s="510"/>
      <c r="B135" s="511"/>
      <c r="C135" s="86" t="s">
        <v>24</v>
      </c>
      <c r="D135" s="25">
        <v>0</v>
      </c>
      <c r="E135" s="25">
        <v>0</v>
      </c>
      <c r="F135" s="208"/>
      <c r="G135" s="25">
        <v>0</v>
      </c>
      <c r="H135" s="25">
        <v>0</v>
      </c>
      <c r="I135" s="25">
        <v>0</v>
      </c>
      <c r="J135" s="212">
        <f t="shared" si="33"/>
        <v>0</v>
      </c>
      <c r="K135" s="25">
        <v>0</v>
      </c>
      <c r="L135" s="208">
        <f>F135*1.076</f>
        <v>0</v>
      </c>
      <c r="M135" s="25">
        <v>0</v>
      </c>
      <c r="N135" s="25">
        <v>0</v>
      </c>
      <c r="O135" s="25">
        <v>0</v>
      </c>
      <c r="P135" s="212">
        <f t="shared" si="36"/>
        <v>0</v>
      </c>
      <c r="Q135" s="66">
        <f t="shared" si="59"/>
        <v>0</v>
      </c>
    </row>
    <row r="136" spans="1:17" ht="15" hidden="1" customHeight="1" outlineLevel="1">
      <c r="A136" s="510"/>
      <c r="B136" s="511"/>
      <c r="C136" s="86" t="s">
        <v>287</v>
      </c>
      <c r="D136" s="25">
        <v>0</v>
      </c>
      <c r="E136" s="25">
        <v>0</v>
      </c>
      <c r="F136" s="208"/>
      <c r="G136" s="25">
        <v>0</v>
      </c>
      <c r="H136" s="25">
        <v>0</v>
      </c>
      <c r="I136" s="25">
        <v>0</v>
      </c>
      <c r="J136" s="212">
        <f t="shared" ref="J136:J181" si="60">I136+H136+G136+F136+E136+D136</f>
        <v>0</v>
      </c>
      <c r="K136" s="25">
        <v>0</v>
      </c>
      <c r="L136" s="208">
        <f>F136*1.076</f>
        <v>0</v>
      </c>
      <c r="M136" s="25">
        <v>0</v>
      </c>
      <c r="N136" s="25">
        <v>0</v>
      </c>
      <c r="O136" s="25">
        <v>0</v>
      </c>
      <c r="P136" s="212">
        <f t="shared" si="36"/>
        <v>0</v>
      </c>
      <c r="Q136" s="66">
        <f t="shared" si="59"/>
        <v>0</v>
      </c>
    </row>
    <row r="137" spans="1:17" ht="15" hidden="1" customHeight="1" outlineLevel="1">
      <c r="A137" s="510"/>
      <c r="B137" s="511"/>
      <c r="C137" s="86" t="s">
        <v>15</v>
      </c>
      <c r="D137" s="25">
        <v>0</v>
      </c>
      <c r="E137" s="25">
        <v>0</v>
      </c>
      <c r="F137" s="466"/>
      <c r="G137" s="25">
        <v>0</v>
      </c>
      <c r="H137" s="25">
        <v>0</v>
      </c>
      <c r="I137" s="25">
        <v>0</v>
      </c>
      <c r="J137" s="212">
        <f t="shared" si="60"/>
        <v>0</v>
      </c>
      <c r="K137" s="25">
        <v>0</v>
      </c>
      <c r="L137" s="466">
        <f>F137*1.076</f>
        <v>0</v>
      </c>
      <c r="M137" s="25">
        <v>0</v>
      </c>
      <c r="N137" s="25">
        <v>0</v>
      </c>
      <c r="O137" s="25">
        <v>0</v>
      </c>
      <c r="P137" s="212">
        <f t="shared" si="36"/>
        <v>0</v>
      </c>
      <c r="Q137" s="66">
        <f t="shared" si="59"/>
        <v>0</v>
      </c>
    </row>
    <row r="138" spans="1:17" ht="15" hidden="1" customHeight="1" outlineLevel="1">
      <c r="A138" s="510"/>
      <c r="B138" s="511"/>
      <c r="C138" s="86" t="s">
        <v>33</v>
      </c>
      <c r="D138" s="25">
        <v>0</v>
      </c>
      <c r="E138" s="25">
        <v>0</v>
      </c>
      <c r="F138" s="467"/>
      <c r="G138" s="25">
        <v>0</v>
      </c>
      <c r="H138" s="25">
        <v>0</v>
      </c>
      <c r="I138" s="25">
        <v>0</v>
      </c>
      <c r="J138" s="212">
        <f t="shared" si="60"/>
        <v>0</v>
      </c>
      <c r="K138" s="25">
        <v>0</v>
      </c>
      <c r="L138" s="467"/>
      <c r="M138" s="25">
        <v>0</v>
      </c>
      <c r="N138" s="25">
        <v>0</v>
      </c>
      <c r="O138" s="25">
        <v>0</v>
      </c>
      <c r="P138" s="212">
        <f t="shared" si="36"/>
        <v>0</v>
      </c>
      <c r="Q138" s="66">
        <f t="shared" si="59"/>
        <v>0</v>
      </c>
    </row>
    <row r="139" spans="1:17" ht="15" hidden="1" customHeight="1" outlineLevel="1">
      <c r="A139" s="510"/>
      <c r="B139" s="511"/>
      <c r="C139" s="97" t="s">
        <v>33</v>
      </c>
      <c r="D139" s="25">
        <v>0</v>
      </c>
      <c r="E139" s="25">
        <v>0</v>
      </c>
      <c r="F139" s="208"/>
      <c r="G139" s="25">
        <v>0</v>
      </c>
      <c r="H139" s="25">
        <v>0</v>
      </c>
      <c r="I139" s="25">
        <v>0</v>
      </c>
      <c r="J139" s="212">
        <f t="shared" si="60"/>
        <v>0</v>
      </c>
      <c r="K139" s="25">
        <v>0</v>
      </c>
      <c r="L139" s="208">
        <f>F139*1.076</f>
        <v>0</v>
      </c>
      <c r="M139" s="25">
        <v>0</v>
      </c>
      <c r="N139" s="25">
        <v>0</v>
      </c>
      <c r="O139" s="25">
        <v>0</v>
      </c>
      <c r="P139" s="212">
        <f t="shared" si="36"/>
        <v>0</v>
      </c>
      <c r="Q139" s="66">
        <f t="shared" si="59"/>
        <v>0</v>
      </c>
    </row>
    <row r="140" spans="1:17" ht="15" hidden="1" customHeight="1" outlineLevel="1">
      <c r="A140" s="510"/>
      <c r="B140" s="511"/>
      <c r="C140" s="98" t="s">
        <v>288</v>
      </c>
      <c r="D140" s="25">
        <v>0</v>
      </c>
      <c r="E140" s="25">
        <v>0</v>
      </c>
      <c r="F140" s="208"/>
      <c r="G140" s="25">
        <v>0</v>
      </c>
      <c r="H140" s="25">
        <v>0</v>
      </c>
      <c r="I140" s="25">
        <v>0</v>
      </c>
      <c r="J140" s="212">
        <f t="shared" si="60"/>
        <v>0</v>
      </c>
      <c r="K140" s="25">
        <v>0</v>
      </c>
      <c r="L140" s="208">
        <f>F140*1.076</f>
        <v>0</v>
      </c>
      <c r="M140" s="25">
        <v>0</v>
      </c>
      <c r="N140" s="25">
        <v>0</v>
      </c>
      <c r="O140" s="25">
        <v>0</v>
      </c>
      <c r="P140" s="212">
        <f t="shared" si="36"/>
        <v>0</v>
      </c>
      <c r="Q140" s="66">
        <f t="shared" si="59"/>
        <v>0</v>
      </c>
    </row>
    <row r="141" spans="1:17" ht="15" hidden="1" customHeight="1" outlineLevel="1">
      <c r="A141" s="510"/>
      <c r="B141" s="511"/>
      <c r="C141" s="98" t="s">
        <v>289</v>
      </c>
      <c r="D141" s="208">
        <f t="shared" ref="D141" si="61">SUM(D142:D148)</f>
        <v>0</v>
      </c>
      <c r="E141" s="25">
        <v>0</v>
      </c>
      <c r="F141" s="208"/>
      <c r="G141" s="25">
        <v>0</v>
      </c>
      <c r="H141" s="25">
        <v>0</v>
      </c>
      <c r="I141" s="25">
        <v>0</v>
      </c>
      <c r="J141" s="212">
        <f t="shared" si="60"/>
        <v>0</v>
      </c>
      <c r="K141" s="25">
        <v>0</v>
      </c>
      <c r="L141" s="208">
        <f>F141*1.076</f>
        <v>0</v>
      </c>
      <c r="M141" s="25">
        <v>0</v>
      </c>
      <c r="N141" s="25">
        <v>0</v>
      </c>
      <c r="O141" s="25">
        <v>0</v>
      </c>
      <c r="P141" s="212">
        <f t="shared" si="36"/>
        <v>0</v>
      </c>
      <c r="Q141" s="66">
        <f t="shared" si="59"/>
        <v>0</v>
      </c>
    </row>
    <row r="142" spans="1:17" ht="15" hidden="1" customHeight="1" outlineLevel="1">
      <c r="A142" s="510"/>
      <c r="B142" s="511"/>
      <c r="C142" s="99" t="s">
        <v>290</v>
      </c>
      <c r="D142" s="25">
        <v>0</v>
      </c>
      <c r="E142" s="25">
        <v>0</v>
      </c>
      <c r="F142" s="208"/>
      <c r="G142" s="25">
        <v>0</v>
      </c>
      <c r="H142" s="25">
        <v>0</v>
      </c>
      <c r="I142" s="25">
        <v>0</v>
      </c>
      <c r="J142" s="212">
        <f t="shared" si="60"/>
        <v>0</v>
      </c>
      <c r="K142" s="25">
        <v>0</v>
      </c>
      <c r="L142" s="208">
        <f>F142*1.076</f>
        <v>0</v>
      </c>
      <c r="M142" s="25">
        <v>0</v>
      </c>
      <c r="N142" s="25">
        <v>0</v>
      </c>
      <c r="O142" s="25">
        <v>0</v>
      </c>
      <c r="P142" s="212">
        <f t="shared" si="36"/>
        <v>0</v>
      </c>
      <c r="Q142" s="66">
        <f t="shared" si="59"/>
        <v>0</v>
      </c>
    </row>
    <row r="143" spans="1:17" ht="25.5" customHeight="1" collapsed="1">
      <c r="A143" s="510"/>
      <c r="B143" s="511"/>
      <c r="C143" s="128" t="s">
        <v>12</v>
      </c>
      <c r="D143" s="25">
        <v>0</v>
      </c>
      <c r="E143" s="25">
        <f>SUM(E145:E170)</f>
        <v>0</v>
      </c>
      <c r="F143" s="261">
        <v>74000</v>
      </c>
      <c r="G143" s="25">
        <f t="shared" ref="G143:H143" si="62">SUM(G145:G170)</f>
        <v>0</v>
      </c>
      <c r="H143" s="25">
        <f t="shared" si="62"/>
        <v>0</v>
      </c>
      <c r="I143" s="351">
        <v>31082.567999999999</v>
      </c>
      <c r="J143" s="212">
        <f t="shared" si="60"/>
        <v>105082.568</v>
      </c>
      <c r="K143" s="25">
        <f t="shared" ref="K143:L143" si="63">SUM(K145:K170)</f>
        <v>0</v>
      </c>
      <c r="L143" s="25">
        <f t="shared" si="63"/>
        <v>0</v>
      </c>
      <c r="M143" s="208">
        <f>M144+M147+M150+M153+M156+M159+M162+M165+M168</f>
        <v>33445.243168000001</v>
      </c>
      <c r="N143" s="25">
        <f t="shared" ref="N143:O143" si="64">SUM(N145:N170)</f>
        <v>0</v>
      </c>
      <c r="O143" s="25">
        <f t="shared" si="64"/>
        <v>0</v>
      </c>
      <c r="P143" s="212">
        <f t="shared" ref="P143:P206" si="65">K143+L143+M143+N143+O143</f>
        <v>33445.243168000001</v>
      </c>
      <c r="Q143" s="66">
        <f t="shared" si="59"/>
        <v>138527.81116799999</v>
      </c>
    </row>
    <row r="144" spans="1:17" s="198" customFormat="1" ht="16.5" hidden="1" customHeight="1" outlineLevel="1">
      <c r="A144" s="510"/>
      <c r="B144" s="511"/>
      <c r="C144" s="100" t="s">
        <v>15</v>
      </c>
      <c r="D144" s="25">
        <v>0</v>
      </c>
      <c r="E144" s="25">
        <v>0</v>
      </c>
      <c r="F144" s="59">
        <f>F145+F146</f>
        <v>8447</v>
      </c>
      <c r="G144" s="25">
        <v>0</v>
      </c>
      <c r="H144" s="25">
        <v>0</v>
      </c>
      <c r="I144" s="59">
        <v>2644.848</v>
      </c>
      <c r="J144" s="212">
        <f t="shared" si="60"/>
        <v>11091.848</v>
      </c>
      <c r="K144" s="25">
        <v>0</v>
      </c>
      <c r="L144" s="25">
        <v>0</v>
      </c>
      <c r="M144" s="201">
        <f>M145+M146</f>
        <v>2846.0564480000003</v>
      </c>
      <c r="N144" s="25">
        <v>0</v>
      </c>
      <c r="O144" s="25">
        <v>0</v>
      </c>
      <c r="P144" s="212">
        <f t="shared" si="65"/>
        <v>2846.0564480000003</v>
      </c>
      <c r="Q144" s="66">
        <f t="shared" si="59"/>
        <v>13937.904448000001</v>
      </c>
    </row>
    <row r="145" spans="1:17" ht="15" hidden="1" customHeight="1" outlineLevel="1">
      <c r="A145" s="510"/>
      <c r="B145" s="511"/>
      <c r="C145" s="86" t="s">
        <v>291</v>
      </c>
      <c r="D145" s="25">
        <v>0</v>
      </c>
      <c r="E145" s="25">
        <v>0</v>
      </c>
      <c r="F145" s="261">
        <v>2207</v>
      </c>
      <c r="G145" s="25">
        <v>0</v>
      </c>
      <c r="H145" s="25">
        <v>0</v>
      </c>
      <c r="I145" s="351">
        <v>1396.8480000000002</v>
      </c>
      <c r="J145" s="212">
        <f t="shared" si="60"/>
        <v>3603.848</v>
      </c>
      <c r="K145" s="25">
        <v>0</v>
      </c>
      <c r="L145" s="25">
        <v>0</v>
      </c>
      <c r="M145" s="180">
        <f>I145*1.076+0.2</f>
        <v>1503.2084480000003</v>
      </c>
      <c r="N145" s="25">
        <v>0</v>
      </c>
      <c r="O145" s="25">
        <v>0</v>
      </c>
      <c r="P145" s="212">
        <f t="shared" si="65"/>
        <v>1503.2084480000003</v>
      </c>
      <c r="Q145" s="66">
        <f t="shared" si="59"/>
        <v>5107.0564480000003</v>
      </c>
    </row>
    <row r="146" spans="1:17" ht="15" hidden="1" customHeight="1" outlineLevel="1">
      <c r="A146" s="510"/>
      <c r="B146" s="511"/>
      <c r="C146" s="86" t="s">
        <v>292</v>
      </c>
      <c r="D146" s="25">
        <v>0</v>
      </c>
      <c r="E146" s="25">
        <v>0</v>
      </c>
      <c r="F146" s="261">
        <f>2*3120</f>
        <v>6240</v>
      </c>
      <c r="G146" s="25">
        <v>0</v>
      </c>
      <c r="H146" s="25">
        <v>0</v>
      </c>
      <c r="I146" s="351">
        <v>1248</v>
      </c>
      <c r="J146" s="212">
        <f t="shared" si="60"/>
        <v>7488</v>
      </c>
      <c r="K146" s="25">
        <v>0</v>
      </c>
      <c r="L146" s="25">
        <v>0</v>
      </c>
      <c r="M146" s="180">
        <f>I146*1.076</f>
        <v>1342.8480000000002</v>
      </c>
      <c r="N146" s="25">
        <v>0</v>
      </c>
      <c r="O146" s="25">
        <v>0</v>
      </c>
      <c r="P146" s="212">
        <f t="shared" si="65"/>
        <v>1342.8480000000002</v>
      </c>
      <c r="Q146" s="66">
        <f t="shared" si="59"/>
        <v>8830.848</v>
      </c>
    </row>
    <row r="147" spans="1:17" s="199" customFormat="1" ht="15" hidden="1" customHeight="1" outlineLevel="1">
      <c r="A147" s="510"/>
      <c r="B147" s="511"/>
      <c r="C147" s="101" t="s">
        <v>15</v>
      </c>
      <c r="D147" s="25">
        <v>0</v>
      </c>
      <c r="E147" s="25">
        <v>0</v>
      </c>
      <c r="F147" s="59">
        <f>F148+F149</f>
        <v>7538</v>
      </c>
      <c r="G147" s="25">
        <v>0</v>
      </c>
      <c r="H147" s="25">
        <v>0</v>
      </c>
      <c r="I147" s="59">
        <v>2644.6480000000001</v>
      </c>
      <c r="J147" s="212">
        <f t="shared" si="60"/>
        <v>10182.648000000001</v>
      </c>
      <c r="K147" s="25">
        <v>0</v>
      </c>
      <c r="L147" s="25">
        <v>0</v>
      </c>
      <c r="M147" s="201">
        <f>M148+M149</f>
        <v>2845.6412480000004</v>
      </c>
      <c r="N147" s="25">
        <v>0</v>
      </c>
      <c r="O147" s="25">
        <v>0</v>
      </c>
      <c r="P147" s="212">
        <f t="shared" si="65"/>
        <v>2845.6412480000004</v>
      </c>
      <c r="Q147" s="66">
        <f t="shared" si="59"/>
        <v>13028.289248000001</v>
      </c>
    </row>
    <row r="148" spans="1:17" ht="15" hidden="1" customHeight="1" outlineLevel="1">
      <c r="A148" s="510"/>
      <c r="B148" s="511"/>
      <c r="C148" s="86" t="s">
        <v>291</v>
      </c>
      <c r="D148" s="25">
        <v>0</v>
      </c>
      <c r="E148" s="25">
        <v>0</v>
      </c>
      <c r="F148" s="261">
        <v>1298</v>
      </c>
      <c r="G148" s="25">
        <v>0</v>
      </c>
      <c r="H148" s="25">
        <v>0</v>
      </c>
      <c r="I148" s="351">
        <v>1396.6480000000001</v>
      </c>
      <c r="J148" s="212">
        <f t="shared" si="60"/>
        <v>2694.6480000000001</v>
      </c>
      <c r="K148" s="25">
        <v>0</v>
      </c>
      <c r="L148" s="25">
        <v>0</v>
      </c>
      <c r="M148" s="180">
        <f t="shared" ref="M148:M170" si="66">I148*1.076</f>
        <v>1502.7932480000002</v>
      </c>
      <c r="N148" s="25">
        <v>0</v>
      </c>
      <c r="O148" s="25">
        <v>0</v>
      </c>
      <c r="P148" s="212">
        <f t="shared" si="65"/>
        <v>1502.7932480000002</v>
      </c>
      <c r="Q148" s="66">
        <f t="shared" si="59"/>
        <v>4197.4412480000001</v>
      </c>
    </row>
    <row r="149" spans="1:17" ht="15" hidden="1" customHeight="1" outlineLevel="1">
      <c r="A149" s="510"/>
      <c r="B149" s="511"/>
      <c r="C149" s="86" t="s">
        <v>292</v>
      </c>
      <c r="D149" s="25">
        <v>0</v>
      </c>
      <c r="E149" s="25">
        <v>0</v>
      </c>
      <c r="F149" s="261">
        <f>2*3120</f>
        <v>6240</v>
      </c>
      <c r="G149" s="25">
        <v>0</v>
      </c>
      <c r="H149" s="25">
        <v>0</v>
      </c>
      <c r="I149" s="351">
        <v>1248</v>
      </c>
      <c r="J149" s="212">
        <f t="shared" si="60"/>
        <v>7488</v>
      </c>
      <c r="K149" s="25">
        <v>0</v>
      </c>
      <c r="L149" s="25">
        <v>0</v>
      </c>
      <c r="M149" s="180">
        <f t="shared" si="66"/>
        <v>1342.8480000000002</v>
      </c>
      <c r="N149" s="25">
        <v>0</v>
      </c>
      <c r="O149" s="25">
        <v>0</v>
      </c>
      <c r="P149" s="212">
        <f t="shared" si="65"/>
        <v>1342.8480000000002</v>
      </c>
      <c r="Q149" s="66">
        <f t="shared" si="59"/>
        <v>8830.848</v>
      </c>
    </row>
    <row r="150" spans="1:17" s="199" customFormat="1" ht="15" hidden="1" customHeight="1" outlineLevel="1">
      <c r="A150" s="510"/>
      <c r="B150" s="511"/>
      <c r="C150" s="101" t="s">
        <v>298</v>
      </c>
      <c r="D150" s="25">
        <v>0</v>
      </c>
      <c r="E150" s="25">
        <v>0</v>
      </c>
      <c r="F150" s="59">
        <f>F151+F152</f>
        <v>3120</v>
      </c>
      <c r="G150" s="25">
        <v>0</v>
      </c>
      <c r="H150" s="25">
        <v>0</v>
      </c>
      <c r="I150" s="59">
        <v>1322.3240000000001</v>
      </c>
      <c r="J150" s="212">
        <f t="shared" si="60"/>
        <v>4442.3240000000005</v>
      </c>
      <c r="K150" s="25">
        <v>0</v>
      </c>
      <c r="L150" s="25">
        <v>0</v>
      </c>
      <c r="M150" s="201">
        <f>M151+M152</f>
        <v>1422.8206240000002</v>
      </c>
      <c r="N150" s="25">
        <v>0</v>
      </c>
      <c r="O150" s="25">
        <v>0</v>
      </c>
      <c r="P150" s="212">
        <f t="shared" si="65"/>
        <v>1422.8206240000002</v>
      </c>
      <c r="Q150" s="66">
        <f t="shared" si="59"/>
        <v>5865.1446240000005</v>
      </c>
    </row>
    <row r="151" spans="1:17" ht="15" hidden="1" customHeight="1" outlineLevel="1">
      <c r="A151" s="510"/>
      <c r="B151" s="511"/>
      <c r="C151" s="86" t="s">
        <v>294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351">
        <v>698.32400000000007</v>
      </c>
      <c r="J151" s="212">
        <f t="shared" si="60"/>
        <v>698.32400000000007</v>
      </c>
      <c r="K151" s="25">
        <v>0</v>
      </c>
      <c r="L151" s="25">
        <v>0</v>
      </c>
      <c r="M151" s="180">
        <f t="shared" si="66"/>
        <v>751.39662400000009</v>
      </c>
      <c r="N151" s="25">
        <v>0</v>
      </c>
      <c r="O151" s="25">
        <v>0</v>
      </c>
      <c r="P151" s="212">
        <f t="shared" si="65"/>
        <v>751.39662400000009</v>
      </c>
      <c r="Q151" s="66">
        <f t="shared" si="59"/>
        <v>1449.720624</v>
      </c>
    </row>
    <row r="152" spans="1:17" ht="15" hidden="1" customHeight="1" outlineLevel="1">
      <c r="A152" s="510"/>
      <c r="B152" s="511"/>
      <c r="C152" s="86" t="s">
        <v>292</v>
      </c>
      <c r="D152" s="25">
        <v>0</v>
      </c>
      <c r="E152" s="25">
        <v>0</v>
      </c>
      <c r="F152" s="261">
        <f>1*3120</f>
        <v>3120</v>
      </c>
      <c r="G152" s="25">
        <v>0</v>
      </c>
      <c r="H152" s="25">
        <v>0</v>
      </c>
      <c r="I152" s="351">
        <v>624</v>
      </c>
      <c r="J152" s="212">
        <f t="shared" si="60"/>
        <v>3744</v>
      </c>
      <c r="K152" s="25">
        <v>0</v>
      </c>
      <c r="L152" s="25">
        <v>0</v>
      </c>
      <c r="M152" s="180">
        <f t="shared" si="66"/>
        <v>671.42400000000009</v>
      </c>
      <c r="N152" s="25">
        <v>0</v>
      </c>
      <c r="O152" s="25">
        <v>0</v>
      </c>
      <c r="P152" s="212">
        <f t="shared" si="65"/>
        <v>671.42400000000009</v>
      </c>
      <c r="Q152" s="66">
        <f t="shared" si="59"/>
        <v>4415.424</v>
      </c>
    </row>
    <row r="153" spans="1:17" s="199" customFormat="1" ht="15" hidden="1" customHeight="1" outlineLevel="1">
      <c r="A153" s="510"/>
      <c r="B153" s="511"/>
      <c r="C153" s="101" t="s">
        <v>15</v>
      </c>
      <c r="D153" s="25">
        <v>0</v>
      </c>
      <c r="E153" s="25">
        <v>0</v>
      </c>
      <c r="F153" s="59">
        <f>F154+F155</f>
        <v>8831</v>
      </c>
      <c r="G153" s="25">
        <v>0</v>
      </c>
      <c r="H153" s="25">
        <v>0</v>
      </c>
      <c r="I153" s="59">
        <v>3417.2960000000003</v>
      </c>
      <c r="J153" s="212">
        <f t="shared" si="60"/>
        <v>12248.296</v>
      </c>
      <c r="K153" s="25">
        <v>0</v>
      </c>
      <c r="L153" s="25">
        <v>0</v>
      </c>
      <c r="M153" s="201">
        <f>M154+M155</f>
        <v>3677.2104960000001</v>
      </c>
      <c r="N153" s="25">
        <v>0</v>
      </c>
      <c r="O153" s="25">
        <v>0</v>
      </c>
      <c r="P153" s="212">
        <f t="shared" si="65"/>
        <v>3677.2104960000001</v>
      </c>
      <c r="Q153" s="66">
        <f t="shared" si="59"/>
        <v>15925.506496</v>
      </c>
    </row>
    <row r="154" spans="1:17" ht="15" hidden="1" customHeight="1" outlineLevel="1">
      <c r="A154" s="510"/>
      <c r="B154" s="511"/>
      <c r="C154" s="86" t="s">
        <v>291</v>
      </c>
      <c r="D154" s="25">
        <v>0</v>
      </c>
      <c r="E154" s="25">
        <v>0</v>
      </c>
      <c r="F154" s="261">
        <v>5711</v>
      </c>
      <c r="G154" s="25">
        <v>0</v>
      </c>
      <c r="H154" s="25">
        <v>0</v>
      </c>
      <c r="I154" s="351">
        <v>2793.2960000000003</v>
      </c>
      <c r="J154" s="212">
        <f t="shared" si="60"/>
        <v>8504.2960000000003</v>
      </c>
      <c r="K154" s="25">
        <v>0</v>
      </c>
      <c r="L154" s="25">
        <v>0</v>
      </c>
      <c r="M154" s="180">
        <f>I154*1.076+0.2</f>
        <v>3005.7864960000002</v>
      </c>
      <c r="N154" s="25">
        <v>0</v>
      </c>
      <c r="O154" s="25">
        <v>0</v>
      </c>
      <c r="P154" s="212">
        <f t="shared" si="65"/>
        <v>3005.7864960000002</v>
      </c>
      <c r="Q154" s="66">
        <f t="shared" si="59"/>
        <v>11510.082496000001</v>
      </c>
    </row>
    <row r="155" spans="1:17" ht="15" hidden="1" customHeight="1" outlineLevel="1">
      <c r="A155" s="510"/>
      <c r="B155" s="511"/>
      <c r="C155" s="86" t="s">
        <v>292</v>
      </c>
      <c r="D155" s="25">
        <v>0</v>
      </c>
      <c r="E155" s="25">
        <v>0</v>
      </c>
      <c r="F155" s="261">
        <f>1*3120</f>
        <v>3120</v>
      </c>
      <c r="G155" s="25">
        <v>0</v>
      </c>
      <c r="H155" s="25">
        <v>0</v>
      </c>
      <c r="I155" s="351">
        <v>624</v>
      </c>
      <c r="J155" s="212">
        <f t="shared" si="60"/>
        <v>3744</v>
      </c>
      <c r="K155" s="25">
        <v>0</v>
      </c>
      <c r="L155" s="25">
        <v>0</v>
      </c>
      <c r="M155" s="180">
        <f t="shared" si="66"/>
        <v>671.42400000000009</v>
      </c>
      <c r="N155" s="25">
        <v>0</v>
      </c>
      <c r="O155" s="25">
        <v>0</v>
      </c>
      <c r="P155" s="212">
        <f t="shared" si="65"/>
        <v>671.42400000000009</v>
      </c>
      <c r="Q155" s="66">
        <f t="shared" si="59"/>
        <v>4415.424</v>
      </c>
    </row>
    <row r="156" spans="1:17" s="199" customFormat="1" ht="15" hidden="1" customHeight="1" outlineLevel="1">
      <c r="A156" s="510"/>
      <c r="B156" s="511"/>
      <c r="C156" s="101" t="s">
        <v>33</v>
      </c>
      <c r="D156" s="25">
        <v>0</v>
      </c>
      <c r="E156" s="25">
        <v>0</v>
      </c>
      <c r="F156" s="59">
        <f>F157+F158</f>
        <v>3120</v>
      </c>
      <c r="G156" s="25">
        <v>0</v>
      </c>
      <c r="H156" s="25">
        <v>0</v>
      </c>
      <c r="I156" s="59">
        <v>1322.3240000000001</v>
      </c>
      <c r="J156" s="212">
        <f t="shared" si="60"/>
        <v>4442.3240000000005</v>
      </c>
      <c r="K156" s="25">
        <v>0</v>
      </c>
      <c r="L156" s="25">
        <v>0</v>
      </c>
      <c r="M156" s="201">
        <f>M157+M158</f>
        <v>1422.8206240000002</v>
      </c>
      <c r="N156" s="25">
        <v>0</v>
      </c>
      <c r="O156" s="25">
        <v>0</v>
      </c>
      <c r="P156" s="212">
        <f t="shared" si="65"/>
        <v>1422.8206240000002</v>
      </c>
      <c r="Q156" s="66">
        <f t="shared" si="59"/>
        <v>5865.1446240000005</v>
      </c>
    </row>
    <row r="157" spans="1:17" ht="15" hidden="1" customHeight="1" outlineLevel="1">
      <c r="A157" s="510"/>
      <c r="B157" s="511"/>
      <c r="C157" s="86" t="s">
        <v>293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351">
        <v>698.32400000000007</v>
      </c>
      <c r="J157" s="212">
        <f t="shared" si="60"/>
        <v>698.32400000000007</v>
      </c>
      <c r="K157" s="25">
        <v>0</v>
      </c>
      <c r="L157" s="25">
        <v>0</v>
      </c>
      <c r="M157" s="180">
        <f t="shared" si="66"/>
        <v>751.39662400000009</v>
      </c>
      <c r="N157" s="25">
        <v>0</v>
      </c>
      <c r="O157" s="25">
        <v>0</v>
      </c>
      <c r="P157" s="212">
        <f t="shared" si="65"/>
        <v>751.39662400000009</v>
      </c>
      <c r="Q157" s="66">
        <f t="shared" si="59"/>
        <v>1449.720624</v>
      </c>
    </row>
    <row r="158" spans="1:17" ht="15" hidden="1" customHeight="1" outlineLevel="1">
      <c r="A158" s="510"/>
      <c r="B158" s="511"/>
      <c r="C158" s="86" t="s">
        <v>292</v>
      </c>
      <c r="D158" s="25">
        <v>0</v>
      </c>
      <c r="E158" s="25">
        <v>0</v>
      </c>
      <c r="F158" s="261">
        <f>1*3120</f>
        <v>3120</v>
      </c>
      <c r="G158" s="25">
        <v>0</v>
      </c>
      <c r="H158" s="25">
        <v>0</v>
      </c>
      <c r="I158" s="351">
        <v>624</v>
      </c>
      <c r="J158" s="212">
        <f t="shared" si="60"/>
        <v>3744</v>
      </c>
      <c r="K158" s="25">
        <v>0</v>
      </c>
      <c r="L158" s="25">
        <v>0</v>
      </c>
      <c r="M158" s="180">
        <f t="shared" si="66"/>
        <v>671.42400000000009</v>
      </c>
      <c r="N158" s="25">
        <v>0</v>
      </c>
      <c r="O158" s="25">
        <v>0</v>
      </c>
      <c r="P158" s="212">
        <f t="shared" si="65"/>
        <v>671.42400000000009</v>
      </c>
      <c r="Q158" s="66">
        <f t="shared" si="59"/>
        <v>4415.424</v>
      </c>
    </row>
    <row r="159" spans="1:17" s="199" customFormat="1" ht="15" hidden="1" customHeight="1" outlineLevel="1">
      <c r="A159" s="510"/>
      <c r="B159" s="511"/>
      <c r="C159" s="101" t="s">
        <v>33</v>
      </c>
      <c r="D159" s="25">
        <v>0</v>
      </c>
      <c r="E159" s="25">
        <v>0</v>
      </c>
      <c r="F159" s="59">
        <f>F160+F161</f>
        <v>3120</v>
      </c>
      <c r="G159" s="25">
        <v>0</v>
      </c>
      <c r="H159" s="25">
        <v>0</v>
      </c>
      <c r="I159" s="59">
        <v>2020.6480000000001</v>
      </c>
      <c r="J159" s="212">
        <f t="shared" si="60"/>
        <v>5140.6480000000001</v>
      </c>
      <c r="K159" s="25">
        <v>0</v>
      </c>
      <c r="L159" s="25">
        <v>0</v>
      </c>
      <c r="M159" s="201">
        <f>M160+M161</f>
        <v>2174.2172480000004</v>
      </c>
      <c r="N159" s="25">
        <v>0</v>
      </c>
      <c r="O159" s="25">
        <v>0</v>
      </c>
      <c r="P159" s="212">
        <f t="shared" si="65"/>
        <v>2174.2172480000004</v>
      </c>
      <c r="Q159" s="66">
        <f t="shared" si="59"/>
        <v>7314.8652480000001</v>
      </c>
    </row>
    <row r="160" spans="1:17" ht="15" hidden="1" customHeight="1" outlineLevel="1">
      <c r="A160" s="510"/>
      <c r="B160" s="511"/>
      <c r="C160" s="97" t="s">
        <v>293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351">
        <v>1396.6480000000001</v>
      </c>
      <c r="J160" s="212">
        <f t="shared" si="60"/>
        <v>1396.6480000000001</v>
      </c>
      <c r="K160" s="25">
        <v>0</v>
      </c>
      <c r="L160" s="25">
        <v>0</v>
      </c>
      <c r="M160" s="180">
        <f t="shared" si="66"/>
        <v>1502.7932480000002</v>
      </c>
      <c r="N160" s="25">
        <v>0</v>
      </c>
      <c r="O160" s="25">
        <v>0</v>
      </c>
      <c r="P160" s="212">
        <f t="shared" si="65"/>
        <v>1502.7932480000002</v>
      </c>
      <c r="Q160" s="66">
        <f t="shared" si="59"/>
        <v>2899.4412480000001</v>
      </c>
    </row>
    <row r="161" spans="1:17" ht="15" hidden="1" customHeight="1" outlineLevel="1">
      <c r="A161" s="510"/>
      <c r="B161" s="511"/>
      <c r="C161" s="86" t="s">
        <v>292</v>
      </c>
      <c r="D161" s="25">
        <v>0</v>
      </c>
      <c r="E161" s="25">
        <v>0</v>
      </c>
      <c r="F161" s="261">
        <f>1*3120</f>
        <v>3120</v>
      </c>
      <c r="G161" s="25">
        <v>0</v>
      </c>
      <c r="H161" s="25">
        <v>0</v>
      </c>
      <c r="I161" s="351">
        <v>624</v>
      </c>
      <c r="J161" s="212">
        <f t="shared" si="60"/>
        <v>3744</v>
      </c>
      <c r="K161" s="25">
        <v>0</v>
      </c>
      <c r="L161" s="25">
        <v>0</v>
      </c>
      <c r="M161" s="180">
        <f t="shared" si="66"/>
        <v>671.42400000000009</v>
      </c>
      <c r="N161" s="25">
        <v>0</v>
      </c>
      <c r="O161" s="25">
        <v>0</v>
      </c>
      <c r="P161" s="212">
        <f t="shared" si="65"/>
        <v>671.42400000000009</v>
      </c>
      <c r="Q161" s="66">
        <f t="shared" si="59"/>
        <v>4415.424</v>
      </c>
    </row>
    <row r="162" spans="1:17" s="199" customFormat="1" ht="15" hidden="1" customHeight="1" outlineLevel="1">
      <c r="A162" s="510"/>
      <c r="B162" s="511"/>
      <c r="C162" s="101" t="s">
        <v>288</v>
      </c>
      <c r="D162" s="25">
        <v>0</v>
      </c>
      <c r="E162" s="25">
        <v>0</v>
      </c>
      <c r="F162" s="59">
        <f>F163+F164</f>
        <v>14028</v>
      </c>
      <c r="G162" s="25">
        <v>0</v>
      </c>
      <c r="H162" s="25">
        <v>0</v>
      </c>
      <c r="I162" s="59">
        <v>6834.5920000000006</v>
      </c>
      <c r="J162" s="212">
        <f t="shared" si="60"/>
        <v>20862.592000000001</v>
      </c>
      <c r="K162" s="25">
        <v>0</v>
      </c>
      <c r="L162" s="25">
        <v>0</v>
      </c>
      <c r="M162" s="201">
        <f>M163+M164</f>
        <v>7354.0209920000007</v>
      </c>
      <c r="N162" s="25">
        <v>0</v>
      </c>
      <c r="O162" s="25">
        <v>0</v>
      </c>
      <c r="P162" s="212">
        <f t="shared" si="65"/>
        <v>7354.0209920000007</v>
      </c>
      <c r="Q162" s="66">
        <f t="shared" si="59"/>
        <v>28216.612992000002</v>
      </c>
    </row>
    <row r="163" spans="1:17" ht="15" hidden="1" customHeight="1" outlineLevel="1">
      <c r="A163" s="510"/>
      <c r="B163" s="511"/>
      <c r="C163" s="98" t="s">
        <v>295</v>
      </c>
      <c r="D163" s="25">
        <v>0</v>
      </c>
      <c r="E163" s="25">
        <v>0</v>
      </c>
      <c r="F163" s="261">
        <v>7788</v>
      </c>
      <c r="G163" s="25">
        <v>0</v>
      </c>
      <c r="H163" s="25">
        <v>0</v>
      </c>
      <c r="I163" s="351">
        <v>5586.5920000000006</v>
      </c>
      <c r="J163" s="212">
        <f t="shared" si="60"/>
        <v>13374.592000000001</v>
      </c>
      <c r="K163" s="25">
        <v>0</v>
      </c>
      <c r="L163" s="25">
        <v>0</v>
      </c>
      <c r="M163" s="180">
        <f t="shared" si="66"/>
        <v>6011.1729920000007</v>
      </c>
      <c r="N163" s="25">
        <v>0</v>
      </c>
      <c r="O163" s="25">
        <v>0</v>
      </c>
      <c r="P163" s="212">
        <f t="shared" si="65"/>
        <v>6011.1729920000007</v>
      </c>
      <c r="Q163" s="66">
        <f t="shared" si="59"/>
        <v>19385.764992</v>
      </c>
    </row>
    <row r="164" spans="1:17" ht="15" hidden="1" customHeight="1" outlineLevel="1">
      <c r="A164" s="510"/>
      <c r="B164" s="511"/>
      <c r="C164" s="86" t="s">
        <v>292</v>
      </c>
      <c r="D164" s="25">
        <v>0</v>
      </c>
      <c r="E164" s="25">
        <v>0</v>
      </c>
      <c r="F164" s="261">
        <f>2*3120</f>
        <v>6240</v>
      </c>
      <c r="G164" s="25">
        <v>0</v>
      </c>
      <c r="H164" s="25">
        <v>0</v>
      </c>
      <c r="I164" s="351">
        <v>1248</v>
      </c>
      <c r="J164" s="212">
        <f t="shared" si="60"/>
        <v>7488</v>
      </c>
      <c r="K164" s="25">
        <v>0</v>
      </c>
      <c r="L164" s="25">
        <v>0</v>
      </c>
      <c r="M164" s="180">
        <f t="shared" si="66"/>
        <v>1342.8480000000002</v>
      </c>
      <c r="N164" s="25">
        <v>0</v>
      </c>
      <c r="O164" s="25">
        <v>0</v>
      </c>
      <c r="P164" s="212">
        <f t="shared" si="65"/>
        <v>1342.8480000000002</v>
      </c>
      <c r="Q164" s="66">
        <f t="shared" si="59"/>
        <v>8830.848</v>
      </c>
    </row>
    <row r="165" spans="1:17" s="199" customFormat="1" ht="15" hidden="1" customHeight="1" outlineLevel="1">
      <c r="A165" s="510"/>
      <c r="B165" s="511"/>
      <c r="C165" s="101" t="s">
        <v>299</v>
      </c>
      <c r="D165" s="25">
        <v>0</v>
      </c>
      <c r="E165" s="25">
        <v>0</v>
      </c>
      <c r="F165" s="59">
        <f>F166+F167</f>
        <v>6240</v>
      </c>
      <c r="G165" s="25">
        <v>0</v>
      </c>
      <c r="H165" s="25">
        <v>0</v>
      </c>
      <c r="I165" s="59">
        <v>5437.9440000000004</v>
      </c>
      <c r="J165" s="212">
        <f t="shared" si="60"/>
        <v>11677.944</v>
      </c>
      <c r="K165" s="25">
        <v>0</v>
      </c>
      <c r="L165" s="25">
        <v>0</v>
      </c>
      <c r="M165" s="201">
        <f>M166+M167</f>
        <v>5851.2277440000007</v>
      </c>
      <c r="N165" s="25">
        <v>0</v>
      </c>
      <c r="O165" s="25">
        <v>0</v>
      </c>
      <c r="P165" s="212">
        <f t="shared" si="65"/>
        <v>5851.2277440000007</v>
      </c>
      <c r="Q165" s="66">
        <f t="shared" si="59"/>
        <v>17529.171743999999</v>
      </c>
    </row>
    <row r="166" spans="1:17" ht="15" hidden="1" customHeight="1" outlineLevel="1">
      <c r="A166" s="510"/>
      <c r="B166" s="511"/>
      <c r="C166" s="98" t="s">
        <v>296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351">
        <v>4189.9440000000004</v>
      </c>
      <c r="J166" s="212">
        <f t="shared" si="60"/>
        <v>4189.9440000000004</v>
      </c>
      <c r="K166" s="25">
        <v>0</v>
      </c>
      <c r="L166" s="25">
        <v>0</v>
      </c>
      <c r="M166" s="180">
        <f t="shared" si="66"/>
        <v>4508.3797440000008</v>
      </c>
      <c r="N166" s="25">
        <v>0</v>
      </c>
      <c r="O166" s="25">
        <v>0</v>
      </c>
      <c r="P166" s="212">
        <f t="shared" si="65"/>
        <v>4508.3797440000008</v>
      </c>
      <c r="Q166" s="66">
        <f t="shared" si="59"/>
        <v>8698.3237440000012</v>
      </c>
    </row>
    <row r="167" spans="1:17" ht="15" hidden="1" customHeight="1" outlineLevel="1">
      <c r="A167" s="510"/>
      <c r="B167" s="511"/>
      <c r="C167" s="86" t="s">
        <v>292</v>
      </c>
      <c r="D167" s="25">
        <v>0</v>
      </c>
      <c r="E167" s="25">
        <v>0</v>
      </c>
      <c r="F167" s="261">
        <f>2*3120</f>
        <v>6240</v>
      </c>
      <c r="G167" s="25">
        <v>0</v>
      </c>
      <c r="H167" s="25">
        <v>0</v>
      </c>
      <c r="I167" s="351">
        <v>1248</v>
      </c>
      <c r="J167" s="212">
        <f t="shared" si="60"/>
        <v>7488</v>
      </c>
      <c r="K167" s="25">
        <v>0</v>
      </c>
      <c r="L167" s="25">
        <v>0</v>
      </c>
      <c r="M167" s="180">
        <f t="shared" si="66"/>
        <v>1342.8480000000002</v>
      </c>
      <c r="N167" s="25">
        <v>0</v>
      </c>
      <c r="O167" s="25">
        <v>0</v>
      </c>
      <c r="P167" s="212">
        <f t="shared" si="65"/>
        <v>1342.8480000000002</v>
      </c>
      <c r="Q167" s="66">
        <f t="shared" si="59"/>
        <v>8830.848</v>
      </c>
    </row>
    <row r="168" spans="1:17" s="199" customFormat="1" ht="15" hidden="1" customHeight="1" outlineLevel="1">
      <c r="A168" s="510"/>
      <c r="B168" s="511"/>
      <c r="C168" s="101" t="s">
        <v>290</v>
      </c>
      <c r="D168" s="25">
        <v>0</v>
      </c>
      <c r="E168" s="25">
        <v>0</v>
      </c>
      <c r="F168" s="59">
        <f>F169+F170</f>
        <v>19609</v>
      </c>
      <c r="G168" s="25">
        <v>0</v>
      </c>
      <c r="H168" s="25">
        <v>0</v>
      </c>
      <c r="I168" s="59">
        <v>5437.9440000000004</v>
      </c>
      <c r="J168" s="212">
        <f t="shared" si="60"/>
        <v>25046.944</v>
      </c>
      <c r="K168" s="25">
        <v>0</v>
      </c>
      <c r="L168" s="25">
        <v>0</v>
      </c>
      <c r="M168" s="201">
        <f>M169+M170</f>
        <v>5851.2277440000007</v>
      </c>
      <c r="N168" s="25">
        <v>0</v>
      </c>
      <c r="O168" s="25">
        <v>0</v>
      </c>
      <c r="P168" s="212">
        <f t="shared" si="65"/>
        <v>5851.2277440000007</v>
      </c>
      <c r="Q168" s="66">
        <f t="shared" si="59"/>
        <v>30898.171743999999</v>
      </c>
    </row>
    <row r="169" spans="1:17" ht="15" hidden="1" customHeight="1" outlineLevel="1">
      <c r="A169" s="510"/>
      <c r="B169" s="511"/>
      <c r="C169" s="99" t="s">
        <v>297</v>
      </c>
      <c r="D169" s="25">
        <v>0</v>
      </c>
      <c r="E169" s="25">
        <v>0</v>
      </c>
      <c r="F169" s="261">
        <v>13369</v>
      </c>
      <c r="G169" s="25">
        <v>0</v>
      </c>
      <c r="H169" s="25">
        <v>0</v>
      </c>
      <c r="I169" s="351">
        <v>4189.9440000000004</v>
      </c>
      <c r="J169" s="212">
        <f t="shared" si="60"/>
        <v>17558.944</v>
      </c>
      <c r="K169" s="25">
        <v>0</v>
      </c>
      <c r="L169" s="25">
        <v>0</v>
      </c>
      <c r="M169" s="180">
        <f t="shared" si="66"/>
        <v>4508.3797440000008</v>
      </c>
      <c r="N169" s="25">
        <v>0</v>
      </c>
      <c r="O169" s="25">
        <v>0</v>
      </c>
      <c r="P169" s="212">
        <f t="shared" si="65"/>
        <v>4508.3797440000008</v>
      </c>
      <c r="Q169" s="66">
        <f t="shared" si="59"/>
        <v>22067.323744000001</v>
      </c>
    </row>
    <row r="170" spans="1:17" ht="15" hidden="1" customHeight="1" outlineLevel="1">
      <c r="A170" s="510"/>
      <c r="B170" s="511"/>
      <c r="C170" s="86" t="s">
        <v>292</v>
      </c>
      <c r="D170" s="25">
        <v>0</v>
      </c>
      <c r="E170" s="25">
        <v>0</v>
      </c>
      <c r="F170" s="261">
        <f>2*3120</f>
        <v>6240</v>
      </c>
      <c r="G170" s="25">
        <v>0</v>
      </c>
      <c r="H170" s="25">
        <v>0</v>
      </c>
      <c r="I170" s="351">
        <v>1248</v>
      </c>
      <c r="J170" s="212">
        <f t="shared" si="60"/>
        <v>7488</v>
      </c>
      <c r="K170" s="25">
        <v>0</v>
      </c>
      <c r="L170" s="25">
        <v>0</v>
      </c>
      <c r="M170" s="180">
        <f t="shared" si="66"/>
        <v>1342.8480000000002</v>
      </c>
      <c r="N170" s="25">
        <v>0</v>
      </c>
      <c r="O170" s="25">
        <v>0</v>
      </c>
      <c r="P170" s="212">
        <f t="shared" si="65"/>
        <v>1342.8480000000002</v>
      </c>
      <c r="Q170" s="66">
        <f t="shared" si="59"/>
        <v>8830.848</v>
      </c>
    </row>
    <row r="171" spans="1:17" ht="33.75" customHeight="1" collapsed="1">
      <c r="A171" s="510"/>
      <c r="B171" s="511"/>
      <c r="C171" s="128" t="s">
        <v>13</v>
      </c>
      <c r="D171" s="25">
        <v>0</v>
      </c>
      <c r="E171" s="25">
        <f>SUM(E172:E180)</f>
        <v>0</v>
      </c>
      <c r="F171" s="261">
        <f>SUM(F172:F180)</f>
        <v>50000</v>
      </c>
      <c r="G171" s="25">
        <f t="shared" ref="G171" si="67">SUM(G172:G180)</f>
        <v>0</v>
      </c>
      <c r="H171" s="25">
        <f t="shared" ref="H171" si="68">SUM(H172:H180)</f>
        <v>0</v>
      </c>
      <c r="I171" s="351">
        <v>54177.436000000009</v>
      </c>
      <c r="J171" s="212">
        <f t="shared" si="60"/>
        <v>104177.43600000002</v>
      </c>
      <c r="K171" s="25">
        <f t="shared" ref="K171:L171" si="69">SUM(K172:K180)</f>
        <v>0</v>
      </c>
      <c r="L171" s="25">
        <f t="shared" si="69"/>
        <v>0</v>
      </c>
      <c r="M171" s="208">
        <f>SUM(M172:M180)</f>
        <v>58294.921136000012</v>
      </c>
      <c r="N171" s="25">
        <f t="shared" ref="N171:O171" si="70">SUM(N172:N180)</f>
        <v>0</v>
      </c>
      <c r="O171" s="25">
        <f t="shared" si="70"/>
        <v>0</v>
      </c>
      <c r="P171" s="212">
        <f t="shared" si="65"/>
        <v>58294.921136000012</v>
      </c>
      <c r="Q171" s="66">
        <f t="shared" si="59"/>
        <v>162472.35713600004</v>
      </c>
    </row>
    <row r="172" spans="1:17" ht="15" hidden="1" customHeight="1" outlineLevel="1">
      <c r="A172" s="510"/>
      <c r="B172" s="511"/>
      <c r="C172" s="86" t="s">
        <v>24</v>
      </c>
      <c r="D172" s="25">
        <v>0</v>
      </c>
      <c r="E172" s="25">
        <v>0</v>
      </c>
      <c r="F172" s="261">
        <v>50000</v>
      </c>
      <c r="G172" s="25">
        <v>0</v>
      </c>
      <c r="H172" s="25">
        <v>0</v>
      </c>
      <c r="I172" s="351">
        <v>54177.436000000009</v>
      </c>
      <c r="J172" s="212">
        <f t="shared" si="60"/>
        <v>104177.43600000002</v>
      </c>
      <c r="K172" s="25">
        <v>0</v>
      </c>
      <c r="L172" s="25">
        <v>0</v>
      </c>
      <c r="M172" s="260">
        <f>I172*1.076</f>
        <v>58294.921136000012</v>
      </c>
      <c r="N172" s="25">
        <v>0</v>
      </c>
      <c r="O172" s="25">
        <v>0</v>
      </c>
      <c r="P172" s="212">
        <f t="shared" si="65"/>
        <v>58294.921136000012</v>
      </c>
      <c r="Q172" s="66">
        <f t="shared" si="59"/>
        <v>162472.35713600004</v>
      </c>
    </row>
    <row r="173" spans="1:17" ht="15" hidden="1" customHeight="1" outlineLevel="1">
      <c r="A173" s="510"/>
      <c r="B173" s="511"/>
      <c r="C173" s="86" t="s">
        <v>24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12">
        <f t="shared" si="60"/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12">
        <f t="shared" si="65"/>
        <v>0</v>
      </c>
      <c r="Q173" s="66">
        <f t="shared" si="59"/>
        <v>0</v>
      </c>
    </row>
    <row r="174" spans="1:17" ht="15" hidden="1" customHeight="1" outlineLevel="1">
      <c r="A174" s="510"/>
      <c r="B174" s="511"/>
      <c r="C174" s="86" t="s">
        <v>287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12">
        <f t="shared" si="60"/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12">
        <f t="shared" si="65"/>
        <v>0</v>
      </c>
      <c r="Q174" s="66">
        <f t="shared" si="59"/>
        <v>0</v>
      </c>
    </row>
    <row r="175" spans="1:17" ht="15" hidden="1" customHeight="1" outlineLevel="1">
      <c r="A175" s="510"/>
      <c r="B175" s="511"/>
      <c r="C175" s="86" t="s">
        <v>15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12">
        <f t="shared" si="60"/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12">
        <f t="shared" si="65"/>
        <v>0</v>
      </c>
      <c r="Q175" s="66">
        <f t="shared" si="59"/>
        <v>0</v>
      </c>
    </row>
    <row r="176" spans="1:17" ht="15" hidden="1" customHeight="1" outlineLevel="1">
      <c r="A176" s="510"/>
      <c r="B176" s="511"/>
      <c r="C176" s="86" t="s">
        <v>33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12">
        <f t="shared" si="60"/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12">
        <f t="shared" si="65"/>
        <v>0</v>
      </c>
      <c r="Q176" s="66">
        <f t="shared" si="59"/>
        <v>0</v>
      </c>
    </row>
    <row r="177" spans="1:17" ht="15" hidden="1" customHeight="1" outlineLevel="1">
      <c r="A177" s="510"/>
      <c r="B177" s="511"/>
      <c r="C177" s="97" t="s">
        <v>33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12">
        <f t="shared" si="60"/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12">
        <f t="shared" si="65"/>
        <v>0</v>
      </c>
      <c r="Q177" s="66">
        <f t="shared" si="59"/>
        <v>0</v>
      </c>
    </row>
    <row r="178" spans="1:17" ht="15" hidden="1" customHeight="1" outlineLevel="1">
      <c r="A178" s="510"/>
      <c r="B178" s="511"/>
      <c r="C178" s="98" t="s">
        <v>288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12">
        <f t="shared" si="60"/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12">
        <f t="shared" si="65"/>
        <v>0</v>
      </c>
      <c r="Q178" s="66">
        <f t="shared" si="59"/>
        <v>0</v>
      </c>
    </row>
    <row r="179" spans="1:17" ht="15" hidden="1" customHeight="1" outlineLevel="1">
      <c r="A179" s="510"/>
      <c r="B179" s="511"/>
      <c r="C179" s="98" t="s">
        <v>289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12">
        <f t="shared" si="60"/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12">
        <f t="shared" si="65"/>
        <v>0</v>
      </c>
      <c r="Q179" s="66">
        <f t="shared" si="59"/>
        <v>0</v>
      </c>
    </row>
    <row r="180" spans="1:17" ht="15" hidden="1" customHeight="1" outlineLevel="1">
      <c r="A180" s="510"/>
      <c r="B180" s="511"/>
      <c r="C180" s="99" t="s">
        <v>290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12">
        <f t="shared" si="60"/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12">
        <f t="shared" si="65"/>
        <v>0</v>
      </c>
      <c r="Q180" s="66">
        <f t="shared" si="59"/>
        <v>0</v>
      </c>
    </row>
    <row r="181" spans="1:17" ht="25.5" customHeight="1" collapsed="1">
      <c r="A181" s="510"/>
      <c r="B181" s="511"/>
      <c r="C181" s="128" t="s">
        <v>277</v>
      </c>
      <c r="D181" s="25">
        <v>0</v>
      </c>
      <c r="E181" s="25">
        <f>SUM(E182:E190)</f>
        <v>0</v>
      </c>
      <c r="F181" s="261">
        <f>SUM(F182:F190)-482</f>
        <v>5630000</v>
      </c>
      <c r="G181" s="208">
        <f>SUM(G182:G190)</f>
        <v>3000000</v>
      </c>
      <c r="H181" s="351">
        <f>SUM(H182:H190)</f>
        <v>3000000</v>
      </c>
      <c r="I181" s="25">
        <v>0</v>
      </c>
      <c r="J181" s="212">
        <f t="shared" si="60"/>
        <v>11630000</v>
      </c>
      <c r="K181" s="25">
        <f t="shared" ref="K181:O181" si="71">SUM(K182:K190)</f>
        <v>0</v>
      </c>
      <c r="L181" s="25">
        <f t="shared" si="71"/>
        <v>0</v>
      </c>
      <c r="M181" s="25">
        <f t="shared" si="71"/>
        <v>0</v>
      </c>
      <c r="N181" s="25">
        <f t="shared" si="71"/>
        <v>0</v>
      </c>
      <c r="O181" s="25">
        <f t="shared" si="71"/>
        <v>0</v>
      </c>
      <c r="P181" s="21">
        <f>O181+N181+M181+L181+K181</f>
        <v>0</v>
      </c>
      <c r="Q181" s="66">
        <f t="shared" si="59"/>
        <v>11630000</v>
      </c>
    </row>
    <row r="182" spans="1:17" ht="15" hidden="1" customHeight="1" outlineLevel="1">
      <c r="A182" s="510"/>
      <c r="B182" s="511"/>
      <c r="C182" s="86" t="s">
        <v>24</v>
      </c>
      <c r="D182" s="25">
        <v>0</v>
      </c>
      <c r="E182" s="25">
        <v>0</v>
      </c>
      <c r="F182" s="208">
        <f>925917+1574000</f>
        <v>2499917</v>
      </c>
      <c r="G182" s="208">
        <v>2000000</v>
      </c>
      <c r="H182" s="351">
        <v>2000000</v>
      </c>
      <c r="I182" s="25">
        <v>0</v>
      </c>
      <c r="J182" s="212">
        <f t="shared" ref="J182:J200" si="72">I182+H182+G182+F182+E182</f>
        <v>6499917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1">
        <f t="shared" ref="P182:P191" si="73">O182+N182+M182+L182+K182</f>
        <v>0</v>
      </c>
      <c r="Q182" s="66">
        <f t="shared" si="59"/>
        <v>6499917</v>
      </c>
    </row>
    <row r="183" spans="1:17" ht="15" hidden="1" customHeight="1" outlineLevel="1">
      <c r="A183" s="510"/>
      <c r="B183" s="511"/>
      <c r="C183" s="86" t="s">
        <v>24</v>
      </c>
      <c r="D183" s="25">
        <v>0</v>
      </c>
      <c r="E183" s="25">
        <v>0</v>
      </c>
      <c r="F183" s="208">
        <v>1000000</v>
      </c>
      <c r="G183" s="25">
        <v>0</v>
      </c>
      <c r="H183" s="25">
        <v>0</v>
      </c>
      <c r="I183" s="25">
        <v>0</v>
      </c>
      <c r="J183" s="212">
        <f t="shared" si="72"/>
        <v>1000000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1">
        <f t="shared" si="73"/>
        <v>0</v>
      </c>
      <c r="Q183" s="66">
        <f t="shared" si="59"/>
        <v>1000000</v>
      </c>
    </row>
    <row r="184" spans="1:17" ht="15" hidden="1" customHeight="1" outlineLevel="1">
      <c r="A184" s="510"/>
      <c r="B184" s="511"/>
      <c r="C184" s="86" t="s">
        <v>287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12">
        <f t="shared" si="72"/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1">
        <f t="shared" si="73"/>
        <v>0</v>
      </c>
      <c r="Q184" s="66">
        <f t="shared" si="59"/>
        <v>0</v>
      </c>
    </row>
    <row r="185" spans="1:17" ht="15" hidden="1" customHeight="1" outlineLevel="1">
      <c r="A185" s="510"/>
      <c r="B185" s="511"/>
      <c r="C185" s="86" t="s">
        <v>15</v>
      </c>
      <c r="D185" s="25">
        <v>0</v>
      </c>
      <c r="E185" s="25">
        <v>0</v>
      </c>
      <c r="F185" s="460">
        <v>0</v>
      </c>
      <c r="G185" s="460">
        <v>0</v>
      </c>
      <c r="H185" s="477">
        <v>0</v>
      </c>
      <c r="I185" s="25">
        <v>0</v>
      </c>
      <c r="J185" s="212">
        <f t="shared" si="72"/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1">
        <f t="shared" si="73"/>
        <v>0</v>
      </c>
      <c r="Q185" s="66">
        <f t="shared" si="59"/>
        <v>0</v>
      </c>
    </row>
    <row r="186" spans="1:17" ht="15" hidden="1" customHeight="1" outlineLevel="1">
      <c r="A186" s="510"/>
      <c r="B186" s="511"/>
      <c r="C186" s="86" t="s">
        <v>33</v>
      </c>
      <c r="D186" s="25">
        <v>0</v>
      </c>
      <c r="E186" s="25">
        <v>0</v>
      </c>
      <c r="F186" s="461"/>
      <c r="G186" s="461"/>
      <c r="H186" s="477"/>
      <c r="I186" s="25">
        <v>0</v>
      </c>
      <c r="J186" s="212">
        <f t="shared" si="72"/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1">
        <f t="shared" si="73"/>
        <v>0</v>
      </c>
      <c r="Q186" s="66">
        <f t="shared" si="59"/>
        <v>0</v>
      </c>
    </row>
    <row r="187" spans="1:17" ht="15" hidden="1" customHeight="1" outlineLevel="1">
      <c r="A187" s="510"/>
      <c r="B187" s="511"/>
      <c r="C187" s="97" t="s">
        <v>33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12">
        <f t="shared" si="72"/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1">
        <f t="shared" si="73"/>
        <v>0</v>
      </c>
      <c r="Q187" s="66">
        <f t="shared" si="59"/>
        <v>0</v>
      </c>
    </row>
    <row r="188" spans="1:17" ht="15" hidden="1" customHeight="1" outlineLevel="1">
      <c r="A188" s="510"/>
      <c r="B188" s="511"/>
      <c r="C188" s="98" t="s">
        <v>288</v>
      </c>
      <c r="D188" s="25">
        <v>0</v>
      </c>
      <c r="E188" s="25">
        <v>0</v>
      </c>
      <c r="F188" s="208">
        <v>2130565</v>
      </c>
      <c r="G188" s="208">
        <v>1000000</v>
      </c>
      <c r="H188" s="351">
        <v>1000000</v>
      </c>
      <c r="I188" s="25">
        <v>0</v>
      </c>
      <c r="J188" s="212">
        <f t="shared" si="72"/>
        <v>4130565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1">
        <f t="shared" si="73"/>
        <v>0</v>
      </c>
      <c r="Q188" s="66">
        <f t="shared" si="59"/>
        <v>4130565</v>
      </c>
    </row>
    <row r="189" spans="1:17" ht="15" hidden="1" customHeight="1" outlineLevel="1">
      <c r="A189" s="510"/>
      <c r="B189" s="511"/>
      <c r="C189" s="98" t="s">
        <v>289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12">
        <f t="shared" si="72"/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1">
        <f t="shared" si="73"/>
        <v>0</v>
      </c>
      <c r="Q189" s="66">
        <f t="shared" si="59"/>
        <v>0</v>
      </c>
    </row>
    <row r="190" spans="1:17" ht="15" hidden="1" customHeight="1" outlineLevel="1">
      <c r="A190" s="510"/>
      <c r="B190" s="511"/>
      <c r="C190" s="99" t="s">
        <v>290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12">
        <f t="shared" si="72"/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1">
        <f t="shared" si="73"/>
        <v>0</v>
      </c>
      <c r="Q190" s="66">
        <f t="shared" si="59"/>
        <v>0</v>
      </c>
    </row>
    <row r="191" spans="1:17" ht="25.5" customHeight="1" collapsed="1">
      <c r="A191" s="510"/>
      <c r="B191" s="511"/>
      <c r="C191" s="128" t="s">
        <v>22</v>
      </c>
      <c r="D191" s="25">
        <v>0</v>
      </c>
      <c r="E191" s="25">
        <f>SUM(E192:E200)</f>
        <v>0</v>
      </c>
      <c r="F191" s="25">
        <f t="shared" ref="F191:O191" si="74">SUM(F192:F200)</f>
        <v>0</v>
      </c>
      <c r="G191" s="25">
        <f t="shared" si="74"/>
        <v>0</v>
      </c>
      <c r="H191" s="25">
        <f t="shared" si="74"/>
        <v>0</v>
      </c>
      <c r="I191" s="25">
        <v>0</v>
      </c>
      <c r="J191" s="212">
        <f t="shared" ref="J191" si="75">I191+H191+G191+F191+E191+D191</f>
        <v>0</v>
      </c>
      <c r="K191" s="25">
        <f t="shared" si="74"/>
        <v>0</v>
      </c>
      <c r="L191" s="25">
        <f t="shared" si="74"/>
        <v>0</v>
      </c>
      <c r="M191" s="25">
        <f t="shared" si="74"/>
        <v>0</v>
      </c>
      <c r="N191" s="25">
        <f t="shared" si="74"/>
        <v>0</v>
      </c>
      <c r="O191" s="25">
        <f t="shared" si="74"/>
        <v>0</v>
      </c>
      <c r="P191" s="21">
        <f t="shared" si="73"/>
        <v>0</v>
      </c>
      <c r="Q191" s="118">
        <f>J191+P191</f>
        <v>0</v>
      </c>
    </row>
    <row r="192" spans="1:17" ht="15" hidden="1" customHeight="1" outlineLevel="1">
      <c r="A192" s="510"/>
      <c r="B192" s="511"/>
      <c r="C192" s="91" t="s">
        <v>24</v>
      </c>
      <c r="D192" s="91"/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212">
        <f t="shared" si="72"/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212">
        <f t="shared" si="65"/>
        <v>0</v>
      </c>
      <c r="Q192" s="15"/>
    </row>
    <row r="193" spans="1:17" ht="15" hidden="1" customHeight="1" outlineLevel="1">
      <c r="A193" s="510"/>
      <c r="B193" s="511"/>
      <c r="C193" s="91" t="s">
        <v>24</v>
      </c>
      <c r="D193" s="91"/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212">
        <f t="shared" si="72"/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212">
        <f t="shared" si="65"/>
        <v>0</v>
      </c>
      <c r="Q193" s="15"/>
    </row>
    <row r="194" spans="1:17" ht="15" hidden="1" customHeight="1" outlineLevel="1">
      <c r="A194" s="510"/>
      <c r="B194" s="511"/>
      <c r="C194" s="91" t="s">
        <v>287</v>
      </c>
      <c r="D194" s="91"/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212">
        <f t="shared" si="72"/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212">
        <f t="shared" si="65"/>
        <v>0</v>
      </c>
      <c r="Q194" s="15"/>
    </row>
    <row r="195" spans="1:17" ht="15" hidden="1" customHeight="1" outlineLevel="1">
      <c r="A195" s="510"/>
      <c r="B195" s="511"/>
      <c r="C195" s="91" t="s">
        <v>15</v>
      </c>
      <c r="D195" s="91"/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212">
        <f t="shared" si="72"/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212">
        <f t="shared" si="65"/>
        <v>0</v>
      </c>
      <c r="Q195" s="15"/>
    </row>
    <row r="196" spans="1:17" ht="15" hidden="1" customHeight="1" outlineLevel="1">
      <c r="A196" s="510"/>
      <c r="B196" s="511"/>
      <c r="C196" s="91" t="s">
        <v>33</v>
      </c>
      <c r="D196" s="91"/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212">
        <f t="shared" si="72"/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212">
        <f t="shared" si="65"/>
        <v>0</v>
      </c>
      <c r="Q196" s="15"/>
    </row>
    <row r="197" spans="1:17" ht="15" hidden="1" customHeight="1" outlineLevel="1">
      <c r="A197" s="510"/>
      <c r="B197" s="511"/>
      <c r="C197" s="104" t="s">
        <v>33</v>
      </c>
      <c r="D197" s="104"/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212">
        <f t="shared" si="72"/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212">
        <f t="shared" si="65"/>
        <v>0</v>
      </c>
      <c r="Q197" s="15"/>
    </row>
    <row r="198" spans="1:17" ht="15" hidden="1" customHeight="1" outlineLevel="1">
      <c r="A198" s="510"/>
      <c r="B198" s="511"/>
      <c r="C198" s="105" t="s">
        <v>288</v>
      </c>
      <c r="D198" s="105"/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212">
        <f t="shared" si="72"/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212">
        <f t="shared" si="65"/>
        <v>0</v>
      </c>
      <c r="Q198" s="15"/>
    </row>
    <row r="199" spans="1:17" ht="15" hidden="1" customHeight="1" outlineLevel="1">
      <c r="A199" s="510"/>
      <c r="B199" s="511"/>
      <c r="C199" s="105" t="s">
        <v>289</v>
      </c>
      <c r="D199" s="105"/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212">
        <f t="shared" si="72"/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212">
        <f t="shared" si="65"/>
        <v>0</v>
      </c>
      <c r="Q199" s="15"/>
    </row>
    <row r="200" spans="1:17" ht="15" hidden="1" customHeight="1" outlineLevel="1">
      <c r="A200" s="512"/>
      <c r="B200" s="513"/>
      <c r="C200" s="44" t="s">
        <v>290</v>
      </c>
      <c r="D200" s="44"/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212">
        <f t="shared" si="72"/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212">
        <f t="shared" si="65"/>
        <v>0</v>
      </c>
      <c r="Q200" s="15"/>
    </row>
    <row r="201" spans="1:17" s="197" customFormat="1" ht="30" customHeight="1" collapsed="1">
      <c r="A201" s="433" t="s">
        <v>31</v>
      </c>
      <c r="B201" s="529"/>
      <c r="C201" s="530"/>
      <c r="D201" s="212">
        <f t="shared" ref="D201:I201" si="76">D206+D210+D214+D218</f>
        <v>0</v>
      </c>
      <c r="E201" s="212">
        <f t="shared" si="76"/>
        <v>437550</v>
      </c>
      <c r="F201" s="212">
        <f>F206+F210+F214+F218+F202</f>
        <v>1471000</v>
      </c>
      <c r="G201" s="212">
        <f t="shared" si="76"/>
        <v>576000</v>
      </c>
      <c r="H201" s="354">
        <f t="shared" si="76"/>
        <v>576000</v>
      </c>
      <c r="I201" s="354">
        <f t="shared" si="76"/>
        <v>2883472</v>
      </c>
      <c r="J201" s="212">
        <f t="shared" ref="J201:J264" si="77">I201+H201+G201+F201+E201+D201</f>
        <v>5944022</v>
      </c>
      <c r="K201" s="356">
        <f>K206+K210+K214+K218+K202</f>
        <v>1611611</v>
      </c>
      <c r="L201" s="356">
        <f>L206+L210+L214+L218+L202</f>
        <v>213906</v>
      </c>
      <c r="M201" s="212">
        <f>M206+M210+M214+M218</f>
        <v>42966.400000000001</v>
      </c>
      <c r="N201" s="212">
        <f>N206+N210+N214+N218</f>
        <v>42967</v>
      </c>
      <c r="O201" s="212">
        <f>O206+O210+O214+O218</f>
        <v>101166</v>
      </c>
      <c r="P201" s="212">
        <f t="shared" si="65"/>
        <v>2012616.4</v>
      </c>
      <c r="Q201" s="67">
        <f>J201+P201</f>
        <v>7956638.4000000004</v>
      </c>
    </row>
    <row r="202" spans="1:17" ht="35.25" customHeight="1">
      <c r="A202" s="508">
        <v>5</v>
      </c>
      <c r="B202" s="509"/>
      <c r="C202" s="128" t="s">
        <v>11</v>
      </c>
      <c r="D202" s="128"/>
      <c r="E202" s="208">
        <f>SUM(E203:E205)</f>
        <v>0</v>
      </c>
      <c r="F202" s="208">
        <f t="shared" ref="F202:O202" si="78">SUM(F203:F205)</f>
        <v>0</v>
      </c>
      <c r="G202" s="25">
        <f>SUM(G203:G205)</f>
        <v>0</v>
      </c>
      <c r="H202" s="25">
        <v>0</v>
      </c>
      <c r="I202" s="25">
        <v>0</v>
      </c>
      <c r="J202" s="212">
        <f t="shared" si="77"/>
        <v>0</v>
      </c>
      <c r="K202" s="208">
        <f>SUM(K203:K205)</f>
        <v>84541</v>
      </c>
      <c r="L202" s="208">
        <f t="shared" si="78"/>
        <v>112739</v>
      </c>
      <c r="M202" s="25">
        <f t="shared" si="78"/>
        <v>0</v>
      </c>
      <c r="N202" s="25">
        <f t="shared" si="78"/>
        <v>0</v>
      </c>
      <c r="O202" s="25">
        <f t="shared" si="78"/>
        <v>0</v>
      </c>
      <c r="P202" s="212">
        <f t="shared" si="65"/>
        <v>197280</v>
      </c>
      <c r="Q202" s="66">
        <f t="shared" ref="Q202:Q218" si="79">J202+P202</f>
        <v>197280</v>
      </c>
    </row>
    <row r="203" spans="1:17" ht="16.5" hidden="1" customHeight="1" outlineLevel="1">
      <c r="A203" s="510"/>
      <c r="B203" s="511"/>
      <c r="C203" s="98" t="s">
        <v>24</v>
      </c>
      <c r="D203" s="98"/>
      <c r="E203" s="25"/>
      <c r="F203" s="95"/>
      <c r="G203" s="25">
        <v>0</v>
      </c>
      <c r="H203" s="25">
        <v>0</v>
      </c>
      <c r="I203" s="25">
        <v>0</v>
      </c>
      <c r="J203" s="212">
        <f t="shared" si="77"/>
        <v>0</v>
      </c>
      <c r="K203" s="25">
        <v>0</v>
      </c>
      <c r="L203" s="95">
        <v>62491</v>
      </c>
      <c r="M203" s="25">
        <v>0</v>
      </c>
      <c r="N203" s="25">
        <v>0</v>
      </c>
      <c r="O203" s="25">
        <v>0</v>
      </c>
      <c r="P203" s="212">
        <f t="shared" si="65"/>
        <v>62491</v>
      </c>
      <c r="Q203" s="66">
        <f t="shared" si="79"/>
        <v>62491</v>
      </c>
    </row>
    <row r="204" spans="1:17" ht="16.5" hidden="1" customHeight="1" outlineLevel="1">
      <c r="A204" s="510"/>
      <c r="B204" s="511"/>
      <c r="C204" s="86" t="s">
        <v>32</v>
      </c>
      <c r="D204" s="86"/>
      <c r="E204" s="113"/>
      <c r="F204" s="25"/>
      <c r="G204" s="25">
        <v>0</v>
      </c>
      <c r="H204" s="25">
        <v>0</v>
      </c>
      <c r="I204" s="25">
        <v>0</v>
      </c>
      <c r="J204" s="212">
        <f t="shared" si="77"/>
        <v>0</v>
      </c>
      <c r="K204" s="206">
        <v>84541</v>
      </c>
      <c r="L204" s="25">
        <v>0</v>
      </c>
      <c r="M204" s="25">
        <v>0</v>
      </c>
      <c r="N204" s="25">
        <v>0</v>
      </c>
      <c r="O204" s="25">
        <v>0</v>
      </c>
      <c r="P204" s="212">
        <f t="shared" si="65"/>
        <v>84541</v>
      </c>
      <c r="Q204" s="66">
        <f t="shared" si="79"/>
        <v>84541</v>
      </c>
    </row>
    <row r="205" spans="1:17" ht="16.5" hidden="1" customHeight="1" outlineLevel="1">
      <c r="A205" s="510"/>
      <c r="B205" s="511"/>
      <c r="C205" s="86" t="s">
        <v>33</v>
      </c>
      <c r="D205" s="86"/>
      <c r="E205" s="25"/>
      <c r="F205" s="95"/>
      <c r="G205" s="25">
        <v>0</v>
      </c>
      <c r="H205" s="25">
        <v>0</v>
      </c>
      <c r="I205" s="25">
        <v>0</v>
      </c>
      <c r="J205" s="212">
        <f t="shared" si="77"/>
        <v>0</v>
      </c>
      <c r="K205" s="25">
        <v>0</v>
      </c>
      <c r="L205" s="95">
        <v>50248</v>
      </c>
      <c r="M205" s="25">
        <v>0</v>
      </c>
      <c r="N205" s="25">
        <v>0</v>
      </c>
      <c r="O205" s="25">
        <v>0</v>
      </c>
      <c r="P205" s="212">
        <f t="shared" si="65"/>
        <v>50248</v>
      </c>
      <c r="Q205" s="66">
        <f t="shared" si="79"/>
        <v>50248</v>
      </c>
    </row>
    <row r="206" spans="1:17" ht="25.5" customHeight="1" collapsed="1">
      <c r="A206" s="510"/>
      <c r="B206" s="511"/>
      <c r="C206" s="128" t="s">
        <v>12</v>
      </c>
      <c r="D206" s="25">
        <v>0</v>
      </c>
      <c r="E206" s="25">
        <f>SUM(E207:E209)</f>
        <v>133000</v>
      </c>
      <c r="F206" s="25"/>
      <c r="G206" s="25">
        <f t="shared" ref="G206" si="80">SUM(G207:G209)</f>
        <v>0</v>
      </c>
      <c r="H206" s="351">
        <v>0</v>
      </c>
      <c r="I206" s="25">
        <v>0</v>
      </c>
      <c r="J206" s="212">
        <f t="shared" si="77"/>
        <v>133000</v>
      </c>
      <c r="K206" s="25">
        <f t="shared" ref="K206" si="81">SUM(K207:K209)</f>
        <v>0</v>
      </c>
      <c r="L206" s="208">
        <f>SUM(L207:L209)</f>
        <v>13200</v>
      </c>
      <c r="M206" s="25">
        <f t="shared" ref="M206:O206" si="82">SUM(M207:M209)</f>
        <v>0</v>
      </c>
      <c r="N206" s="25">
        <f t="shared" si="82"/>
        <v>0</v>
      </c>
      <c r="O206" s="208">
        <f t="shared" si="82"/>
        <v>13200</v>
      </c>
      <c r="P206" s="212">
        <f t="shared" si="65"/>
        <v>26400</v>
      </c>
      <c r="Q206" s="66">
        <f t="shared" si="79"/>
        <v>159400</v>
      </c>
    </row>
    <row r="207" spans="1:17" ht="16.5" hidden="1" customHeight="1" outlineLevel="1">
      <c r="A207" s="510"/>
      <c r="B207" s="511"/>
      <c r="C207" s="98" t="s">
        <v>24</v>
      </c>
      <c r="D207" s="25">
        <v>0</v>
      </c>
      <c r="E207" s="359">
        <f>11100+395</f>
        <v>11495</v>
      </c>
      <c r="F207" s="25"/>
      <c r="G207" s="25">
        <v>0</v>
      </c>
      <c r="H207" s="351">
        <v>0</v>
      </c>
      <c r="I207" s="25">
        <v>0</v>
      </c>
      <c r="J207" s="212">
        <f t="shared" si="77"/>
        <v>11495</v>
      </c>
      <c r="K207" s="25">
        <v>0</v>
      </c>
      <c r="L207" s="208">
        <v>1100</v>
      </c>
      <c r="M207" s="25">
        <v>0</v>
      </c>
      <c r="N207" s="25">
        <v>0</v>
      </c>
      <c r="O207" s="208">
        <v>1100</v>
      </c>
      <c r="P207" s="212">
        <f t="shared" ref="P207:P270" si="83">K207+L207+M207+N207+O207</f>
        <v>2200</v>
      </c>
      <c r="Q207" s="66">
        <f t="shared" si="79"/>
        <v>13695</v>
      </c>
    </row>
    <row r="208" spans="1:17" ht="16.5" hidden="1" customHeight="1" outlineLevel="1">
      <c r="A208" s="510"/>
      <c r="B208" s="511"/>
      <c r="C208" s="86" t="s">
        <v>32</v>
      </c>
      <c r="D208" s="25">
        <v>0</v>
      </c>
      <c r="E208" s="359">
        <v>119105</v>
      </c>
      <c r="F208" s="25"/>
      <c r="G208" s="25">
        <v>0</v>
      </c>
      <c r="H208" s="351">
        <v>0</v>
      </c>
      <c r="I208" s="25">
        <v>0</v>
      </c>
      <c r="J208" s="212">
        <f t="shared" si="77"/>
        <v>119105</v>
      </c>
      <c r="K208" s="25">
        <v>0</v>
      </c>
      <c r="L208" s="208">
        <v>11900</v>
      </c>
      <c r="M208" s="25">
        <v>0</v>
      </c>
      <c r="N208" s="25">
        <v>0</v>
      </c>
      <c r="O208" s="208">
        <v>11900</v>
      </c>
      <c r="P208" s="212">
        <f t="shared" si="83"/>
        <v>23800</v>
      </c>
      <c r="Q208" s="66">
        <f t="shared" si="79"/>
        <v>142905</v>
      </c>
    </row>
    <row r="209" spans="1:17" ht="16.5" hidden="1" customHeight="1" outlineLevel="1">
      <c r="A209" s="510"/>
      <c r="B209" s="511"/>
      <c r="C209" s="86" t="s">
        <v>33</v>
      </c>
      <c r="D209" s="25">
        <v>0</v>
      </c>
      <c r="E209" s="359">
        <v>2400</v>
      </c>
      <c r="F209" s="25"/>
      <c r="G209" s="25">
        <v>0</v>
      </c>
      <c r="H209" s="351">
        <v>0</v>
      </c>
      <c r="I209" s="25">
        <v>0</v>
      </c>
      <c r="J209" s="212">
        <f t="shared" si="77"/>
        <v>2400</v>
      </c>
      <c r="K209" s="25">
        <v>0</v>
      </c>
      <c r="L209" s="208">
        <v>200</v>
      </c>
      <c r="M209" s="25">
        <v>0</v>
      </c>
      <c r="N209" s="25">
        <v>0</v>
      </c>
      <c r="O209" s="208">
        <v>200</v>
      </c>
      <c r="P209" s="212">
        <f t="shared" si="83"/>
        <v>400</v>
      </c>
      <c r="Q209" s="66">
        <f t="shared" si="79"/>
        <v>2800</v>
      </c>
    </row>
    <row r="210" spans="1:17" ht="36.75" customHeight="1" collapsed="1">
      <c r="A210" s="510"/>
      <c r="B210" s="511"/>
      <c r="C210" s="128" t="s">
        <v>13</v>
      </c>
      <c r="D210" s="25">
        <v>0</v>
      </c>
      <c r="E210" s="208">
        <f>SUM(E211:E213)-1450-18000</f>
        <v>25550</v>
      </c>
      <c r="F210" s="25">
        <f>SUM(F211:F213)</f>
        <v>0</v>
      </c>
      <c r="G210" s="25">
        <f t="shared" ref="G210:O210" si="84">SUM(G211:G213)</f>
        <v>0</v>
      </c>
      <c r="H210" s="351">
        <v>0</v>
      </c>
      <c r="I210" s="25">
        <v>0</v>
      </c>
      <c r="J210" s="212">
        <f t="shared" si="77"/>
        <v>25550</v>
      </c>
      <c r="K210" s="25">
        <f t="shared" ref="K210" si="85">SUM(K211:K213)</f>
        <v>0</v>
      </c>
      <c r="L210" s="208">
        <f t="shared" si="84"/>
        <v>45000</v>
      </c>
      <c r="M210" s="25">
        <f>SUM(M211:M213)</f>
        <v>0</v>
      </c>
      <c r="N210" s="25">
        <f t="shared" ref="N210" si="86">SUM(N211:N213)</f>
        <v>0</v>
      </c>
      <c r="O210" s="208">
        <f t="shared" si="84"/>
        <v>45000</v>
      </c>
      <c r="P210" s="212">
        <f t="shared" si="83"/>
        <v>90000</v>
      </c>
      <c r="Q210" s="66">
        <f t="shared" si="79"/>
        <v>115550</v>
      </c>
    </row>
    <row r="211" spans="1:17" ht="16.5" hidden="1" customHeight="1" outlineLevel="1">
      <c r="A211" s="510"/>
      <c r="B211" s="511"/>
      <c r="C211" s="98" t="s">
        <v>24</v>
      </c>
      <c r="D211" s="25">
        <v>0</v>
      </c>
      <c r="E211" s="206">
        <v>15000</v>
      </c>
      <c r="F211" s="25">
        <v>0</v>
      </c>
      <c r="G211" s="25">
        <v>0</v>
      </c>
      <c r="H211" s="351">
        <v>0</v>
      </c>
      <c r="I211" s="25">
        <v>0</v>
      </c>
      <c r="J211" s="212">
        <f t="shared" si="77"/>
        <v>15000</v>
      </c>
      <c r="K211" s="25">
        <v>0</v>
      </c>
      <c r="L211" s="208">
        <v>15000</v>
      </c>
      <c r="M211" s="25">
        <v>0</v>
      </c>
      <c r="N211" s="25">
        <v>0</v>
      </c>
      <c r="O211" s="208">
        <v>15000</v>
      </c>
      <c r="P211" s="212">
        <f t="shared" si="83"/>
        <v>30000</v>
      </c>
      <c r="Q211" s="66">
        <f t="shared" si="79"/>
        <v>45000</v>
      </c>
    </row>
    <row r="212" spans="1:17" ht="16.5" hidden="1" customHeight="1" outlineLevel="1">
      <c r="A212" s="510"/>
      <c r="B212" s="511"/>
      <c r="C212" s="86" t="s">
        <v>32</v>
      </c>
      <c r="D212" s="25">
        <v>0</v>
      </c>
      <c r="E212" s="206">
        <v>15000</v>
      </c>
      <c r="F212" s="25">
        <v>0</v>
      </c>
      <c r="G212" s="25">
        <v>0</v>
      </c>
      <c r="H212" s="351">
        <v>0</v>
      </c>
      <c r="I212" s="25">
        <v>0</v>
      </c>
      <c r="J212" s="212">
        <f t="shared" si="77"/>
        <v>15000</v>
      </c>
      <c r="K212" s="25">
        <v>0</v>
      </c>
      <c r="L212" s="208">
        <v>15000</v>
      </c>
      <c r="M212" s="25">
        <v>0</v>
      </c>
      <c r="N212" s="25">
        <v>0</v>
      </c>
      <c r="O212" s="208">
        <v>15000</v>
      </c>
      <c r="P212" s="212">
        <f t="shared" si="83"/>
        <v>30000</v>
      </c>
      <c r="Q212" s="66">
        <f t="shared" si="79"/>
        <v>45000</v>
      </c>
    </row>
    <row r="213" spans="1:17" ht="16.5" hidden="1" customHeight="1" outlineLevel="1">
      <c r="A213" s="510"/>
      <c r="B213" s="511"/>
      <c r="C213" s="86" t="s">
        <v>33</v>
      </c>
      <c r="D213" s="25">
        <v>0</v>
      </c>
      <c r="E213" s="206">
        <v>15000</v>
      </c>
      <c r="F213" s="25">
        <v>0</v>
      </c>
      <c r="G213" s="25">
        <v>0</v>
      </c>
      <c r="H213" s="351">
        <v>0</v>
      </c>
      <c r="I213" s="25">
        <v>0</v>
      </c>
      <c r="J213" s="212">
        <f t="shared" si="77"/>
        <v>15000</v>
      </c>
      <c r="K213" s="25">
        <v>0</v>
      </c>
      <c r="L213" s="208">
        <v>15000</v>
      </c>
      <c r="M213" s="25">
        <v>0</v>
      </c>
      <c r="N213" s="25">
        <v>0</v>
      </c>
      <c r="O213" s="208">
        <v>15000</v>
      </c>
      <c r="P213" s="212">
        <f t="shared" si="83"/>
        <v>30000</v>
      </c>
      <c r="Q213" s="66">
        <f t="shared" si="79"/>
        <v>45000</v>
      </c>
    </row>
    <row r="214" spans="1:17" ht="25.5" customHeight="1" collapsed="1">
      <c r="A214" s="510"/>
      <c r="B214" s="511"/>
      <c r="C214" s="128" t="s">
        <v>277</v>
      </c>
      <c r="D214" s="25">
        <v>0</v>
      </c>
      <c r="E214" s="208">
        <f>SUM(E215:E217)</f>
        <v>279000</v>
      </c>
      <c r="F214" s="208">
        <f t="shared" ref="F214:M214" si="87">SUM(F215:F217)</f>
        <v>1471000</v>
      </c>
      <c r="G214" s="208">
        <f t="shared" si="87"/>
        <v>576000</v>
      </c>
      <c r="H214" s="351">
        <v>576000</v>
      </c>
      <c r="I214" s="351">
        <v>2840500</v>
      </c>
      <c r="J214" s="212">
        <f t="shared" si="77"/>
        <v>5742500</v>
      </c>
      <c r="K214" s="208">
        <f t="shared" si="87"/>
        <v>1484100</v>
      </c>
      <c r="L214" s="25">
        <f t="shared" si="87"/>
        <v>0</v>
      </c>
      <c r="M214" s="25">
        <f t="shared" si="87"/>
        <v>0</v>
      </c>
      <c r="N214" s="25">
        <f>SUM(N215:N217)</f>
        <v>0</v>
      </c>
      <c r="O214" s="25">
        <f t="shared" ref="O214" si="88">SUM(O215:O217)</f>
        <v>0</v>
      </c>
      <c r="P214" s="212">
        <f t="shared" si="83"/>
        <v>1484100</v>
      </c>
      <c r="Q214" s="66">
        <f t="shared" si="79"/>
        <v>7226600</v>
      </c>
    </row>
    <row r="215" spans="1:17" ht="16.5" hidden="1" customHeight="1" outlineLevel="1">
      <c r="A215" s="510"/>
      <c r="B215" s="511"/>
      <c r="C215" s="98" t="s">
        <v>24</v>
      </c>
      <c r="D215" s="25">
        <v>0</v>
      </c>
      <c r="E215" s="25">
        <v>0</v>
      </c>
      <c r="F215" s="95">
        <f>1471137-137</f>
        <v>1471000</v>
      </c>
      <c r="G215" s="95">
        <f>576123-123</f>
        <v>576000</v>
      </c>
      <c r="H215" s="95">
        <v>576000</v>
      </c>
      <c r="I215" s="95">
        <v>2840500</v>
      </c>
      <c r="J215" s="212">
        <f t="shared" si="77"/>
        <v>5463500</v>
      </c>
      <c r="K215" s="95">
        <v>1484100</v>
      </c>
      <c r="L215" s="25">
        <v>0</v>
      </c>
      <c r="M215" s="25">
        <v>0</v>
      </c>
      <c r="N215" s="25">
        <v>0</v>
      </c>
      <c r="O215" s="25">
        <v>0</v>
      </c>
      <c r="P215" s="212">
        <f t="shared" si="83"/>
        <v>1484100</v>
      </c>
      <c r="Q215" s="66">
        <f t="shared" si="79"/>
        <v>6947600</v>
      </c>
    </row>
    <row r="216" spans="1:17" ht="16.5" hidden="1" customHeight="1" outlineLevel="1">
      <c r="A216" s="510"/>
      <c r="B216" s="511"/>
      <c r="C216" s="86" t="s">
        <v>32</v>
      </c>
      <c r="D216" s="25">
        <v>0</v>
      </c>
      <c r="E216" s="206">
        <v>178900</v>
      </c>
      <c r="F216" s="25">
        <v>0</v>
      </c>
      <c r="G216" s="25">
        <v>0</v>
      </c>
      <c r="H216" s="25">
        <v>0</v>
      </c>
      <c r="I216" s="25">
        <v>0</v>
      </c>
      <c r="J216" s="212">
        <f t="shared" si="77"/>
        <v>178900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12">
        <f t="shared" si="83"/>
        <v>0</v>
      </c>
      <c r="Q216" s="66">
        <f t="shared" si="79"/>
        <v>178900</v>
      </c>
    </row>
    <row r="217" spans="1:17" ht="16.5" hidden="1" customHeight="1" outlineLevel="1">
      <c r="A217" s="510"/>
      <c r="B217" s="511"/>
      <c r="C217" s="86" t="s">
        <v>33</v>
      </c>
      <c r="D217" s="25">
        <v>0</v>
      </c>
      <c r="E217" s="206">
        <v>100100</v>
      </c>
      <c r="F217" s="25">
        <v>0</v>
      </c>
      <c r="G217" s="25">
        <v>0</v>
      </c>
      <c r="H217" s="25">
        <v>0</v>
      </c>
      <c r="I217" s="25">
        <v>0</v>
      </c>
      <c r="J217" s="212">
        <f t="shared" si="77"/>
        <v>100100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12">
        <f t="shared" si="83"/>
        <v>0</v>
      </c>
      <c r="Q217" s="66">
        <f t="shared" si="79"/>
        <v>100100</v>
      </c>
    </row>
    <row r="218" spans="1:17" ht="25.5" customHeight="1" collapsed="1">
      <c r="A218" s="512"/>
      <c r="B218" s="513"/>
      <c r="C218" s="128" t="s">
        <v>22</v>
      </c>
      <c r="D218" s="25">
        <v>0</v>
      </c>
      <c r="E218" s="208">
        <f>SUM(E219:E221)</f>
        <v>0</v>
      </c>
      <c r="F218" s="25">
        <f>SUM(F219:F221)</f>
        <v>0</v>
      </c>
      <c r="G218" s="25">
        <f t="shared" ref="G218" si="89">SUM(G219:G221)</f>
        <v>0</v>
      </c>
      <c r="H218" s="25">
        <v>0</v>
      </c>
      <c r="I218" s="351">
        <v>42972</v>
      </c>
      <c r="J218" s="212">
        <f t="shared" si="77"/>
        <v>42972</v>
      </c>
      <c r="K218" s="208">
        <f>SUM(K219:K221)</f>
        <v>42970</v>
      </c>
      <c r="L218" s="208">
        <f>SUM(L219:L221)</f>
        <v>42967</v>
      </c>
      <c r="M218" s="208">
        <f>SUM(M219:M221)</f>
        <v>42966.400000000001</v>
      </c>
      <c r="N218" s="208">
        <f t="shared" ref="N218:O218" si="90">SUM(N219:N221)</f>
        <v>42967</v>
      </c>
      <c r="O218" s="208">
        <f t="shared" si="90"/>
        <v>42966</v>
      </c>
      <c r="P218" s="212">
        <f t="shared" si="83"/>
        <v>214836.4</v>
      </c>
      <c r="Q218" s="66">
        <f t="shared" si="79"/>
        <v>257808.4</v>
      </c>
    </row>
    <row r="219" spans="1:17" ht="15.75" hidden="1" customHeight="1" outlineLevel="1">
      <c r="A219" s="143"/>
      <c r="B219" s="144"/>
      <c r="C219" s="105" t="s">
        <v>24</v>
      </c>
      <c r="D219" s="105"/>
      <c r="E219" s="44">
        <v>0</v>
      </c>
      <c r="F219" s="44">
        <v>0</v>
      </c>
      <c r="G219" s="44">
        <v>0</v>
      </c>
      <c r="H219" s="44">
        <v>0</v>
      </c>
      <c r="I219" s="218">
        <v>27977</v>
      </c>
      <c r="J219" s="212">
        <f t="shared" si="77"/>
        <v>27977</v>
      </c>
      <c r="K219" s="211">
        <v>27975</v>
      </c>
      <c r="L219" s="133">
        <v>27972</v>
      </c>
      <c r="M219" s="218">
        <f>27971.5-0.1</f>
        <v>27971.4</v>
      </c>
      <c r="N219" s="224">
        <v>27972</v>
      </c>
      <c r="O219" s="180">
        <v>27971</v>
      </c>
      <c r="P219" s="212">
        <f t="shared" si="83"/>
        <v>139861.4</v>
      </c>
      <c r="Q219" s="15"/>
    </row>
    <row r="220" spans="1:17" ht="15.75" hidden="1" customHeight="1" outlineLevel="1">
      <c r="A220" s="143"/>
      <c r="B220" s="144"/>
      <c r="C220" s="91" t="s">
        <v>32</v>
      </c>
      <c r="D220" s="91"/>
      <c r="E220" s="44">
        <v>0</v>
      </c>
      <c r="F220" s="44">
        <v>0</v>
      </c>
      <c r="G220" s="44">
        <v>0</v>
      </c>
      <c r="H220" s="44">
        <v>0</v>
      </c>
      <c r="I220" s="264">
        <v>12750</v>
      </c>
      <c r="J220" s="212">
        <f t="shared" si="77"/>
        <v>12750</v>
      </c>
      <c r="K220" s="211">
        <v>12750</v>
      </c>
      <c r="L220" s="211">
        <v>12750</v>
      </c>
      <c r="M220" s="219">
        <v>12750</v>
      </c>
      <c r="N220" s="216">
        <v>12750</v>
      </c>
      <c r="O220" s="180">
        <v>12750</v>
      </c>
      <c r="P220" s="212">
        <f t="shared" si="83"/>
        <v>63750</v>
      </c>
      <c r="Q220" s="15"/>
    </row>
    <row r="221" spans="1:17" ht="15.75" hidden="1" customHeight="1" outlineLevel="1">
      <c r="A221" s="143"/>
      <c r="B221" s="144"/>
      <c r="C221" s="91" t="s">
        <v>33</v>
      </c>
      <c r="D221" s="91"/>
      <c r="E221" s="44">
        <v>0</v>
      </c>
      <c r="F221" s="44">
        <v>0</v>
      </c>
      <c r="G221" s="106"/>
      <c r="H221" s="106"/>
      <c r="I221" s="264">
        <v>2245</v>
      </c>
      <c r="J221" s="212">
        <f t="shared" si="77"/>
        <v>2245</v>
      </c>
      <c r="K221" s="211">
        <v>2245</v>
      </c>
      <c r="L221" s="89">
        <v>2245</v>
      </c>
      <c r="M221" s="218">
        <v>2245</v>
      </c>
      <c r="N221" s="216">
        <v>2245</v>
      </c>
      <c r="O221" s="180">
        <v>2245</v>
      </c>
      <c r="P221" s="212">
        <f t="shared" si="83"/>
        <v>11225</v>
      </c>
      <c r="Q221" s="15"/>
    </row>
    <row r="222" spans="1:17" s="228" customFormat="1" ht="30" customHeight="1" collapsed="1">
      <c r="A222" s="433" t="s">
        <v>89</v>
      </c>
      <c r="B222" s="529"/>
      <c r="C222" s="530"/>
      <c r="D222" s="212">
        <f>D227+D231+D235+D239</f>
        <v>0</v>
      </c>
      <c r="E222" s="212">
        <f>E226+E231+E234+E237</f>
        <v>44000</v>
      </c>
      <c r="F222" s="212">
        <f>F226+F231+F234+F237+F223</f>
        <v>100000</v>
      </c>
      <c r="G222" s="212">
        <f>G226+G231+G234+G237</f>
        <v>2500000</v>
      </c>
      <c r="H222" s="354">
        <f>H226+H231+H234+H237</f>
        <v>2500000</v>
      </c>
      <c r="I222" s="354">
        <f>I226+I231+I234+I237</f>
        <v>343333</v>
      </c>
      <c r="J222" s="212">
        <f t="shared" si="77"/>
        <v>5487333</v>
      </c>
      <c r="K222" s="356">
        <f>K226+K231+K234+K237+K223</f>
        <v>484433</v>
      </c>
      <c r="L222" s="356">
        <f>L226+L231+L234+L237+L223</f>
        <v>383333</v>
      </c>
      <c r="M222" s="356">
        <f>M226+M231+M234+M237+M223</f>
        <v>343333</v>
      </c>
      <c r="N222" s="356">
        <f>N226+N231+N234+N237+N223</f>
        <v>333333</v>
      </c>
      <c r="O222" s="356">
        <f>O226+O231+O234+O237+O223</f>
        <v>383335</v>
      </c>
      <c r="P222" s="212">
        <f t="shared" si="83"/>
        <v>1927767</v>
      </c>
      <c r="Q222" s="67">
        <f>J222+P222</f>
        <v>7415100</v>
      </c>
    </row>
    <row r="223" spans="1:17" ht="36.75" customHeight="1">
      <c r="A223" s="508">
        <v>6</v>
      </c>
      <c r="B223" s="509"/>
      <c r="C223" s="128" t="s">
        <v>11</v>
      </c>
      <c r="D223" s="128"/>
      <c r="E223" s="208">
        <f>SUM(E224:E225)</f>
        <v>0</v>
      </c>
      <c r="F223" s="208">
        <f>SUM(F224:F225)</f>
        <v>0</v>
      </c>
      <c r="G223" s="208">
        <f t="shared" ref="G223" si="91">SUM(G224:G225)</f>
        <v>0</v>
      </c>
      <c r="H223" s="351">
        <v>0</v>
      </c>
      <c r="I223" s="351">
        <v>0</v>
      </c>
      <c r="J223" s="212">
        <f t="shared" si="77"/>
        <v>0</v>
      </c>
      <c r="K223" s="208">
        <f t="shared" ref="K223:O223" si="92">SUM(K224:K225)</f>
        <v>151100</v>
      </c>
      <c r="L223" s="208">
        <f t="shared" si="92"/>
        <v>0</v>
      </c>
      <c r="M223" s="208">
        <f t="shared" si="92"/>
        <v>0</v>
      </c>
      <c r="N223" s="208">
        <f t="shared" si="92"/>
        <v>0</v>
      </c>
      <c r="O223" s="208">
        <f t="shared" si="92"/>
        <v>0</v>
      </c>
      <c r="P223" s="212">
        <f t="shared" si="83"/>
        <v>151100</v>
      </c>
      <c r="Q223" s="66">
        <f t="shared" ref="Q223:Q237" si="93">J223+P223</f>
        <v>151100</v>
      </c>
    </row>
    <row r="224" spans="1:17" ht="16.5" hidden="1" customHeight="1" outlineLevel="1">
      <c r="A224" s="510"/>
      <c r="B224" s="511"/>
      <c r="C224" s="86" t="s">
        <v>85</v>
      </c>
      <c r="D224" s="86"/>
      <c r="E224" s="113"/>
      <c r="F224" s="25">
        <v>0</v>
      </c>
      <c r="G224" s="25">
        <v>0</v>
      </c>
      <c r="H224" s="25">
        <v>0</v>
      </c>
      <c r="I224" s="25">
        <v>0</v>
      </c>
      <c r="J224" s="212">
        <f t="shared" si="77"/>
        <v>0</v>
      </c>
      <c r="K224" s="206">
        <v>85000</v>
      </c>
      <c r="L224" s="25">
        <v>0</v>
      </c>
      <c r="M224" s="25">
        <v>0</v>
      </c>
      <c r="N224" s="25">
        <v>0</v>
      </c>
      <c r="O224" s="25">
        <v>0</v>
      </c>
      <c r="P224" s="212">
        <f t="shared" si="83"/>
        <v>85000</v>
      </c>
      <c r="Q224" s="66">
        <f t="shared" si="93"/>
        <v>85000</v>
      </c>
    </row>
    <row r="225" spans="1:17" ht="16.5" hidden="1" customHeight="1" outlineLevel="1">
      <c r="A225" s="510"/>
      <c r="B225" s="511"/>
      <c r="C225" s="86" t="s">
        <v>15</v>
      </c>
      <c r="D225" s="86"/>
      <c r="E225" s="113"/>
      <c r="F225" s="25">
        <v>0</v>
      </c>
      <c r="G225" s="25">
        <v>0</v>
      </c>
      <c r="H225" s="25">
        <v>0</v>
      </c>
      <c r="I225" s="25">
        <v>0</v>
      </c>
      <c r="J225" s="212">
        <f t="shared" si="77"/>
        <v>0</v>
      </c>
      <c r="K225" s="206">
        <v>66100</v>
      </c>
      <c r="L225" s="25">
        <v>0</v>
      </c>
      <c r="M225" s="25">
        <v>0</v>
      </c>
      <c r="N225" s="25">
        <v>0</v>
      </c>
      <c r="O225" s="25">
        <v>0</v>
      </c>
      <c r="P225" s="212">
        <f t="shared" si="83"/>
        <v>66100</v>
      </c>
      <c r="Q225" s="66">
        <f t="shared" si="93"/>
        <v>66100</v>
      </c>
    </row>
    <row r="226" spans="1:17" ht="25.5" customHeight="1" collapsed="1">
      <c r="A226" s="510"/>
      <c r="B226" s="511"/>
      <c r="C226" s="128" t="s">
        <v>12</v>
      </c>
      <c r="D226" s="25">
        <v>0</v>
      </c>
      <c r="E226" s="208">
        <f>SUM(E227:E229)</f>
        <v>0</v>
      </c>
      <c r="F226" s="208">
        <f>SUM(F227:F230)</f>
        <v>100000</v>
      </c>
      <c r="G226" s="208">
        <f t="shared" ref="G226" si="94">SUM(G227:G229)</f>
        <v>0</v>
      </c>
      <c r="H226" s="351">
        <v>0</v>
      </c>
      <c r="I226" s="351">
        <v>10000</v>
      </c>
      <c r="J226" s="212">
        <f t="shared" si="77"/>
        <v>110000</v>
      </c>
      <c r="K226" s="208">
        <f t="shared" ref="K226:L226" si="95">SUM(K227:K229)</f>
        <v>0</v>
      </c>
      <c r="L226" s="208">
        <f t="shared" si="95"/>
        <v>0</v>
      </c>
      <c r="M226" s="208">
        <f>SUM(M227:M230)</f>
        <v>10000</v>
      </c>
      <c r="N226" s="208">
        <f t="shared" ref="N226:O226" si="96">SUM(N227:N229)</f>
        <v>0</v>
      </c>
      <c r="O226" s="208">
        <f t="shared" si="96"/>
        <v>0</v>
      </c>
      <c r="P226" s="212">
        <f t="shared" si="83"/>
        <v>10000</v>
      </c>
      <c r="Q226" s="66">
        <f t="shared" si="93"/>
        <v>120000</v>
      </c>
    </row>
    <row r="227" spans="1:17" ht="16.5" hidden="1" customHeight="1" outlineLevel="1">
      <c r="A227" s="510"/>
      <c r="B227" s="511"/>
      <c r="C227" s="86" t="s">
        <v>280</v>
      </c>
      <c r="D227" s="86"/>
      <c r="E227" s="25">
        <v>0</v>
      </c>
      <c r="F227" s="208">
        <v>40000</v>
      </c>
      <c r="G227" s="25">
        <v>0</v>
      </c>
      <c r="H227" s="25">
        <v>0</v>
      </c>
      <c r="I227" s="351">
        <v>4000</v>
      </c>
      <c r="J227" s="212">
        <f t="shared" si="77"/>
        <v>44000</v>
      </c>
      <c r="K227" s="25">
        <v>0</v>
      </c>
      <c r="L227" s="25">
        <v>0</v>
      </c>
      <c r="M227" s="208">
        <v>4000</v>
      </c>
      <c r="N227" s="25">
        <v>0</v>
      </c>
      <c r="O227" s="25">
        <v>0</v>
      </c>
      <c r="P227" s="212">
        <f t="shared" si="83"/>
        <v>4000</v>
      </c>
      <c r="Q227" s="66">
        <f t="shared" si="93"/>
        <v>48000</v>
      </c>
    </row>
    <row r="228" spans="1:17" ht="16.5" hidden="1" customHeight="1" outlineLevel="1">
      <c r="A228" s="510"/>
      <c r="B228" s="511"/>
      <c r="C228" s="99" t="s">
        <v>279</v>
      </c>
      <c r="D228" s="99"/>
      <c r="E228" s="25"/>
      <c r="F228" s="208">
        <v>10000</v>
      </c>
      <c r="G228" s="25"/>
      <c r="H228" s="25"/>
      <c r="I228" s="351">
        <v>1000</v>
      </c>
      <c r="J228" s="212">
        <f t="shared" si="77"/>
        <v>11000</v>
      </c>
      <c r="K228" s="25"/>
      <c r="L228" s="25"/>
      <c r="M228" s="208">
        <v>1000</v>
      </c>
      <c r="N228" s="25"/>
      <c r="O228" s="25"/>
      <c r="P228" s="212">
        <f t="shared" si="83"/>
        <v>1000</v>
      </c>
      <c r="Q228" s="66">
        <f t="shared" si="93"/>
        <v>12000</v>
      </c>
    </row>
    <row r="229" spans="1:17" ht="16.5" hidden="1" customHeight="1" outlineLevel="1">
      <c r="A229" s="510"/>
      <c r="B229" s="511"/>
      <c r="C229" s="86" t="s">
        <v>282</v>
      </c>
      <c r="D229" s="86"/>
      <c r="E229" s="25">
        <v>0</v>
      </c>
      <c r="F229" s="208">
        <v>40000</v>
      </c>
      <c r="G229" s="25">
        <v>0</v>
      </c>
      <c r="H229" s="25">
        <v>0</v>
      </c>
      <c r="I229" s="351">
        <v>4000</v>
      </c>
      <c r="J229" s="212">
        <f t="shared" si="77"/>
        <v>44000</v>
      </c>
      <c r="K229" s="25">
        <v>0</v>
      </c>
      <c r="L229" s="25">
        <v>0</v>
      </c>
      <c r="M229" s="208">
        <v>4000</v>
      </c>
      <c r="N229" s="25">
        <v>0</v>
      </c>
      <c r="O229" s="25">
        <v>0</v>
      </c>
      <c r="P229" s="212">
        <f t="shared" si="83"/>
        <v>4000</v>
      </c>
      <c r="Q229" s="66">
        <f t="shared" si="93"/>
        <v>48000</v>
      </c>
    </row>
    <row r="230" spans="1:17" ht="16.5" hidden="1" customHeight="1" outlineLevel="1">
      <c r="A230" s="510"/>
      <c r="B230" s="511"/>
      <c r="C230" s="99" t="s">
        <v>281</v>
      </c>
      <c r="D230" s="99"/>
      <c r="E230" s="25"/>
      <c r="F230" s="208">
        <v>10000</v>
      </c>
      <c r="G230" s="25"/>
      <c r="H230" s="25"/>
      <c r="I230" s="351">
        <v>1000</v>
      </c>
      <c r="J230" s="212">
        <f t="shared" si="77"/>
        <v>11000</v>
      </c>
      <c r="K230" s="25"/>
      <c r="L230" s="25"/>
      <c r="M230" s="208">
        <v>1000</v>
      </c>
      <c r="N230" s="25"/>
      <c r="O230" s="25"/>
      <c r="P230" s="212">
        <f t="shared" si="83"/>
        <v>1000</v>
      </c>
      <c r="Q230" s="66">
        <f t="shared" si="93"/>
        <v>12000</v>
      </c>
    </row>
    <row r="231" spans="1:17" ht="33" customHeight="1" collapsed="1">
      <c r="A231" s="510"/>
      <c r="B231" s="511"/>
      <c r="C231" s="128" t="s">
        <v>13</v>
      </c>
      <c r="D231" s="25">
        <v>0</v>
      </c>
      <c r="E231" s="208">
        <f>SUM(E232:E233)</f>
        <v>44000</v>
      </c>
      <c r="F231" s="208">
        <f>SUM(F232:F233)</f>
        <v>0</v>
      </c>
      <c r="G231" s="208">
        <f>SUM(G232:G233)</f>
        <v>0</v>
      </c>
      <c r="H231" s="351">
        <v>0</v>
      </c>
      <c r="I231" s="351">
        <v>0</v>
      </c>
      <c r="J231" s="212">
        <f t="shared" si="77"/>
        <v>44000</v>
      </c>
      <c r="K231" s="208">
        <f t="shared" ref="K231:O231" si="97">SUM(K232:K233)</f>
        <v>0</v>
      </c>
      <c r="L231" s="208">
        <f t="shared" si="97"/>
        <v>50000</v>
      </c>
      <c r="M231" s="208">
        <f t="shared" si="97"/>
        <v>0</v>
      </c>
      <c r="N231" s="208">
        <f t="shared" si="97"/>
        <v>0</v>
      </c>
      <c r="O231" s="208">
        <f t="shared" si="97"/>
        <v>50000</v>
      </c>
      <c r="P231" s="212">
        <f t="shared" si="83"/>
        <v>100000</v>
      </c>
      <c r="Q231" s="66">
        <f t="shared" si="93"/>
        <v>144000</v>
      </c>
    </row>
    <row r="232" spans="1:17" ht="16.5" hidden="1" customHeight="1" outlineLevel="1">
      <c r="A232" s="510"/>
      <c r="B232" s="511"/>
      <c r="C232" s="86" t="s">
        <v>85</v>
      </c>
      <c r="D232" s="86"/>
      <c r="E232" s="206">
        <v>22000</v>
      </c>
      <c r="F232" s="25">
        <v>0</v>
      </c>
      <c r="G232" s="25">
        <v>0</v>
      </c>
      <c r="H232" s="351">
        <v>0</v>
      </c>
      <c r="I232" s="25">
        <v>0</v>
      </c>
      <c r="J232" s="212">
        <f t="shared" si="77"/>
        <v>22000</v>
      </c>
      <c r="K232" s="25">
        <v>0</v>
      </c>
      <c r="L232" s="208">
        <v>25000</v>
      </c>
      <c r="M232" s="25">
        <v>0</v>
      </c>
      <c r="N232" s="25">
        <v>0</v>
      </c>
      <c r="O232" s="208">
        <v>25000</v>
      </c>
      <c r="P232" s="212">
        <f t="shared" si="83"/>
        <v>50000</v>
      </c>
      <c r="Q232" s="66">
        <f t="shared" si="93"/>
        <v>72000</v>
      </c>
    </row>
    <row r="233" spans="1:17" ht="16.5" hidden="1" customHeight="1" outlineLevel="1">
      <c r="A233" s="510"/>
      <c r="B233" s="511"/>
      <c r="C233" s="86" t="s">
        <v>15</v>
      </c>
      <c r="D233" s="86"/>
      <c r="E233" s="206">
        <v>22000</v>
      </c>
      <c r="F233" s="25">
        <v>0</v>
      </c>
      <c r="G233" s="25">
        <v>0</v>
      </c>
      <c r="H233" s="351">
        <v>0</v>
      </c>
      <c r="I233" s="25">
        <v>0</v>
      </c>
      <c r="J233" s="212">
        <f t="shared" si="77"/>
        <v>22000</v>
      </c>
      <c r="K233" s="25">
        <v>0</v>
      </c>
      <c r="L233" s="208">
        <v>25000</v>
      </c>
      <c r="M233" s="25">
        <v>0</v>
      </c>
      <c r="N233" s="25">
        <v>0</v>
      </c>
      <c r="O233" s="208">
        <v>25000</v>
      </c>
      <c r="P233" s="212">
        <f t="shared" si="83"/>
        <v>50000</v>
      </c>
      <c r="Q233" s="66">
        <f t="shared" si="93"/>
        <v>72000</v>
      </c>
    </row>
    <row r="234" spans="1:17" ht="25.5" customHeight="1" collapsed="1">
      <c r="A234" s="510"/>
      <c r="B234" s="511"/>
      <c r="C234" s="128" t="s">
        <v>277</v>
      </c>
      <c r="D234" s="25">
        <v>0</v>
      </c>
      <c r="E234" s="208">
        <f>SUM(E235:E236)</f>
        <v>0</v>
      </c>
      <c r="F234" s="208">
        <f>SUM(F235:F236)</f>
        <v>0</v>
      </c>
      <c r="G234" s="208">
        <f t="shared" ref="G234:O234" si="98">SUM(G235:G236)</f>
        <v>2500000</v>
      </c>
      <c r="H234" s="351">
        <v>2500000</v>
      </c>
      <c r="I234" s="351">
        <v>0</v>
      </c>
      <c r="J234" s="212">
        <f t="shared" si="77"/>
        <v>5000000</v>
      </c>
      <c r="K234" s="208">
        <f t="shared" si="98"/>
        <v>0</v>
      </c>
      <c r="L234" s="208">
        <f t="shared" si="98"/>
        <v>0</v>
      </c>
      <c r="M234" s="208">
        <f t="shared" si="98"/>
        <v>0</v>
      </c>
      <c r="N234" s="208">
        <f t="shared" si="98"/>
        <v>0</v>
      </c>
      <c r="O234" s="208">
        <f t="shared" si="98"/>
        <v>0</v>
      </c>
      <c r="P234" s="21">
        <f t="shared" ref="P234:P236" si="99">O234+N234+M234+L234+K234</f>
        <v>0</v>
      </c>
      <c r="Q234" s="66">
        <f t="shared" si="93"/>
        <v>5000000</v>
      </c>
    </row>
    <row r="235" spans="1:17" ht="16.5" hidden="1" customHeight="1" outlineLevel="1">
      <c r="A235" s="510"/>
      <c r="B235" s="511"/>
      <c r="C235" s="86" t="s">
        <v>85</v>
      </c>
      <c r="D235" s="86"/>
      <c r="E235" s="25">
        <v>0</v>
      </c>
      <c r="F235" s="25">
        <v>0</v>
      </c>
      <c r="G235" s="25">
        <v>0</v>
      </c>
      <c r="H235" s="351">
        <v>0</v>
      </c>
      <c r="I235" s="25">
        <v>0</v>
      </c>
      <c r="J235" s="212">
        <f t="shared" si="77"/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1">
        <f t="shared" si="99"/>
        <v>0</v>
      </c>
      <c r="Q235" s="66">
        <f t="shared" si="93"/>
        <v>0</v>
      </c>
    </row>
    <row r="236" spans="1:17" ht="16.5" hidden="1" customHeight="1" outlineLevel="1">
      <c r="A236" s="510"/>
      <c r="B236" s="511"/>
      <c r="C236" s="86" t="s">
        <v>15</v>
      </c>
      <c r="D236" s="86"/>
      <c r="E236" s="25">
        <v>0</v>
      </c>
      <c r="F236" s="25">
        <v>0</v>
      </c>
      <c r="G236" s="208">
        <v>2500000</v>
      </c>
      <c r="H236" s="25">
        <v>2500000</v>
      </c>
      <c r="I236" s="25">
        <v>0</v>
      </c>
      <c r="J236" s="212">
        <f t="shared" si="77"/>
        <v>5000000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1">
        <f t="shared" si="99"/>
        <v>0</v>
      </c>
      <c r="Q236" s="66">
        <f t="shared" si="93"/>
        <v>5000000</v>
      </c>
    </row>
    <row r="237" spans="1:17" ht="25.5" customHeight="1" collapsed="1" thickBot="1">
      <c r="A237" s="510"/>
      <c r="B237" s="511"/>
      <c r="C237" s="128" t="s">
        <v>22</v>
      </c>
      <c r="D237" s="25">
        <v>0</v>
      </c>
      <c r="E237" s="208">
        <f>SUM(E238:E239)</f>
        <v>0</v>
      </c>
      <c r="F237" s="208">
        <f>SUM(F238:F239)</f>
        <v>0</v>
      </c>
      <c r="G237" s="208">
        <f t="shared" ref="G237" si="100">SUM(G238:G239)</f>
        <v>0</v>
      </c>
      <c r="H237" s="351">
        <v>0</v>
      </c>
      <c r="I237" s="351">
        <v>333333</v>
      </c>
      <c r="J237" s="212">
        <f t="shared" si="77"/>
        <v>333333</v>
      </c>
      <c r="K237" s="208">
        <f t="shared" ref="K237:O237" si="101">SUM(K238:K239)</f>
        <v>333333</v>
      </c>
      <c r="L237" s="208">
        <f t="shared" si="101"/>
        <v>333333</v>
      </c>
      <c r="M237" s="208">
        <f t="shared" si="101"/>
        <v>333333</v>
      </c>
      <c r="N237" s="208">
        <f t="shared" si="101"/>
        <v>333333</v>
      </c>
      <c r="O237" s="208">
        <f t="shared" si="101"/>
        <v>333335</v>
      </c>
      <c r="P237" s="212">
        <f t="shared" si="83"/>
        <v>1666667</v>
      </c>
      <c r="Q237" s="66">
        <f t="shared" si="93"/>
        <v>2000000</v>
      </c>
    </row>
    <row r="238" spans="1:17" ht="15.75" hidden="1" customHeight="1" outlineLevel="1">
      <c r="A238" s="510"/>
      <c r="B238" s="511"/>
      <c r="C238" s="91" t="s">
        <v>85</v>
      </c>
      <c r="D238" s="91"/>
      <c r="E238" s="44">
        <v>0</v>
      </c>
      <c r="F238" s="44">
        <v>0</v>
      </c>
      <c r="G238" s="44">
        <v>0</v>
      </c>
      <c r="H238" s="44">
        <v>0</v>
      </c>
      <c r="I238" s="107">
        <v>166666</v>
      </c>
      <c r="J238" s="212">
        <f t="shared" si="77"/>
        <v>166666</v>
      </c>
      <c r="K238" s="200">
        <v>166666</v>
      </c>
      <c r="L238" s="200">
        <v>166666</v>
      </c>
      <c r="M238" s="200">
        <v>166666</v>
      </c>
      <c r="N238" s="200">
        <v>166666</v>
      </c>
      <c r="O238" s="200">
        <v>166669</v>
      </c>
      <c r="P238" s="212">
        <f t="shared" si="83"/>
        <v>833333</v>
      </c>
      <c r="Q238" s="15"/>
    </row>
    <row r="239" spans="1:17" ht="16.5" hidden="1" customHeight="1" outlineLevel="1" thickBot="1">
      <c r="A239" s="540"/>
      <c r="B239" s="541"/>
      <c r="C239" s="229" t="s">
        <v>15</v>
      </c>
      <c r="D239" s="229"/>
      <c r="E239" s="230">
        <v>0</v>
      </c>
      <c r="F239" s="230">
        <v>0</v>
      </c>
      <c r="G239" s="230">
        <v>0</v>
      </c>
      <c r="H239" s="230">
        <v>0</v>
      </c>
      <c r="I239" s="231">
        <v>166667</v>
      </c>
      <c r="J239" s="80">
        <f t="shared" si="77"/>
        <v>166667</v>
      </c>
      <c r="K239" s="200">
        <v>166667</v>
      </c>
      <c r="L239" s="200">
        <v>166667</v>
      </c>
      <c r="M239" s="200">
        <v>166667</v>
      </c>
      <c r="N239" s="200">
        <v>166667</v>
      </c>
      <c r="O239" s="200">
        <v>166666</v>
      </c>
      <c r="P239" s="80">
        <f t="shared" si="83"/>
        <v>833334</v>
      </c>
      <c r="Q239" s="232"/>
    </row>
    <row r="240" spans="1:17" s="197" customFormat="1" ht="30" customHeight="1" collapsed="1" thickTop="1">
      <c r="A240" s="548" t="s">
        <v>91</v>
      </c>
      <c r="B240" s="549"/>
      <c r="C240" s="550"/>
      <c r="D240" s="84">
        <f t="shared" ref="D240:I240" si="102">D244+D247+D250+D253</f>
        <v>0</v>
      </c>
      <c r="E240" s="84">
        <f t="shared" si="102"/>
        <v>60601</v>
      </c>
      <c r="F240" s="84">
        <f>F244+F247+F250+F253+F241</f>
        <v>35000</v>
      </c>
      <c r="G240" s="84">
        <f t="shared" si="102"/>
        <v>29000</v>
      </c>
      <c r="H240" s="84">
        <f t="shared" si="102"/>
        <v>29000</v>
      </c>
      <c r="I240" s="84">
        <f t="shared" si="102"/>
        <v>47333</v>
      </c>
      <c r="J240" s="84">
        <f t="shared" si="77"/>
        <v>200934</v>
      </c>
      <c r="K240" s="84">
        <f>K244+K247+K250+K253+K241</f>
        <v>47333</v>
      </c>
      <c r="L240" s="84">
        <f t="shared" ref="L240:O240" si="103">L244+L247+L250+L253+L241</f>
        <v>191467.11</v>
      </c>
      <c r="M240" s="84">
        <f t="shared" si="103"/>
        <v>47333</v>
      </c>
      <c r="N240" s="84">
        <f t="shared" si="103"/>
        <v>47333</v>
      </c>
      <c r="O240" s="84">
        <f t="shared" si="103"/>
        <v>102333</v>
      </c>
      <c r="P240" s="84">
        <f t="shared" si="83"/>
        <v>435799.11</v>
      </c>
      <c r="Q240" s="233">
        <f>J240+P240</f>
        <v>636733.11</v>
      </c>
    </row>
    <row r="241" spans="1:17" ht="35.25" customHeight="1">
      <c r="A241" s="508">
        <v>7</v>
      </c>
      <c r="B241" s="509"/>
      <c r="C241" s="128" t="s">
        <v>11</v>
      </c>
      <c r="D241" s="128"/>
      <c r="E241" s="208">
        <f>SUM(E242:E243)</f>
        <v>0</v>
      </c>
      <c r="F241" s="208">
        <f t="shared" ref="F241:O241" si="104">SUM(F242:F243)</f>
        <v>0</v>
      </c>
      <c r="G241" s="208">
        <f t="shared" si="104"/>
        <v>0</v>
      </c>
      <c r="H241" s="351">
        <v>0</v>
      </c>
      <c r="I241" s="351">
        <v>0</v>
      </c>
      <c r="J241" s="212">
        <f t="shared" si="77"/>
        <v>0</v>
      </c>
      <c r="K241" s="208">
        <f t="shared" si="104"/>
        <v>0</v>
      </c>
      <c r="L241" s="208">
        <f t="shared" si="104"/>
        <v>89134.109999999986</v>
      </c>
      <c r="M241" s="208">
        <f t="shared" si="104"/>
        <v>0</v>
      </c>
      <c r="N241" s="208">
        <f t="shared" si="104"/>
        <v>0</v>
      </c>
      <c r="O241" s="208">
        <f t="shared" si="104"/>
        <v>0</v>
      </c>
      <c r="P241" s="212">
        <f t="shared" si="83"/>
        <v>89134.109999999986</v>
      </c>
      <c r="Q241" s="66">
        <f t="shared" ref="Q241:Q253" si="105">J241+P241</f>
        <v>89134.109999999986</v>
      </c>
    </row>
    <row r="242" spans="1:17" ht="16.5" hidden="1" customHeight="1" outlineLevel="1">
      <c r="A242" s="510"/>
      <c r="B242" s="511"/>
      <c r="C242" s="86" t="s">
        <v>24</v>
      </c>
      <c r="D242" s="86"/>
      <c r="E242" s="25">
        <v>0</v>
      </c>
      <c r="F242" s="207"/>
      <c r="G242" s="25">
        <v>0</v>
      </c>
      <c r="H242" s="25">
        <v>0</v>
      </c>
      <c r="I242" s="25">
        <v>0</v>
      </c>
      <c r="J242" s="212">
        <f t="shared" si="77"/>
        <v>0</v>
      </c>
      <c r="K242" s="25">
        <v>0</v>
      </c>
      <c r="L242" s="207">
        <v>16116.46</v>
      </c>
      <c r="M242" s="25">
        <v>0</v>
      </c>
      <c r="N242" s="25">
        <v>0</v>
      </c>
      <c r="O242" s="25">
        <v>0</v>
      </c>
      <c r="P242" s="212">
        <f t="shared" si="83"/>
        <v>16116.46</v>
      </c>
      <c r="Q242" s="66">
        <f t="shared" si="105"/>
        <v>16116.46</v>
      </c>
    </row>
    <row r="243" spans="1:17" ht="16.5" hidden="1" customHeight="1" outlineLevel="1">
      <c r="A243" s="510"/>
      <c r="B243" s="511"/>
      <c r="C243" s="86" t="s">
        <v>90</v>
      </c>
      <c r="D243" s="86"/>
      <c r="E243" s="25">
        <v>0</v>
      </c>
      <c r="F243" s="207"/>
      <c r="G243" s="25">
        <v>0</v>
      </c>
      <c r="H243" s="25">
        <v>0</v>
      </c>
      <c r="I243" s="25">
        <v>0</v>
      </c>
      <c r="J243" s="212">
        <f t="shared" si="77"/>
        <v>0</v>
      </c>
      <c r="K243" s="25">
        <v>0</v>
      </c>
      <c r="L243" s="207">
        <v>73017.649999999994</v>
      </c>
      <c r="M243" s="25">
        <v>0</v>
      </c>
      <c r="N243" s="25">
        <v>0</v>
      </c>
      <c r="O243" s="25">
        <v>0</v>
      </c>
      <c r="P243" s="212">
        <f t="shared" si="83"/>
        <v>73017.649999999994</v>
      </c>
      <c r="Q243" s="66">
        <f t="shared" si="105"/>
        <v>73017.649999999994</v>
      </c>
    </row>
    <row r="244" spans="1:17" ht="25.5" customHeight="1" collapsed="1">
      <c r="A244" s="510"/>
      <c r="B244" s="511"/>
      <c r="C244" s="128" t="s">
        <v>12</v>
      </c>
      <c r="D244" s="25">
        <v>0</v>
      </c>
      <c r="E244" s="208">
        <f>SUM(E245:E246)</f>
        <v>12000</v>
      </c>
      <c r="F244" s="208">
        <f>SUM(F245:F246)</f>
        <v>12000</v>
      </c>
      <c r="G244" s="208">
        <f>SUM(G245:G246)</f>
        <v>6000</v>
      </c>
      <c r="H244" s="351">
        <v>6000</v>
      </c>
      <c r="I244" s="351">
        <v>0</v>
      </c>
      <c r="J244" s="212">
        <f t="shared" si="77"/>
        <v>36000</v>
      </c>
      <c r="K244" s="208">
        <f>SUM(K245:K246)</f>
        <v>0</v>
      </c>
      <c r="L244" s="208">
        <f t="shared" ref="L244:O244" si="106">SUM(L245:L246)</f>
        <v>0</v>
      </c>
      <c r="M244" s="208">
        <f t="shared" si="106"/>
        <v>0</v>
      </c>
      <c r="N244" s="208">
        <f>SUM(N245:N246)</f>
        <v>0</v>
      </c>
      <c r="O244" s="208">
        <f t="shared" si="106"/>
        <v>0</v>
      </c>
      <c r="P244" s="21">
        <f>O244+N244+M244+L244+K244</f>
        <v>0</v>
      </c>
      <c r="Q244" s="66">
        <f t="shared" si="105"/>
        <v>36000</v>
      </c>
    </row>
    <row r="245" spans="1:17" ht="16.5" hidden="1" customHeight="1" outlineLevel="1">
      <c r="A245" s="510"/>
      <c r="B245" s="511"/>
      <c r="C245" s="86" t="s">
        <v>15</v>
      </c>
      <c r="D245" s="25">
        <v>0</v>
      </c>
      <c r="E245" s="206">
        <v>3600</v>
      </c>
      <c r="F245" s="208">
        <v>3600</v>
      </c>
      <c r="G245" s="208">
        <v>6000</v>
      </c>
      <c r="H245" s="25">
        <v>6000</v>
      </c>
      <c r="I245" s="25">
        <v>0</v>
      </c>
      <c r="J245" s="212">
        <f t="shared" si="77"/>
        <v>19200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12">
        <f t="shared" si="83"/>
        <v>0</v>
      </c>
      <c r="Q245" s="66">
        <f t="shared" si="105"/>
        <v>19200</v>
      </c>
    </row>
    <row r="246" spans="1:17" ht="16.5" hidden="1" customHeight="1" outlineLevel="1">
      <c r="A246" s="510"/>
      <c r="B246" s="511"/>
      <c r="C246" s="86" t="s">
        <v>85</v>
      </c>
      <c r="D246" s="25">
        <v>0</v>
      </c>
      <c r="E246" s="206">
        <v>8400</v>
      </c>
      <c r="F246" s="207">
        <v>8400</v>
      </c>
      <c r="G246" s="25">
        <v>0</v>
      </c>
      <c r="H246" s="25">
        <v>0</v>
      </c>
      <c r="I246" s="25">
        <v>0</v>
      </c>
      <c r="J246" s="212">
        <f t="shared" si="77"/>
        <v>16800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12">
        <f t="shared" si="83"/>
        <v>0</v>
      </c>
      <c r="Q246" s="66">
        <f t="shared" si="105"/>
        <v>16800</v>
      </c>
    </row>
    <row r="247" spans="1:17" ht="32.25" customHeight="1" collapsed="1">
      <c r="A247" s="510"/>
      <c r="B247" s="511"/>
      <c r="C247" s="128" t="s">
        <v>13</v>
      </c>
      <c r="D247" s="25">
        <v>0</v>
      </c>
      <c r="E247" s="208">
        <f>SUM(E248:E249)</f>
        <v>48601</v>
      </c>
      <c r="F247" s="208">
        <f>SUM(F248:F249)</f>
        <v>0</v>
      </c>
      <c r="G247" s="208">
        <f>SUM(G248:G249)</f>
        <v>0</v>
      </c>
      <c r="H247" s="351">
        <v>0</v>
      </c>
      <c r="I247" s="351">
        <v>0</v>
      </c>
      <c r="J247" s="212">
        <f t="shared" si="77"/>
        <v>48601</v>
      </c>
      <c r="K247" s="208">
        <f>SUM(K248:K249)</f>
        <v>0</v>
      </c>
      <c r="L247" s="208">
        <f t="shared" ref="L247:O247" si="107">SUM(L248:L249)</f>
        <v>55000</v>
      </c>
      <c r="M247" s="208">
        <f>SUM(M248:M249)</f>
        <v>0</v>
      </c>
      <c r="N247" s="208">
        <f>SUM(N248:N249)</f>
        <v>0</v>
      </c>
      <c r="O247" s="208">
        <f t="shared" si="107"/>
        <v>55000</v>
      </c>
      <c r="P247" s="212">
        <f t="shared" si="83"/>
        <v>110000</v>
      </c>
      <c r="Q247" s="66">
        <f t="shared" si="105"/>
        <v>158601</v>
      </c>
    </row>
    <row r="248" spans="1:17" ht="16.5" hidden="1" customHeight="1" outlineLevel="1">
      <c r="A248" s="510"/>
      <c r="B248" s="511"/>
      <c r="C248" s="86" t="s">
        <v>15</v>
      </c>
      <c r="D248" s="25">
        <v>0</v>
      </c>
      <c r="E248" s="206">
        <f>27500-80-6319</f>
        <v>21101</v>
      </c>
      <c r="F248" s="25">
        <v>0</v>
      </c>
      <c r="G248" s="25">
        <v>0</v>
      </c>
      <c r="H248" s="349">
        <v>0</v>
      </c>
      <c r="I248" s="25">
        <v>0</v>
      </c>
      <c r="J248" s="212">
        <f t="shared" si="77"/>
        <v>21101</v>
      </c>
      <c r="K248" s="25">
        <v>0</v>
      </c>
      <c r="L248" s="206">
        <v>27500</v>
      </c>
      <c r="M248" s="25">
        <v>0</v>
      </c>
      <c r="N248" s="25">
        <v>0</v>
      </c>
      <c r="O248" s="206">
        <v>27500</v>
      </c>
      <c r="P248" s="212">
        <f t="shared" si="83"/>
        <v>55000</v>
      </c>
      <c r="Q248" s="66">
        <f t="shared" si="105"/>
        <v>76101</v>
      </c>
    </row>
    <row r="249" spans="1:17" ht="16.5" hidden="1" customHeight="1" outlineLevel="1">
      <c r="A249" s="510"/>
      <c r="B249" s="511"/>
      <c r="C249" s="86" t="s">
        <v>85</v>
      </c>
      <c r="D249" s="25">
        <v>0</v>
      </c>
      <c r="E249" s="206">
        <v>27500</v>
      </c>
      <c r="F249" s="25">
        <v>0</v>
      </c>
      <c r="G249" s="25">
        <v>0</v>
      </c>
      <c r="H249" s="349">
        <v>0</v>
      </c>
      <c r="I249" s="25">
        <v>0</v>
      </c>
      <c r="J249" s="212">
        <f t="shared" si="77"/>
        <v>27500</v>
      </c>
      <c r="K249" s="25">
        <v>0</v>
      </c>
      <c r="L249" s="206">
        <v>27500</v>
      </c>
      <c r="M249" s="25">
        <v>0</v>
      </c>
      <c r="N249" s="25">
        <v>0</v>
      </c>
      <c r="O249" s="206">
        <v>27500</v>
      </c>
      <c r="P249" s="212">
        <f t="shared" si="83"/>
        <v>55000</v>
      </c>
      <c r="Q249" s="66">
        <f t="shared" si="105"/>
        <v>82500</v>
      </c>
    </row>
    <row r="250" spans="1:17" ht="25.5" customHeight="1" collapsed="1">
      <c r="A250" s="510"/>
      <c r="B250" s="511"/>
      <c r="C250" s="128" t="s">
        <v>277</v>
      </c>
      <c r="D250" s="25">
        <v>0</v>
      </c>
      <c r="E250" s="208">
        <f>SUM(E251:E252)</f>
        <v>0</v>
      </c>
      <c r="F250" s="208">
        <f>SUM(F251:F252)</f>
        <v>23000</v>
      </c>
      <c r="G250" s="208">
        <f>SUM(G251:G252)</f>
        <v>23000</v>
      </c>
      <c r="H250" s="351">
        <v>23000</v>
      </c>
      <c r="I250" s="351">
        <v>0</v>
      </c>
      <c r="J250" s="212">
        <f t="shared" si="77"/>
        <v>69000</v>
      </c>
      <c r="K250" s="208">
        <f t="shared" ref="K250:O250" si="108">SUM(K251:K252)</f>
        <v>0</v>
      </c>
      <c r="L250" s="208">
        <f t="shared" si="108"/>
        <v>0</v>
      </c>
      <c r="M250" s="208">
        <f t="shared" si="108"/>
        <v>0</v>
      </c>
      <c r="N250" s="208">
        <f t="shared" si="108"/>
        <v>0</v>
      </c>
      <c r="O250" s="208">
        <f t="shared" si="108"/>
        <v>0</v>
      </c>
      <c r="P250" s="21">
        <f>O250+N250+M250+L250+K250</f>
        <v>0</v>
      </c>
      <c r="Q250" s="66">
        <f t="shared" si="105"/>
        <v>69000</v>
      </c>
    </row>
    <row r="251" spans="1:17" ht="16.5" hidden="1" customHeight="1" outlineLevel="1">
      <c r="A251" s="510"/>
      <c r="B251" s="511"/>
      <c r="C251" s="86" t="s">
        <v>15</v>
      </c>
      <c r="D251" s="25">
        <v>0</v>
      </c>
      <c r="E251" s="25">
        <v>0</v>
      </c>
      <c r="F251" s="207">
        <f>23200-200</f>
        <v>23000</v>
      </c>
      <c r="G251" s="25">
        <v>0</v>
      </c>
      <c r="H251" s="25">
        <v>0</v>
      </c>
      <c r="I251" s="25">
        <v>0</v>
      </c>
      <c r="J251" s="212">
        <f t="shared" si="77"/>
        <v>23000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12">
        <f t="shared" si="83"/>
        <v>0</v>
      </c>
      <c r="Q251" s="66">
        <f t="shared" si="105"/>
        <v>23000</v>
      </c>
    </row>
    <row r="252" spans="1:17" ht="16.5" hidden="1" customHeight="1" outlineLevel="1">
      <c r="A252" s="510"/>
      <c r="B252" s="511"/>
      <c r="C252" s="86" t="s">
        <v>85</v>
      </c>
      <c r="D252" s="25">
        <v>0</v>
      </c>
      <c r="E252" s="25">
        <v>0</v>
      </c>
      <c r="F252" s="25">
        <v>0</v>
      </c>
      <c r="G252" s="208">
        <f>23200-200</f>
        <v>23000</v>
      </c>
      <c r="H252" s="25">
        <v>23000</v>
      </c>
      <c r="I252" s="25">
        <v>0</v>
      </c>
      <c r="J252" s="212">
        <f t="shared" si="77"/>
        <v>46000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12">
        <f t="shared" si="83"/>
        <v>0</v>
      </c>
      <c r="Q252" s="66">
        <f t="shared" si="105"/>
        <v>46000</v>
      </c>
    </row>
    <row r="253" spans="1:17" ht="25.5" customHeight="1" collapsed="1">
      <c r="A253" s="510"/>
      <c r="B253" s="511"/>
      <c r="C253" s="128" t="s">
        <v>22</v>
      </c>
      <c r="D253" s="25">
        <v>0</v>
      </c>
      <c r="E253" s="208">
        <f>SUM(E254:E255)</f>
        <v>0</v>
      </c>
      <c r="F253" s="208">
        <f>SUM(F254:F255)</f>
        <v>0</v>
      </c>
      <c r="G253" s="208">
        <f t="shared" ref="G253" si="109">SUM(G254:G255)</f>
        <v>0</v>
      </c>
      <c r="H253" s="351">
        <v>0</v>
      </c>
      <c r="I253" s="351">
        <v>47333</v>
      </c>
      <c r="J253" s="212">
        <f t="shared" si="77"/>
        <v>47333</v>
      </c>
      <c r="K253" s="208">
        <f>SUM(K254:K255)</f>
        <v>47333</v>
      </c>
      <c r="L253" s="208">
        <f>SUM(L254:L255)</f>
        <v>47333</v>
      </c>
      <c r="M253" s="208">
        <f>SUM(M254:M255)</f>
        <v>47333</v>
      </c>
      <c r="N253" s="208">
        <f>SUM(N254:N255)</f>
        <v>47333</v>
      </c>
      <c r="O253" s="208">
        <f>SUM(O254:O255)</f>
        <v>47333</v>
      </c>
      <c r="P253" s="212">
        <f t="shared" si="83"/>
        <v>236665</v>
      </c>
      <c r="Q253" s="66">
        <f t="shared" si="105"/>
        <v>283998</v>
      </c>
    </row>
    <row r="254" spans="1:17" ht="15.75" hidden="1" customHeight="1" outlineLevel="1">
      <c r="A254" s="510"/>
      <c r="B254" s="511"/>
      <c r="C254" s="91" t="s">
        <v>15</v>
      </c>
      <c r="D254" s="91"/>
      <c r="E254" s="44">
        <v>0</v>
      </c>
      <c r="F254" s="44">
        <v>0</v>
      </c>
      <c r="G254" s="44">
        <v>0</v>
      </c>
      <c r="H254" s="44">
        <v>0</v>
      </c>
      <c r="I254" s="133">
        <v>31333</v>
      </c>
      <c r="J254" s="212">
        <f t="shared" si="77"/>
        <v>31333</v>
      </c>
      <c r="K254" s="180">
        <v>31333</v>
      </c>
      <c r="L254" s="180">
        <v>31333</v>
      </c>
      <c r="M254" s="180">
        <v>31333</v>
      </c>
      <c r="N254" s="180">
        <v>31333</v>
      </c>
      <c r="O254" s="180">
        <v>31333</v>
      </c>
      <c r="P254" s="212">
        <f t="shared" si="83"/>
        <v>156665</v>
      </c>
      <c r="Q254" s="15"/>
    </row>
    <row r="255" spans="1:17" ht="15.75" hidden="1" customHeight="1" outlineLevel="1">
      <c r="A255" s="512"/>
      <c r="B255" s="513"/>
      <c r="C255" s="91" t="s">
        <v>85</v>
      </c>
      <c r="D255" s="91"/>
      <c r="E255" s="44">
        <v>0</v>
      </c>
      <c r="F255" s="44">
        <v>0</v>
      </c>
      <c r="G255" s="44">
        <v>0</v>
      </c>
      <c r="H255" s="44">
        <v>0</v>
      </c>
      <c r="I255" s="180">
        <v>16000</v>
      </c>
      <c r="J255" s="212">
        <f t="shared" si="77"/>
        <v>16000</v>
      </c>
      <c r="K255" s="180">
        <v>16000</v>
      </c>
      <c r="L255" s="180">
        <v>16000</v>
      </c>
      <c r="M255" s="180">
        <v>16000</v>
      </c>
      <c r="N255" s="180">
        <v>16000</v>
      </c>
      <c r="O255" s="180">
        <v>16000</v>
      </c>
      <c r="P255" s="212">
        <f t="shared" si="83"/>
        <v>80000</v>
      </c>
      <c r="Q255" s="15"/>
    </row>
    <row r="256" spans="1:17" s="197" customFormat="1" ht="30" customHeight="1" collapsed="1">
      <c r="A256" s="433" t="s">
        <v>92</v>
      </c>
      <c r="B256" s="529"/>
      <c r="C256" s="530"/>
      <c r="D256" s="212">
        <f t="shared" ref="D256:I256" si="110">D263+D269+D275+D281</f>
        <v>0</v>
      </c>
      <c r="E256" s="212">
        <f t="shared" si="110"/>
        <v>133000</v>
      </c>
      <c r="F256" s="212">
        <f>F263+F269+F275+F281+F257</f>
        <v>54000</v>
      </c>
      <c r="G256" s="212">
        <f t="shared" si="110"/>
        <v>177000</v>
      </c>
      <c r="H256" s="354">
        <f t="shared" si="110"/>
        <v>177000</v>
      </c>
      <c r="I256" s="354">
        <f t="shared" si="110"/>
        <v>511400</v>
      </c>
      <c r="J256" s="212">
        <f t="shared" si="77"/>
        <v>1052400</v>
      </c>
      <c r="K256" s="356">
        <f t="shared" ref="K256:O256" si="111">K263+K269+K275+K281+K257</f>
        <v>78000</v>
      </c>
      <c r="L256" s="356">
        <f t="shared" si="111"/>
        <v>381638.81499999994</v>
      </c>
      <c r="M256" s="356">
        <f t="shared" si="111"/>
        <v>48000</v>
      </c>
      <c r="N256" s="356">
        <f t="shared" si="111"/>
        <v>840000</v>
      </c>
      <c r="O256" s="356">
        <f t="shared" si="111"/>
        <v>58200</v>
      </c>
      <c r="P256" s="212">
        <f t="shared" si="83"/>
        <v>1405838.8149999999</v>
      </c>
      <c r="Q256" s="67">
        <f>J256+P256</f>
        <v>2458238.8149999999</v>
      </c>
    </row>
    <row r="257" spans="1:17" ht="33.75" customHeight="1">
      <c r="A257" s="508">
        <v>8</v>
      </c>
      <c r="B257" s="509"/>
      <c r="C257" s="128" t="s">
        <v>11</v>
      </c>
      <c r="D257" s="128"/>
      <c r="E257" s="208">
        <f>SUM(E258:E262)</f>
        <v>0</v>
      </c>
      <c r="F257" s="208">
        <f>SUM(F258:F262)</f>
        <v>0</v>
      </c>
      <c r="G257" s="208">
        <f t="shared" ref="G257:O257" si="112">SUM(G258:G262)</f>
        <v>0</v>
      </c>
      <c r="H257" s="351">
        <v>0</v>
      </c>
      <c r="I257" s="351">
        <v>0</v>
      </c>
      <c r="J257" s="212">
        <f t="shared" si="77"/>
        <v>0</v>
      </c>
      <c r="K257" s="208">
        <f t="shared" si="112"/>
        <v>0</v>
      </c>
      <c r="L257" s="208">
        <f t="shared" si="112"/>
        <v>249638.81499999997</v>
      </c>
      <c r="M257" s="208">
        <f t="shared" si="112"/>
        <v>0</v>
      </c>
      <c r="N257" s="208">
        <f t="shared" si="112"/>
        <v>0</v>
      </c>
      <c r="O257" s="208">
        <f t="shared" si="112"/>
        <v>0</v>
      </c>
      <c r="P257" s="212">
        <f t="shared" si="83"/>
        <v>249638.81499999997</v>
      </c>
      <c r="Q257" s="66">
        <f t="shared" ref="Q257:Q281" si="113">J257+P257</f>
        <v>249638.81499999997</v>
      </c>
    </row>
    <row r="258" spans="1:17" ht="15.75" hidden="1" customHeight="1" outlineLevel="1">
      <c r="A258" s="510"/>
      <c r="B258" s="511"/>
      <c r="C258" s="86" t="s">
        <v>93</v>
      </c>
      <c r="D258" s="86"/>
      <c r="E258" s="25">
        <v>0</v>
      </c>
      <c r="F258" s="208"/>
      <c r="G258" s="25">
        <v>0</v>
      </c>
      <c r="H258" s="25">
        <v>0</v>
      </c>
      <c r="I258" s="25">
        <v>0</v>
      </c>
      <c r="J258" s="212">
        <f t="shared" si="77"/>
        <v>0</v>
      </c>
      <c r="K258" s="25">
        <v>0</v>
      </c>
      <c r="L258" s="208">
        <v>49722.82</v>
      </c>
      <c r="M258" s="25">
        <v>0</v>
      </c>
      <c r="N258" s="25">
        <v>0</v>
      </c>
      <c r="O258" s="25">
        <v>0</v>
      </c>
      <c r="P258" s="212">
        <f t="shared" si="83"/>
        <v>49722.82</v>
      </c>
      <c r="Q258" s="66">
        <f t="shared" si="113"/>
        <v>49722.82</v>
      </c>
    </row>
    <row r="259" spans="1:17" ht="15.75" hidden="1" customHeight="1" outlineLevel="1">
      <c r="A259" s="510"/>
      <c r="B259" s="511"/>
      <c r="C259" s="86" t="s">
        <v>94</v>
      </c>
      <c r="D259" s="86"/>
      <c r="E259" s="25">
        <v>0</v>
      </c>
      <c r="F259" s="208"/>
      <c r="G259" s="25">
        <v>0</v>
      </c>
      <c r="H259" s="25">
        <v>0</v>
      </c>
      <c r="I259" s="25">
        <v>0</v>
      </c>
      <c r="J259" s="212">
        <f t="shared" si="77"/>
        <v>0</v>
      </c>
      <c r="K259" s="25">
        <v>0</v>
      </c>
      <c r="L259" s="208">
        <v>9490.6849999999995</v>
      </c>
      <c r="M259" s="25">
        <v>0</v>
      </c>
      <c r="N259" s="25">
        <v>0</v>
      </c>
      <c r="O259" s="25">
        <v>0</v>
      </c>
      <c r="P259" s="212">
        <f t="shared" si="83"/>
        <v>9490.6849999999995</v>
      </c>
      <c r="Q259" s="66">
        <f t="shared" si="113"/>
        <v>9490.6849999999995</v>
      </c>
    </row>
    <row r="260" spans="1:17" ht="15.75" hidden="1" customHeight="1" outlineLevel="1">
      <c r="A260" s="510"/>
      <c r="B260" s="511"/>
      <c r="C260" s="86" t="s">
        <v>16</v>
      </c>
      <c r="D260" s="86"/>
      <c r="E260" s="25">
        <v>0</v>
      </c>
      <c r="F260" s="208"/>
      <c r="G260" s="25">
        <v>0</v>
      </c>
      <c r="H260" s="25">
        <v>0</v>
      </c>
      <c r="I260" s="25">
        <v>0</v>
      </c>
      <c r="J260" s="212">
        <f t="shared" si="77"/>
        <v>0</v>
      </c>
      <c r="K260" s="25">
        <v>0</v>
      </c>
      <c r="L260" s="208">
        <v>3079.5099999999998</v>
      </c>
      <c r="M260" s="25">
        <v>0</v>
      </c>
      <c r="N260" s="25">
        <v>0</v>
      </c>
      <c r="O260" s="25">
        <v>0</v>
      </c>
      <c r="P260" s="212">
        <f t="shared" si="83"/>
        <v>3079.5099999999998</v>
      </c>
      <c r="Q260" s="66">
        <f t="shared" si="113"/>
        <v>3079.5099999999998</v>
      </c>
    </row>
    <row r="261" spans="1:17" ht="15.75" hidden="1" customHeight="1" outlineLevel="1">
      <c r="A261" s="510"/>
      <c r="B261" s="511"/>
      <c r="C261" s="108" t="s">
        <v>95</v>
      </c>
      <c r="D261" s="108"/>
      <c r="E261" s="25">
        <v>0</v>
      </c>
      <c r="F261" s="208"/>
      <c r="G261" s="25">
        <v>0</v>
      </c>
      <c r="H261" s="25">
        <v>0</v>
      </c>
      <c r="I261" s="25">
        <v>0</v>
      </c>
      <c r="J261" s="212">
        <f t="shared" si="77"/>
        <v>0</v>
      </c>
      <c r="K261" s="25">
        <v>0</v>
      </c>
      <c r="L261" s="208">
        <v>17382.599999999999</v>
      </c>
      <c r="M261" s="25">
        <v>0</v>
      </c>
      <c r="N261" s="25">
        <v>0</v>
      </c>
      <c r="O261" s="25">
        <v>0</v>
      </c>
      <c r="P261" s="212">
        <f t="shared" si="83"/>
        <v>17382.599999999999</v>
      </c>
      <c r="Q261" s="66">
        <f t="shared" si="113"/>
        <v>17382.599999999999</v>
      </c>
    </row>
    <row r="262" spans="1:17" ht="15.75" hidden="1" customHeight="1" outlineLevel="1">
      <c r="A262" s="510"/>
      <c r="B262" s="511"/>
      <c r="C262" s="86" t="s">
        <v>96</v>
      </c>
      <c r="D262" s="86"/>
      <c r="E262" s="25">
        <v>0</v>
      </c>
      <c r="F262" s="208"/>
      <c r="G262" s="25">
        <v>0</v>
      </c>
      <c r="H262" s="25">
        <v>0</v>
      </c>
      <c r="I262" s="25">
        <v>0</v>
      </c>
      <c r="J262" s="212">
        <f t="shared" si="77"/>
        <v>0</v>
      </c>
      <c r="K262" s="25">
        <v>0</v>
      </c>
      <c r="L262" s="208">
        <v>169963.19999999998</v>
      </c>
      <c r="M262" s="25">
        <v>0</v>
      </c>
      <c r="N262" s="25">
        <v>0</v>
      </c>
      <c r="O262" s="25">
        <v>0</v>
      </c>
      <c r="P262" s="212">
        <f t="shared" si="83"/>
        <v>169963.19999999998</v>
      </c>
      <c r="Q262" s="66">
        <f t="shared" si="113"/>
        <v>169963.19999999998</v>
      </c>
    </row>
    <row r="263" spans="1:17" ht="25.5" customHeight="1" collapsed="1">
      <c r="A263" s="510"/>
      <c r="B263" s="511"/>
      <c r="C263" s="128" t="s">
        <v>12</v>
      </c>
      <c r="D263" s="25">
        <v>0</v>
      </c>
      <c r="E263" s="208">
        <f>SUM(E264:E268)</f>
        <v>67000</v>
      </c>
      <c r="F263" s="208">
        <f t="shared" ref="F263" si="114">SUM(F264:F268)</f>
        <v>54000</v>
      </c>
      <c r="G263" s="208">
        <f>SUM(G264:G268)</f>
        <v>0</v>
      </c>
      <c r="H263" s="351">
        <v>0</v>
      </c>
      <c r="I263" s="351">
        <v>0</v>
      </c>
      <c r="J263" s="212">
        <f t="shared" si="77"/>
        <v>121000</v>
      </c>
      <c r="K263" s="208">
        <f t="shared" ref="K263" si="115">SUM(K264:K268)</f>
        <v>0</v>
      </c>
      <c r="L263" s="208">
        <f>SUM(L264:L268)</f>
        <v>6000</v>
      </c>
      <c r="M263" s="208">
        <f t="shared" ref="M263:N263" si="116">SUM(M264:M268)</f>
        <v>0</v>
      </c>
      <c r="N263" s="208">
        <f t="shared" si="116"/>
        <v>0</v>
      </c>
      <c r="O263" s="208">
        <f>SUM(O264:O268)</f>
        <v>10200</v>
      </c>
      <c r="P263" s="212">
        <f t="shared" si="83"/>
        <v>16200</v>
      </c>
      <c r="Q263" s="66">
        <f t="shared" si="113"/>
        <v>137200</v>
      </c>
    </row>
    <row r="264" spans="1:17" ht="15.75" hidden="1" customHeight="1" outlineLevel="1">
      <c r="A264" s="510"/>
      <c r="B264" s="511"/>
      <c r="C264" s="86" t="s">
        <v>93</v>
      </c>
      <c r="D264" s="86"/>
      <c r="E264" s="206">
        <v>21000</v>
      </c>
      <c r="F264" s="208">
        <v>24000</v>
      </c>
      <c r="G264" s="25">
        <v>0</v>
      </c>
      <c r="H264" s="351">
        <v>0</v>
      </c>
      <c r="I264" s="25">
        <v>0</v>
      </c>
      <c r="J264" s="212">
        <f t="shared" si="77"/>
        <v>45000</v>
      </c>
      <c r="K264" s="25">
        <v>0</v>
      </c>
      <c r="L264" s="208">
        <v>1800</v>
      </c>
      <c r="M264" s="25">
        <v>0</v>
      </c>
      <c r="N264" s="25">
        <v>0</v>
      </c>
      <c r="O264" s="208">
        <v>3600</v>
      </c>
      <c r="P264" s="212">
        <f t="shared" si="83"/>
        <v>5400</v>
      </c>
      <c r="Q264" s="66">
        <f t="shared" si="113"/>
        <v>50400</v>
      </c>
    </row>
    <row r="265" spans="1:17" ht="15.75" hidden="1" customHeight="1" outlineLevel="1">
      <c r="A265" s="510"/>
      <c r="B265" s="511"/>
      <c r="C265" s="86" t="s">
        <v>94</v>
      </c>
      <c r="D265" s="86"/>
      <c r="E265" s="206">
        <v>1800</v>
      </c>
      <c r="F265" s="25">
        <v>0</v>
      </c>
      <c r="G265" s="25">
        <v>0</v>
      </c>
      <c r="H265" s="351">
        <v>0</v>
      </c>
      <c r="I265" s="25">
        <v>0</v>
      </c>
      <c r="J265" s="212">
        <f t="shared" ref="J265:J328" si="117">I265+H265+G265+F265+E265+D265</f>
        <v>1800</v>
      </c>
      <c r="K265" s="25">
        <v>0</v>
      </c>
      <c r="L265" s="208">
        <v>600</v>
      </c>
      <c r="M265" s="25">
        <v>0</v>
      </c>
      <c r="N265" s="25">
        <v>0</v>
      </c>
      <c r="O265" s="208">
        <v>600</v>
      </c>
      <c r="P265" s="212">
        <f t="shared" si="83"/>
        <v>1200</v>
      </c>
      <c r="Q265" s="66">
        <f t="shared" si="113"/>
        <v>3000</v>
      </c>
    </row>
    <row r="266" spans="1:17" ht="15.75" hidden="1" customHeight="1" outlineLevel="1">
      <c r="A266" s="510"/>
      <c r="B266" s="511"/>
      <c r="C266" s="86" t="s">
        <v>16</v>
      </c>
      <c r="D266" s="86"/>
      <c r="E266" s="206">
        <v>600</v>
      </c>
      <c r="F266" s="25">
        <v>0</v>
      </c>
      <c r="G266" s="25">
        <v>0</v>
      </c>
      <c r="H266" s="351">
        <v>0</v>
      </c>
      <c r="I266" s="25">
        <v>0</v>
      </c>
      <c r="J266" s="212">
        <f t="shared" si="117"/>
        <v>600</v>
      </c>
      <c r="K266" s="25">
        <v>0</v>
      </c>
      <c r="L266" s="208">
        <v>300</v>
      </c>
      <c r="M266" s="25">
        <v>0</v>
      </c>
      <c r="N266" s="25">
        <v>0</v>
      </c>
      <c r="O266" s="208">
        <v>300</v>
      </c>
      <c r="P266" s="212">
        <f t="shared" si="83"/>
        <v>600</v>
      </c>
      <c r="Q266" s="66">
        <f t="shared" si="113"/>
        <v>1200</v>
      </c>
    </row>
    <row r="267" spans="1:17" ht="15.75" hidden="1" customHeight="1" outlineLevel="1">
      <c r="A267" s="510"/>
      <c r="B267" s="511"/>
      <c r="C267" s="108" t="s">
        <v>95</v>
      </c>
      <c r="D267" s="108"/>
      <c r="E267" s="113">
        <v>7600</v>
      </c>
      <c r="F267" s="25">
        <v>0</v>
      </c>
      <c r="G267" s="25">
        <v>0</v>
      </c>
      <c r="H267" s="351">
        <v>0</v>
      </c>
      <c r="I267" s="25">
        <v>0</v>
      </c>
      <c r="J267" s="212">
        <f t="shared" si="117"/>
        <v>7600</v>
      </c>
      <c r="K267" s="25">
        <v>0</v>
      </c>
      <c r="L267" s="208">
        <v>600</v>
      </c>
      <c r="M267" s="25">
        <v>0</v>
      </c>
      <c r="N267" s="25">
        <v>0</v>
      </c>
      <c r="O267" s="208">
        <v>1800</v>
      </c>
      <c r="P267" s="212">
        <f t="shared" si="83"/>
        <v>2400</v>
      </c>
      <c r="Q267" s="66">
        <f t="shared" si="113"/>
        <v>10000</v>
      </c>
    </row>
    <row r="268" spans="1:17" ht="15.75" hidden="1" customHeight="1" outlineLevel="1">
      <c r="A268" s="510"/>
      <c r="B268" s="511"/>
      <c r="C268" s="86" t="s">
        <v>96</v>
      </c>
      <c r="D268" s="86"/>
      <c r="E268" s="206">
        <v>36000</v>
      </c>
      <c r="F268" s="208">
        <v>30000</v>
      </c>
      <c r="G268" s="25">
        <v>0</v>
      </c>
      <c r="H268" s="351">
        <v>0</v>
      </c>
      <c r="I268" s="25">
        <v>0</v>
      </c>
      <c r="J268" s="212">
        <f t="shared" si="117"/>
        <v>66000</v>
      </c>
      <c r="K268" s="25">
        <v>0</v>
      </c>
      <c r="L268" s="208">
        <v>2700</v>
      </c>
      <c r="M268" s="25">
        <v>0</v>
      </c>
      <c r="N268" s="25">
        <v>0</v>
      </c>
      <c r="O268" s="208">
        <v>3900</v>
      </c>
      <c r="P268" s="212">
        <f t="shared" si="83"/>
        <v>6600</v>
      </c>
      <c r="Q268" s="66">
        <f t="shared" si="113"/>
        <v>72600</v>
      </c>
    </row>
    <row r="269" spans="1:17" ht="36.75" customHeight="1" collapsed="1">
      <c r="A269" s="510"/>
      <c r="B269" s="511"/>
      <c r="C269" s="128" t="s">
        <v>13</v>
      </c>
      <c r="D269" s="25">
        <v>0</v>
      </c>
      <c r="E269" s="208">
        <f>SUM(E270:E274)</f>
        <v>66000</v>
      </c>
      <c r="F269" s="208">
        <f t="shared" ref="F269:G269" si="118">SUM(F270:F274)</f>
        <v>0</v>
      </c>
      <c r="G269" s="208">
        <f t="shared" si="118"/>
        <v>0</v>
      </c>
      <c r="H269" s="351">
        <v>0</v>
      </c>
      <c r="I269" s="351">
        <v>0</v>
      </c>
      <c r="J269" s="212">
        <f t="shared" si="117"/>
        <v>66000</v>
      </c>
      <c r="K269" s="208">
        <f t="shared" ref="K269:O269" si="119">SUM(K270:K274)</f>
        <v>0</v>
      </c>
      <c r="L269" s="208">
        <f t="shared" si="119"/>
        <v>78000</v>
      </c>
      <c r="M269" s="208">
        <f t="shared" si="119"/>
        <v>0</v>
      </c>
      <c r="N269" s="208">
        <f t="shared" si="119"/>
        <v>0</v>
      </c>
      <c r="O269" s="208">
        <f t="shared" si="119"/>
        <v>0</v>
      </c>
      <c r="P269" s="212">
        <f t="shared" si="83"/>
        <v>78000</v>
      </c>
      <c r="Q269" s="66">
        <f t="shared" si="113"/>
        <v>144000</v>
      </c>
    </row>
    <row r="270" spans="1:17" ht="15.75" hidden="1" customHeight="1" outlineLevel="1">
      <c r="A270" s="510"/>
      <c r="B270" s="511"/>
      <c r="C270" s="86" t="s">
        <v>93</v>
      </c>
      <c r="D270" s="86"/>
      <c r="E270" s="206">
        <v>44000</v>
      </c>
      <c r="F270" s="25">
        <v>0</v>
      </c>
      <c r="G270" s="25">
        <v>0</v>
      </c>
      <c r="H270" s="351">
        <v>0</v>
      </c>
      <c r="I270" s="25">
        <v>0</v>
      </c>
      <c r="J270" s="212">
        <f t="shared" si="117"/>
        <v>44000</v>
      </c>
      <c r="K270" s="25">
        <v>0</v>
      </c>
      <c r="L270" s="208">
        <v>52000</v>
      </c>
      <c r="M270" s="25">
        <v>0</v>
      </c>
      <c r="N270" s="25">
        <v>0</v>
      </c>
      <c r="O270" s="25">
        <v>0</v>
      </c>
      <c r="P270" s="212">
        <f t="shared" si="83"/>
        <v>52000</v>
      </c>
      <c r="Q270" s="66">
        <f t="shared" si="113"/>
        <v>96000</v>
      </c>
    </row>
    <row r="271" spans="1:17" ht="15.75" hidden="1" customHeight="1" outlineLevel="1">
      <c r="A271" s="510"/>
      <c r="B271" s="511"/>
      <c r="C271" s="86" t="s">
        <v>94</v>
      </c>
      <c r="D271" s="86"/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12">
        <f t="shared" si="117"/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12">
        <f t="shared" ref="P271:P334" si="120">K271+L271+M271+N271+O271</f>
        <v>0</v>
      </c>
      <c r="Q271" s="66">
        <f t="shared" si="113"/>
        <v>0</v>
      </c>
    </row>
    <row r="272" spans="1:17" ht="15.75" hidden="1" customHeight="1" outlineLevel="1">
      <c r="A272" s="510"/>
      <c r="B272" s="511"/>
      <c r="C272" s="86" t="s">
        <v>16</v>
      </c>
      <c r="D272" s="86"/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12">
        <f t="shared" si="117"/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12">
        <f t="shared" si="120"/>
        <v>0</v>
      </c>
      <c r="Q272" s="66">
        <f t="shared" si="113"/>
        <v>0</v>
      </c>
    </row>
    <row r="273" spans="1:17" ht="15.75" hidden="1" customHeight="1" outlineLevel="1">
      <c r="A273" s="510"/>
      <c r="B273" s="511"/>
      <c r="C273" s="108" t="s">
        <v>95</v>
      </c>
      <c r="D273" s="108"/>
      <c r="E273" s="206">
        <v>22000</v>
      </c>
      <c r="F273" s="25">
        <v>0</v>
      </c>
      <c r="G273" s="25">
        <v>0</v>
      </c>
      <c r="H273" s="351">
        <v>0</v>
      </c>
      <c r="I273" s="25">
        <v>0</v>
      </c>
      <c r="J273" s="212">
        <f t="shared" si="117"/>
        <v>22000</v>
      </c>
      <c r="K273" s="25">
        <v>0</v>
      </c>
      <c r="L273" s="208">
        <v>26000</v>
      </c>
      <c r="M273" s="25">
        <v>0</v>
      </c>
      <c r="N273" s="25">
        <v>0</v>
      </c>
      <c r="O273" s="25">
        <v>0</v>
      </c>
      <c r="P273" s="212">
        <f t="shared" si="120"/>
        <v>26000</v>
      </c>
      <c r="Q273" s="66">
        <f t="shared" si="113"/>
        <v>48000</v>
      </c>
    </row>
    <row r="274" spans="1:17" ht="15.75" hidden="1" customHeight="1" outlineLevel="1">
      <c r="A274" s="510"/>
      <c r="B274" s="511"/>
      <c r="C274" s="86" t="s">
        <v>96</v>
      </c>
      <c r="D274" s="86"/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12">
        <f t="shared" si="117"/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12">
        <f t="shared" si="120"/>
        <v>0</v>
      </c>
      <c r="Q274" s="66">
        <f t="shared" si="113"/>
        <v>0</v>
      </c>
    </row>
    <row r="275" spans="1:17" ht="25.5" customHeight="1" collapsed="1">
      <c r="A275" s="510"/>
      <c r="B275" s="511"/>
      <c r="C275" s="128" t="s">
        <v>277</v>
      </c>
      <c r="D275" s="25">
        <v>0</v>
      </c>
      <c r="E275" s="208">
        <f>SUM(E276:E280)</f>
        <v>0</v>
      </c>
      <c r="F275" s="208">
        <f t="shared" ref="F275:O275" si="121">SUM(F276:F280)</f>
        <v>0</v>
      </c>
      <c r="G275" s="208">
        <f t="shared" si="121"/>
        <v>177000</v>
      </c>
      <c r="H275" s="351">
        <v>177000</v>
      </c>
      <c r="I275" s="351">
        <v>463400</v>
      </c>
      <c r="J275" s="212">
        <f t="shared" si="117"/>
        <v>817400</v>
      </c>
      <c r="K275" s="208">
        <f t="shared" ref="K275:M275" si="122">SUM(K276:K280)</f>
        <v>0</v>
      </c>
      <c r="L275" s="208">
        <f t="shared" si="122"/>
        <v>0</v>
      </c>
      <c r="M275" s="208">
        <f t="shared" si="122"/>
        <v>0</v>
      </c>
      <c r="N275" s="208">
        <f t="shared" si="121"/>
        <v>792000</v>
      </c>
      <c r="O275" s="208">
        <f t="shared" si="121"/>
        <v>0</v>
      </c>
      <c r="P275" s="212">
        <f t="shared" si="120"/>
        <v>792000</v>
      </c>
      <c r="Q275" s="66">
        <f t="shared" si="113"/>
        <v>1609400</v>
      </c>
    </row>
    <row r="276" spans="1:17" ht="15.75" hidden="1" customHeight="1" outlineLevel="1">
      <c r="A276" s="510"/>
      <c r="B276" s="511"/>
      <c r="C276" s="86" t="s">
        <v>93</v>
      </c>
      <c r="D276" s="86"/>
      <c r="E276" s="25">
        <v>0</v>
      </c>
      <c r="F276" s="25">
        <v>0</v>
      </c>
      <c r="G276" s="25">
        <v>0</v>
      </c>
      <c r="H276" s="25">
        <v>0</v>
      </c>
      <c r="I276" s="109">
        <v>463400</v>
      </c>
      <c r="J276" s="212">
        <f t="shared" si="117"/>
        <v>463400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12">
        <f t="shared" si="120"/>
        <v>0</v>
      </c>
      <c r="Q276" s="66">
        <f t="shared" si="113"/>
        <v>463400</v>
      </c>
    </row>
    <row r="277" spans="1:17" ht="15.75" hidden="1" customHeight="1" outlineLevel="1">
      <c r="A277" s="510"/>
      <c r="B277" s="511"/>
      <c r="C277" s="86" t="s">
        <v>94</v>
      </c>
      <c r="D277" s="86"/>
      <c r="E277" s="25">
        <v>0</v>
      </c>
      <c r="F277" s="25">
        <v>0</v>
      </c>
      <c r="G277" s="109">
        <v>177000</v>
      </c>
      <c r="H277" s="25">
        <v>177000</v>
      </c>
      <c r="I277" s="25">
        <v>0</v>
      </c>
      <c r="J277" s="212">
        <f t="shared" si="117"/>
        <v>354000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12">
        <f t="shared" si="120"/>
        <v>0</v>
      </c>
      <c r="Q277" s="66">
        <f t="shared" si="113"/>
        <v>354000</v>
      </c>
    </row>
    <row r="278" spans="1:17" ht="15.75" hidden="1" customHeight="1" outlineLevel="1">
      <c r="A278" s="510"/>
      <c r="B278" s="511"/>
      <c r="C278" s="86" t="s">
        <v>16</v>
      </c>
      <c r="D278" s="86"/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12">
        <f t="shared" si="117"/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12">
        <f t="shared" si="120"/>
        <v>0</v>
      </c>
      <c r="Q278" s="66">
        <f t="shared" si="113"/>
        <v>0</v>
      </c>
    </row>
    <row r="279" spans="1:17" ht="15.75" hidden="1" customHeight="1" outlineLevel="1">
      <c r="A279" s="510"/>
      <c r="B279" s="511"/>
      <c r="C279" s="108" t="s">
        <v>95</v>
      </c>
      <c r="D279" s="108"/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12">
        <f t="shared" si="117"/>
        <v>0</v>
      </c>
      <c r="K279" s="25">
        <v>0</v>
      </c>
      <c r="L279" s="25">
        <v>0</v>
      </c>
      <c r="M279" s="25">
        <v>0</v>
      </c>
      <c r="N279" s="109">
        <f>162*1000</f>
        <v>162000</v>
      </c>
      <c r="O279" s="25">
        <v>0</v>
      </c>
      <c r="P279" s="212">
        <f t="shared" si="120"/>
        <v>162000</v>
      </c>
      <c r="Q279" s="66">
        <f t="shared" si="113"/>
        <v>162000</v>
      </c>
    </row>
    <row r="280" spans="1:17" ht="15.75" hidden="1" customHeight="1" outlineLevel="1">
      <c r="A280" s="510"/>
      <c r="B280" s="511"/>
      <c r="C280" s="86" t="s">
        <v>96</v>
      </c>
      <c r="D280" s="86"/>
      <c r="E280" s="25">
        <v>0</v>
      </c>
      <c r="F280" s="25">
        <v>0</v>
      </c>
      <c r="G280" s="25">
        <v>0</v>
      </c>
      <c r="H280" s="25">
        <v>0</v>
      </c>
      <c r="I280" s="110"/>
      <c r="J280" s="212">
        <f t="shared" si="117"/>
        <v>0</v>
      </c>
      <c r="K280" s="25">
        <v>0</v>
      </c>
      <c r="L280" s="25">
        <v>0</v>
      </c>
      <c r="M280" s="25">
        <v>0</v>
      </c>
      <c r="N280" s="109">
        <v>630000</v>
      </c>
      <c r="O280" s="25">
        <v>0</v>
      </c>
      <c r="P280" s="212">
        <f t="shared" si="120"/>
        <v>630000</v>
      </c>
      <c r="Q280" s="66">
        <f t="shared" si="113"/>
        <v>630000</v>
      </c>
    </row>
    <row r="281" spans="1:17" ht="25.5" customHeight="1" collapsed="1">
      <c r="A281" s="510"/>
      <c r="B281" s="511"/>
      <c r="C281" s="128" t="s">
        <v>22</v>
      </c>
      <c r="D281" s="25">
        <v>0</v>
      </c>
      <c r="E281" s="208">
        <f>SUM(E282:E286)</f>
        <v>0</v>
      </c>
      <c r="F281" s="208">
        <f>SUM(F282:F286)</f>
        <v>0</v>
      </c>
      <c r="G281" s="208">
        <f>SUM(G282:G286)</f>
        <v>0</v>
      </c>
      <c r="H281" s="351">
        <v>0</v>
      </c>
      <c r="I281" s="351">
        <v>48000</v>
      </c>
      <c r="J281" s="212">
        <f t="shared" si="117"/>
        <v>48000</v>
      </c>
      <c r="K281" s="208">
        <f t="shared" ref="K281:N281" si="123">SUM(K282:K286)</f>
        <v>78000</v>
      </c>
      <c r="L281" s="208">
        <f t="shared" si="123"/>
        <v>48000</v>
      </c>
      <c r="M281" s="208">
        <f t="shared" si="123"/>
        <v>48000</v>
      </c>
      <c r="N281" s="208">
        <f t="shared" si="123"/>
        <v>48000</v>
      </c>
      <c r="O281" s="208">
        <f>SUM(O282:O286)</f>
        <v>48000</v>
      </c>
      <c r="P281" s="212">
        <f t="shared" si="120"/>
        <v>270000</v>
      </c>
      <c r="Q281" s="66">
        <f t="shared" si="113"/>
        <v>318000</v>
      </c>
    </row>
    <row r="282" spans="1:17" ht="15.75" hidden="1" customHeight="1" outlineLevel="1">
      <c r="A282" s="510"/>
      <c r="B282" s="511"/>
      <c r="C282" s="91" t="s">
        <v>93</v>
      </c>
      <c r="D282" s="91"/>
      <c r="E282" s="44">
        <v>0</v>
      </c>
      <c r="F282" s="44">
        <v>0</v>
      </c>
      <c r="G282" s="44">
        <v>0</v>
      </c>
      <c r="H282" s="44">
        <v>0</v>
      </c>
      <c r="I282" s="264">
        <v>48000</v>
      </c>
      <c r="J282" s="212">
        <f t="shared" si="117"/>
        <v>48000</v>
      </c>
      <c r="K282" s="211">
        <v>48000</v>
      </c>
      <c r="L282" s="211">
        <v>48000</v>
      </c>
      <c r="M282" s="211">
        <v>48000</v>
      </c>
      <c r="N282" s="211">
        <v>48000</v>
      </c>
      <c r="O282" s="211">
        <v>48000</v>
      </c>
      <c r="P282" s="212">
        <f t="shared" si="120"/>
        <v>240000</v>
      </c>
      <c r="Q282" s="15"/>
    </row>
    <row r="283" spans="1:17" ht="15.75" hidden="1" customHeight="1" outlineLevel="1">
      <c r="A283" s="510"/>
      <c r="B283" s="511"/>
      <c r="C283" s="91" t="s">
        <v>94</v>
      </c>
      <c r="D283" s="91"/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212">
        <f t="shared" si="117"/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212">
        <f t="shared" si="120"/>
        <v>0</v>
      </c>
      <c r="Q283" s="15"/>
    </row>
    <row r="284" spans="1:17" ht="15.75" hidden="1" customHeight="1" outlineLevel="1">
      <c r="A284" s="510"/>
      <c r="B284" s="511"/>
      <c r="C284" s="91" t="s">
        <v>16</v>
      </c>
      <c r="D284" s="91"/>
      <c r="E284" s="44">
        <v>0</v>
      </c>
      <c r="F284" s="44">
        <v>0</v>
      </c>
      <c r="G284" s="44">
        <v>0</v>
      </c>
      <c r="H284" s="44">
        <v>0</v>
      </c>
      <c r="I284" s="44">
        <v>0</v>
      </c>
      <c r="J284" s="212">
        <f t="shared" si="117"/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212">
        <f t="shared" si="120"/>
        <v>0</v>
      </c>
      <c r="Q284" s="15"/>
    </row>
    <row r="285" spans="1:17" ht="15.75" hidden="1" customHeight="1" outlineLevel="1">
      <c r="A285" s="510"/>
      <c r="B285" s="511"/>
      <c r="C285" s="111" t="s">
        <v>95</v>
      </c>
      <c r="D285" s="111"/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212">
        <f t="shared" si="117"/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212">
        <f t="shared" si="120"/>
        <v>0</v>
      </c>
      <c r="Q285" s="15"/>
    </row>
    <row r="286" spans="1:17" ht="15.75" hidden="1" customHeight="1" outlineLevel="1">
      <c r="A286" s="512"/>
      <c r="B286" s="513"/>
      <c r="C286" s="91" t="s">
        <v>96</v>
      </c>
      <c r="D286" s="91"/>
      <c r="E286" s="44">
        <v>0</v>
      </c>
      <c r="F286" s="44">
        <v>0</v>
      </c>
      <c r="G286" s="106"/>
      <c r="H286" s="44"/>
      <c r="I286" s="44">
        <v>0</v>
      </c>
      <c r="J286" s="212">
        <f t="shared" si="117"/>
        <v>0</v>
      </c>
      <c r="K286" s="112">
        <v>30000</v>
      </c>
      <c r="L286" s="44">
        <v>0</v>
      </c>
      <c r="M286" s="44">
        <v>0</v>
      </c>
      <c r="N286" s="44">
        <v>0</v>
      </c>
      <c r="O286" s="44">
        <v>0</v>
      </c>
      <c r="P286" s="212">
        <f t="shared" si="120"/>
        <v>30000</v>
      </c>
      <c r="Q286" s="15"/>
    </row>
    <row r="287" spans="1:17" s="228" customFormat="1" ht="45" customHeight="1" collapsed="1">
      <c r="A287" s="505" t="s">
        <v>346</v>
      </c>
      <c r="B287" s="506"/>
      <c r="C287" s="507"/>
      <c r="D287" s="212">
        <f t="shared" ref="D287:I287" si="124">D312+D336+D360+D384</f>
        <v>0</v>
      </c>
      <c r="E287" s="212">
        <f t="shared" si="124"/>
        <v>40000</v>
      </c>
      <c r="F287" s="212">
        <f>F312+F336+F360+F384+F288</f>
        <v>0</v>
      </c>
      <c r="G287" s="212">
        <f t="shared" si="124"/>
        <v>0</v>
      </c>
      <c r="H287" s="354">
        <f t="shared" si="124"/>
        <v>0</v>
      </c>
      <c r="I287" s="354">
        <f t="shared" si="124"/>
        <v>0</v>
      </c>
      <c r="J287" s="212">
        <f t="shared" si="117"/>
        <v>40000</v>
      </c>
      <c r="K287" s="356">
        <f t="shared" ref="K287:O287" si="125">K312+K336+K360+K384+K288</f>
        <v>0</v>
      </c>
      <c r="L287" s="356">
        <f t="shared" si="125"/>
        <v>0</v>
      </c>
      <c r="M287" s="356">
        <f t="shared" si="125"/>
        <v>0</v>
      </c>
      <c r="N287" s="356">
        <f t="shared" si="125"/>
        <v>0</v>
      </c>
      <c r="O287" s="356">
        <f t="shared" si="125"/>
        <v>0</v>
      </c>
      <c r="P287" s="212">
        <f t="shared" si="120"/>
        <v>0</v>
      </c>
      <c r="Q287" s="67">
        <f>J287+P287</f>
        <v>40000</v>
      </c>
    </row>
    <row r="288" spans="1:17" s="227" customFormat="1" ht="37.5" customHeight="1">
      <c r="A288" s="508">
        <v>9</v>
      </c>
      <c r="B288" s="509"/>
      <c r="C288" s="128" t="s">
        <v>11</v>
      </c>
      <c r="D288" s="128"/>
      <c r="E288" s="208">
        <f>SUM(E289:E311)</f>
        <v>0</v>
      </c>
      <c r="F288" s="208">
        <f>SUM(F289:F311)</f>
        <v>0</v>
      </c>
      <c r="G288" s="208">
        <f t="shared" ref="G288" si="126">SUM(G289:G311)</f>
        <v>0</v>
      </c>
      <c r="H288" s="351">
        <v>0</v>
      </c>
      <c r="I288" s="351">
        <v>0</v>
      </c>
      <c r="J288" s="212">
        <f t="shared" si="117"/>
        <v>0</v>
      </c>
      <c r="K288" s="208"/>
      <c r="L288" s="208">
        <f>SUM(L289:L311)</f>
        <v>0</v>
      </c>
      <c r="M288" s="208">
        <f t="shared" ref="M288:O288" si="127">SUM(M289:M311)</f>
        <v>0</v>
      </c>
      <c r="N288" s="208">
        <f t="shared" si="127"/>
        <v>0</v>
      </c>
      <c r="O288" s="208">
        <f t="shared" si="127"/>
        <v>0</v>
      </c>
      <c r="P288" s="212">
        <f t="shared" si="120"/>
        <v>0</v>
      </c>
      <c r="Q288" s="66">
        <f t="shared" ref="Q288:Q351" si="128">J288+P288</f>
        <v>0</v>
      </c>
    </row>
    <row r="289" spans="1:17" ht="16.5" hidden="1" customHeight="1" outlineLevel="1">
      <c r="A289" s="510"/>
      <c r="B289" s="511"/>
      <c r="C289" s="108" t="s">
        <v>97</v>
      </c>
      <c r="D289" s="108"/>
      <c r="E289" s="206"/>
      <c r="F289" s="206">
        <v>0</v>
      </c>
      <c r="G289" s="206">
        <v>0</v>
      </c>
      <c r="H289" s="349">
        <v>0</v>
      </c>
      <c r="I289" s="349">
        <v>0</v>
      </c>
      <c r="J289" s="212">
        <f t="shared" si="117"/>
        <v>0</v>
      </c>
      <c r="K289" s="206"/>
      <c r="L289" s="206">
        <v>0</v>
      </c>
      <c r="M289" s="206">
        <v>0</v>
      </c>
      <c r="N289" s="206">
        <v>0</v>
      </c>
      <c r="O289" s="206">
        <v>0</v>
      </c>
      <c r="P289" s="212">
        <f t="shared" si="120"/>
        <v>0</v>
      </c>
      <c r="Q289" s="66">
        <f t="shared" si="128"/>
        <v>0</v>
      </c>
    </row>
    <row r="290" spans="1:17" ht="16.5" hidden="1" customHeight="1" outlineLevel="1">
      <c r="A290" s="510"/>
      <c r="B290" s="511"/>
      <c r="C290" s="108" t="s">
        <v>98</v>
      </c>
      <c r="D290" s="108"/>
      <c r="E290" s="206"/>
      <c r="F290" s="206">
        <v>0</v>
      </c>
      <c r="G290" s="206">
        <v>0</v>
      </c>
      <c r="H290" s="349">
        <v>0</v>
      </c>
      <c r="I290" s="349">
        <v>0</v>
      </c>
      <c r="J290" s="212">
        <f t="shared" si="117"/>
        <v>0</v>
      </c>
      <c r="K290" s="206"/>
      <c r="L290" s="206">
        <v>0</v>
      </c>
      <c r="M290" s="206">
        <v>0</v>
      </c>
      <c r="N290" s="206">
        <v>0</v>
      </c>
      <c r="O290" s="206">
        <v>0</v>
      </c>
      <c r="P290" s="212">
        <f t="shared" si="120"/>
        <v>0</v>
      </c>
      <c r="Q290" s="66">
        <f t="shared" si="128"/>
        <v>0</v>
      </c>
    </row>
    <row r="291" spans="1:17" ht="16.5" hidden="1" customHeight="1" outlineLevel="1">
      <c r="A291" s="510"/>
      <c r="B291" s="511"/>
      <c r="C291" s="108" t="s">
        <v>99</v>
      </c>
      <c r="D291" s="108"/>
      <c r="E291" s="206"/>
      <c r="F291" s="206">
        <v>0</v>
      </c>
      <c r="G291" s="206">
        <v>0</v>
      </c>
      <c r="H291" s="349">
        <v>0</v>
      </c>
      <c r="I291" s="349">
        <v>0</v>
      </c>
      <c r="J291" s="212">
        <f t="shared" si="117"/>
        <v>0</v>
      </c>
      <c r="K291" s="206"/>
      <c r="L291" s="206">
        <v>0</v>
      </c>
      <c r="M291" s="206">
        <v>0</v>
      </c>
      <c r="N291" s="206">
        <v>0</v>
      </c>
      <c r="O291" s="206">
        <v>0</v>
      </c>
      <c r="P291" s="212">
        <f t="shared" si="120"/>
        <v>0</v>
      </c>
      <c r="Q291" s="66">
        <f t="shared" si="128"/>
        <v>0</v>
      </c>
    </row>
    <row r="292" spans="1:17" ht="16.5" hidden="1" customHeight="1" outlineLevel="1">
      <c r="A292" s="510"/>
      <c r="B292" s="511"/>
      <c r="C292" s="108" t="s">
        <v>100</v>
      </c>
      <c r="D292" s="108"/>
      <c r="E292" s="206"/>
      <c r="F292" s="206">
        <v>0</v>
      </c>
      <c r="G292" s="206">
        <v>0</v>
      </c>
      <c r="H292" s="349">
        <v>0</v>
      </c>
      <c r="I292" s="349">
        <v>0</v>
      </c>
      <c r="J292" s="212">
        <f t="shared" si="117"/>
        <v>0</v>
      </c>
      <c r="K292" s="206"/>
      <c r="L292" s="206">
        <v>0</v>
      </c>
      <c r="M292" s="206">
        <v>0</v>
      </c>
      <c r="N292" s="206">
        <v>0</v>
      </c>
      <c r="O292" s="206">
        <v>0</v>
      </c>
      <c r="P292" s="212">
        <f t="shared" si="120"/>
        <v>0</v>
      </c>
      <c r="Q292" s="66">
        <f t="shared" si="128"/>
        <v>0</v>
      </c>
    </row>
    <row r="293" spans="1:17" ht="16.5" hidden="1" customHeight="1" outlineLevel="1">
      <c r="A293" s="510"/>
      <c r="B293" s="511"/>
      <c r="C293" s="108" t="s">
        <v>101</v>
      </c>
      <c r="D293" s="108"/>
      <c r="E293" s="206"/>
      <c r="F293" s="206">
        <v>0</v>
      </c>
      <c r="G293" s="206">
        <v>0</v>
      </c>
      <c r="H293" s="349">
        <v>0</v>
      </c>
      <c r="I293" s="349">
        <v>0</v>
      </c>
      <c r="J293" s="212">
        <f t="shared" si="117"/>
        <v>0</v>
      </c>
      <c r="K293" s="206"/>
      <c r="L293" s="206">
        <v>0</v>
      </c>
      <c r="M293" s="206">
        <v>0</v>
      </c>
      <c r="N293" s="206">
        <v>0</v>
      </c>
      <c r="O293" s="206">
        <v>0</v>
      </c>
      <c r="P293" s="212">
        <f t="shared" si="120"/>
        <v>0</v>
      </c>
      <c r="Q293" s="66">
        <f t="shared" si="128"/>
        <v>0</v>
      </c>
    </row>
    <row r="294" spans="1:17" ht="16.5" hidden="1" customHeight="1" outlineLevel="1">
      <c r="A294" s="510"/>
      <c r="B294" s="511"/>
      <c r="C294" s="108" t="s">
        <v>102</v>
      </c>
      <c r="D294" s="108"/>
      <c r="E294" s="206"/>
      <c r="F294" s="206">
        <v>0</v>
      </c>
      <c r="G294" s="206">
        <v>0</v>
      </c>
      <c r="H294" s="349">
        <v>0</v>
      </c>
      <c r="I294" s="349">
        <v>0</v>
      </c>
      <c r="J294" s="212">
        <f t="shared" si="117"/>
        <v>0</v>
      </c>
      <c r="K294" s="206"/>
      <c r="L294" s="206">
        <v>0</v>
      </c>
      <c r="M294" s="206">
        <v>0</v>
      </c>
      <c r="N294" s="206">
        <v>0</v>
      </c>
      <c r="O294" s="206">
        <v>0</v>
      </c>
      <c r="P294" s="212">
        <f t="shared" si="120"/>
        <v>0</v>
      </c>
      <c r="Q294" s="66">
        <f t="shared" si="128"/>
        <v>0</v>
      </c>
    </row>
    <row r="295" spans="1:17" ht="16.5" hidden="1" customHeight="1" outlineLevel="1">
      <c r="A295" s="510"/>
      <c r="B295" s="511"/>
      <c r="C295" s="108" t="s">
        <v>103</v>
      </c>
      <c r="D295" s="108"/>
      <c r="E295" s="206"/>
      <c r="F295" s="206">
        <v>0</v>
      </c>
      <c r="G295" s="206">
        <v>0</v>
      </c>
      <c r="H295" s="349">
        <v>0</v>
      </c>
      <c r="I295" s="349">
        <v>0</v>
      </c>
      <c r="J295" s="212">
        <f t="shared" si="117"/>
        <v>0</v>
      </c>
      <c r="K295" s="206"/>
      <c r="L295" s="206">
        <v>0</v>
      </c>
      <c r="M295" s="206">
        <v>0</v>
      </c>
      <c r="N295" s="206">
        <v>0</v>
      </c>
      <c r="O295" s="206">
        <v>0</v>
      </c>
      <c r="P295" s="212">
        <f t="shared" si="120"/>
        <v>0</v>
      </c>
      <c r="Q295" s="66">
        <f t="shared" si="128"/>
        <v>0</v>
      </c>
    </row>
    <row r="296" spans="1:17" ht="16.5" hidden="1" customHeight="1" outlineLevel="1">
      <c r="A296" s="510"/>
      <c r="B296" s="511"/>
      <c r="C296" s="108" t="s">
        <v>104</v>
      </c>
      <c r="D296" s="108"/>
      <c r="E296" s="206"/>
      <c r="F296" s="206">
        <v>0</v>
      </c>
      <c r="G296" s="206">
        <v>0</v>
      </c>
      <c r="H296" s="349">
        <v>0</v>
      </c>
      <c r="I296" s="349">
        <v>0</v>
      </c>
      <c r="J296" s="212">
        <f t="shared" si="117"/>
        <v>0</v>
      </c>
      <c r="K296" s="206"/>
      <c r="L296" s="206">
        <v>0</v>
      </c>
      <c r="M296" s="206">
        <v>0</v>
      </c>
      <c r="N296" s="206">
        <v>0</v>
      </c>
      <c r="O296" s="206">
        <v>0</v>
      </c>
      <c r="P296" s="212">
        <f t="shared" si="120"/>
        <v>0</v>
      </c>
      <c r="Q296" s="66">
        <f t="shared" si="128"/>
        <v>0</v>
      </c>
    </row>
    <row r="297" spans="1:17" ht="16.5" hidden="1" customHeight="1" outlineLevel="1">
      <c r="A297" s="510"/>
      <c r="B297" s="511"/>
      <c r="C297" s="108" t="s">
        <v>105</v>
      </c>
      <c r="D297" s="108"/>
      <c r="E297" s="206"/>
      <c r="F297" s="206">
        <v>0</v>
      </c>
      <c r="G297" s="206">
        <v>0</v>
      </c>
      <c r="H297" s="349">
        <v>0</v>
      </c>
      <c r="I297" s="349">
        <v>0</v>
      </c>
      <c r="J297" s="212">
        <f t="shared" si="117"/>
        <v>0</v>
      </c>
      <c r="K297" s="206"/>
      <c r="L297" s="206">
        <v>0</v>
      </c>
      <c r="M297" s="206">
        <v>0</v>
      </c>
      <c r="N297" s="206">
        <v>0</v>
      </c>
      <c r="O297" s="206">
        <v>0</v>
      </c>
      <c r="P297" s="212">
        <f t="shared" si="120"/>
        <v>0</v>
      </c>
      <c r="Q297" s="66">
        <f t="shared" si="128"/>
        <v>0</v>
      </c>
    </row>
    <row r="298" spans="1:17" ht="16.5" hidden="1" customHeight="1" outlineLevel="1">
      <c r="A298" s="510"/>
      <c r="B298" s="511"/>
      <c r="C298" s="108" t="s">
        <v>106</v>
      </c>
      <c r="D298" s="108"/>
      <c r="E298" s="206"/>
      <c r="F298" s="206">
        <v>0</v>
      </c>
      <c r="G298" s="206">
        <v>0</v>
      </c>
      <c r="H298" s="349">
        <v>0</v>
      </c>
      <c r="I298" s="349">
        <v>0</v>
      </c>
      <c r="J298" s="212">
        <f t="shared" si="117"/>
        <v>0</v>
      </c>
      <c r="K298" s="206"/>
      <c r="L298" s="206">
        <v>0</v>
      </c>
      <c r="M298" s="206">
        <v>0</v>
      </c>
      <c r="N298" s="206">
        <v>0</v>
      </c>
      <c r="O298" s="206">
        <v>0</v>
      </c>
      <c r="P298" s="212">
        <f t="shared" si="120"/>
        <v>0</v>
      </c>
      <c r="Q298" s="66">
        <f t="shared" si="128"/>
        <v>0</v>
      </c>
    </row>
    <row r="299" spans="1:17" ht="16.5" hidden="1" customHeight="1" outlineLevel="1">
      <c r="A299" s="510"/>
      <c r="B299" s="511"/>
      <c r="C299" s="108" t="s">
        <v>107</v>
      </c>
      <c r="D299" s="108"/>
      <c r="E299" s="206"/>
      <c r="F299" s="206">
        <v>0</v>
      </c>
      <c r="G299" s="206">
        <v>0</v>
      </c>
      <c r="H299" s="349">
        <v>0</v>
      </c>
      <c r="I299" s="349">
        <v>0</v>
      </c>
      <c r="J299" s="212">
        <f t="shared" si="117"/>
        <v>0</v>
      </c>
      <c r="K299" s="206"/>
      <c r="L299" s="206">
        <v>0</v>
      </c>
      <c r="M299" s="206">
        <v>0</v>
      </c>
      <c r="N299" s="206">
        <v>0</v>
      </c>
      <c r="O299" s="206">
        <v>0</v>
      </c>
      <c r="P299" s="212">
        <f t="shared" si="120"/>
        <v>0</v>
      </c>
      <c r="Q299" s="66">
        <f t="shared" si="128"/>
        <v>0</v>
      </c>
    </row>
    <row r="300" spans="1:17" ht="16.5" hidden="1" customHeight="1" outlineLevel="1">
      <c r="A300" s="510"/>
      <c r="B300" s="511"/>
      <c r="C300" s="108" t="s">
        <v>108</v>
      </c>
      <c r="D300" s="108"/>
      <c r="E300" s="206"/>
      <c r="F300" s="206">
        <v>0</v>
      </c>
      <c r="G300" s="206">
        <v>0</v>
      </c>
      <c r="H300" s="349">
        <v>0</v>
      </c>
      <c r="I300" s="349">
        <v>0</v>
      </c>
      <c r="J300" s="212">
        <f t="shared" si="117"/>
        <v>0</v>
      </c>
      <c r="K300" s="206"/>
      <c r="L300" s="206">
        <v>0</v>
      </c>
      <c r="M300" s="206">
        <v>0</v>
      </c>
      <c r="N300" s="206">
        <v>0</v>
      </c>
      <c r="O300" s="206">
        <v>0</v>
      </c>
      <c r="P300" s="212">
        <f t="shared" si="120"/>
        <v>0</v>
      </c>
      <c r="Q300" s="66">
        <f t="shared" si="128"/>
        <v>0</v>
      </c>
    </row>
    <row r="301" spans="1:17" ht="16.5" hidden="1" customHeight="1" outlineLevel="1">
      <c r="A301" s="510"/>
      <c r="B301" s="511"/>
      <c r="C301" s="108" t="s">
        <v>109</v>
      </c>
      <c r="D301" s="108"/>
      <c r="E301" s="206"/>
      <c r="F301" s="206">
        <v>0</v>
      </c>
      <c r="G301" s="206">
        <v>0</v>
      </c>
      <c r="H301" s="349">
        <v>0</v>
      </c>
      <c r="I301" s="349">
        <v>0</v>
      </c>
      <c r="J301" s="212">
        <f t="shared" si="117"/>
        <v>0</v>
      </c>
      <c r="K301" s="206"/>
      <c r="L301" s="206">
        <v>0</v>
      </c>
      <c r="M301" s="206">
        <v>0</v>
      </c>
      <c r="N301" s="206">
        <v>0</v>
      </c>
      <c r="O301" s="206">
        <v>0</v>
      </c>
      <c r="P301" s="212">
        <f t="shared" si="120"/>
        <v>0</v>
      </c>
      <c r="Q301" s="66">
        <f t="shared" si="128"/>
        <v>0</v>
      </c>
    </row>
    <row r="302" spans="1:17" ht="16.5" hidden="1" customHeight="1" outlineLevel="1">
      <c r="A302" s="510"/>
      <c r="B302" s="511"/>
      <c r="C302" s="108" t="s">
        <v>110</v>
      </c>
      <c r="D302" s="108"/>
      <c r="E302" s="206"/>
      <c r="F302" s="206">
        <v>0</v>
      </c>
      <c r="G302" s="206">
        <v>0</v>
      </c>
      <c r="H302" s="349">
        <v>0</v>
      </c>
      <c r="I302" s="349">
        <v>0</v>
      </c>
      <c r="J302" s="212">
        <f t="shared" si="117"/>
        <v>0</v>
      </c>
      <c r="K302" s="206"/>
      <c r="L302" s="206">
        <v>0</v>
      </c>
      <c r="M302" s="206">
        <v>0</v>
      </c>
      <c r="N302" s="206">
        <v>0</v>
      </c>
      <c r="O302" s="206">
        <v>0</v>
      </c>
      <c r="P302" s="212">
        <f t="shared" si="120"/>
        <v>0</v>
      </c>
      <c r="Q302" s="66">
        <f t="shared" si="128"/>
        <v>0</v>
      </c>
    </row>
    <row r="303" spans="1:17" ht="16.5" hidden="1" customHeight="1" outlineLevel="1">
      <c r="A303" s="510"/>
      <c r="B303" s="511"/>
      <c r="C303" s="108" t="s">
        <v>111</v>
      </c>
      <c r="D303" s="108"/>
      <c r="E303" s="206"/>
      <c r="F303" s="206">
        <v>0</v>
      </c>
      <c r="G303" s="206">
        <v>0</v>
      </c>
      <c r="H303" s="349">
        <v>0</v>
      </c>
      <c r="I303" s="349">
        <v>0</v>
      </c>
      <c r="J303" s="212">
        <f t="shared" si="117"/>
        <v>0</v>
      </c>
      <c r="K303" s="206"/>
      <c r="L303" s="206">
        <v>0</v>
      </c>
      <c r="M303" s="206">
        <v>0</v>
      </c>
      <c r="N303" s="206">
        <v>0</v>
      </c>
      <c r="O303" s="206">
        <v>0</v>
      </c>
      <c r="P303" s="212">
        <f t="shared" si="120"/>
        <v>0</v>
      </c>
      <c r="Q303" s="66">
        <f t="shared" si="128"/>
        <v>0</v>
      </c>
    </row>
    <row r="304" spans="1:17" ht="16.5" hidden="1" customHeight="1" outlineLevel="1">
      <c r="A304" s="510"/>
      <c r="B304" s="511"/>
      <c r="C304" s="108" t="s">
        <v>112</v>
      </c>
      <c r="D304" s="108"/>
      <c r="E304" s="206"/>
      <c r="F304" s="206">
        <v>0</v>
      </c>
      <c r="G304" s="206">
        <v>0</v>
      </c>
      <c r="H304" s="349">
        <v>0</v>
      </c>
      <c r="I304" s="349">
        <v>0</v>
      </c>
      <c r="J304" s="212">
        <f t="shared" si="117"/>
        <v>0</v>
      </c>
      <c r="K304" s="206"/>
      <c r="L304" s="206">
        <v>0</v>
      </c>
      <c r="M304" s="206">
        <v>0</v>
      </c>
      <c r="N304" s="206">
        <v>0</v>
      </c>
      <c r="O304" s="206">
        <v>0</v>
      </c>
      <c r="P304" s="212">
        <f t="shared" si="120"/>
        <v>0</v>
      </c>
      <c r="Q304" s="66">
        <f t="shared" si="128"/>
        <v>0</v>
      </c>
    </row>
    <row r="305" spans="1:17" ht="16.5" hidden="1" customHeight="1" outlineLevel="1">
      <c r="A305" s="510"/>
      <c r="B305" s="511"/>
      <c r="C305" s="108" t="s">
        <v>113</v>
      </c>
      <c r="D305" s="108"/>
      <c r="E305" s="206"/>
      <c r="F305" s="206">
        <v>0</v>
      </c>
      <c r="G305" s="206">
        <v>0</v>
      </c>
      <c r="H305" s="349">
        <v>0</v>
      </c>
      <c r="I305" s="349">
        <v>0</v>
      </c>
      <c r="J305" s="212">
        <f t="shared" si="117"/>
        <v>0</v>
      </c>
      <c r="K305" s="206"/>
      <c r="L305" s="206">
        <v>0</v>
      </c>
      <c r="M305" s="206">
        <v>0</v>
      </c>
      <c r="N305" s="206">
        <v>0</v>
      </c>
      <c r="O305" s="206">
        <v>0</v>
      </c>
      <c r="P305" s="212">
        <f t="shared" si="120"/>
        <v>0</v>
      </c>
      <c r="Q305" s="66">
        <f t="shared" si="128"/>
        <v>0</v>
      </c>
    </row>
    <row r="306" spans="1:17" ht="16.5" hidden="1" customHeight="1" outlineLevel="1">
      <c r="A306" s="510"/>
      <c r="B306" s="511"/>
      <c r="C306" s="108" t="s">
        <v>114</v>
      </c>
      <c r="D306" s="108"/>
      <c r="E306" s="206"/>
      <c r="F306" s="206">
        <v>0</v>
      </c>
      <c r="G306" s="206">
        <v>0</v>
      </c>
      <c r="H306" s="349">
        <v>0</v>
      </c>
      <c r="I306" s="349">
        <v>0</v>
      </c>
      <c r="J306" s="212">
        <f t="shared" si="117"/>
        <v>0</v>
      </c>
      <c r="K306" s="206"/>
      <c r="L306" s="206">
        <v>0</v>
      </c>
      <c r="M306" s="206">
        <v>0</v>
      </c>
      <c r="N306" s="206">
        <v>0</v>
      </c>
      <c r="O306" s="206">
        <v>0</v>
      </c>
      <c r="P306" s="212">
        <f t="shared" si="120"/>
        <v>0</v>
      </c>
      <c r="Q306" s="66">
        <f t="shared" si="128"/>
        <v>0</v>
      </c>
    </row>
    <row r="307" spans="1:17" ht="16.5" hidden="1" customHeight="1" outlineLevel="1">
      <c r="A307" s="510"/>
      <c r="B307" s="511"/>
      <c r="C307" s="108" t="s">
        <v>115</v>
      </c>
      <c r="D307" s="108"/>
      <c r="E307" s="206"/>
      <c r="F307" s="206">
        <v>0</v>
      </c>
      <c r="G307" s="206">
        <v>0</v>
      </c>
      <c r="H307" s="349">
        <v>0</v>
      </c>
      <c r="I307" s="349">
        <v>0</v>
      </c>
      <c r="J307" s="212">
        <f t="shared" si="117"/>
        <v>0</v>
      </c>
      <c r="K307" s="206"/>
      <c r="L307" s="206">
        <v>0</v>
      </c>
      <c r="M307" s="206">
        <v>0</v>
      </c>
      <c r="N307" s="206">
        <v>0</v>
      </c>
      <c r="O307" s="206">
        <v>0</v>
      </c>
      <c r="P307" s="212">
        <f t="shared" si="120"/>
        <v>0</v>
      </c>
      <c r="Q307" s="66">
        <f t="shared" si="128"/>
        <v>0</v>
      </c>
    </row>
    <row r="308" spans="1:17" ht="16.5" hidden="1" customHeight="1" outlineLevel="1">
      <c r="A308" s="510"/>
      <c r="B308" s="511"/>
      <c r="C308" s="108" t="s">
        <v>116</v>
      </c>
      <c r="D308" s="108"/>
      <c r="E308" s="206"/>
      <c r="F308" s="206">
        <v>0</v>
      </c>
      <c r="G308" s="206">
        <v>0</v>
      </c>
      <c r="H308" s="349">
        <v>0</v>
      </c>
      <c r="I308" s="349">
        <v>0</v>
      </c>
      <c r="J308" s="212">
        <f t="shared" si="117"/>
        <v>0</v>
      </c>
      <c r="K308" s="206"/>
      <c r="L308" s="206">
        <v>0</v>
      </c>
      <c r="M308" s="206">
        <v>0</v>
      </c>
      <c r="N308" s="206">
        <v>0</v>
      </c>
      <c r="O308" s="206">
        <v>0</v>
      </c>
      <c r="P308" s="212">
        <f t="shared" si="120"/>
        <v>0</v>
      </c>
      <c r="Q308" s="66">
        <f t="shared" si="128"/>
        <v>0</v>
      </c>
    </row>
    <row r="309" spans="1:17" ht="16.5" hidden="1" customHeight="1" outlineLevel="1">
      <c r="A309" s="510"/>
      <c r="B309" s="511"/>
      <c r="C309" s="108" t="s">
        <v>117</v>
      </c>
      <c r="D309" s="108"/>
      <c r="E309" s="206"/>
      <c r="F309" s="206">
        <v>0</v>
      </c>
      <c r="G309" s="206">
        <v>0</v>
      </c>
      <c r="H309" s="349">
        <v>0</v>
      </c>
      <c r="I309" s="349">
        <v>0</v>
      </c>
      <c r="J309" s="212">
        <f t="shared" si="117"/>
        <v>0</v>
      </c>
      <c r="K309" s="206"/>
      <c r="L309" s="206">
        <v>0</v>
      </c>
      <c r="M309" s="206">
        <v>0</v>
      </c>
      <c r="N309" s="206">
        <v>0</v>
      </c>
      <c r="O309" s="206">
        <v>0</v>
      </c>
      <c r="P309" s="212">
        <f t="shared" si="120"/>
        <v>0</v>
      </c>
      <c r="Q309" s="66">
        <f t="shared" si="128"/>
        <v>0</v>
      </c>
    </row>
    <row r="310" spans="1:17" ht="16.5" hidden="1" customHeight="1" outlineLevel="1">
      <c r="A310" s="510"/>
      <c r="B310" s="511"/>
      <c r="C310" s="108" t="s">
        <v>118</v>
      </c>
      <c r="D310" s="108"/>
      <c r="E310" s="206"/>
      <c r="F310" s="206">
        <v>0</v>
      </c>
      <c r="G310" s="206">
        <v>0</v>
      </c>
      <c r="H310" s="349">
        <v>0</v>
      </c>
      <c r="I310" s="349">
        <v>0</v>
      </c>
      <c r="J310" s="212">
        <f t="shared" si="117"/>
        <v>0</v>
      </c>
      <c r="K310" s="206"/>
      <c r="L310" s="206">
        <v>0</v>
      </c>
      <c r="M310" s="206">
        <v>0</v>
      </c>
      <c r="N310" s="206">
        <v>0</v>
      </c>
      <c r="O310" s="206">
        <v>0</v>
      </c>
      <c r="P310" s="212">
        <f t="shared" si="120"/>
        <v>0</v>
      </c>
      <c r="Q310" s="66">
        <f t="shared" si="128"/>
        <v>0</v>
      </c>
    </row>
    <row r="311" spans="1:17" ht="16.5" hidden="1" customHeight="1" outlineLevel="1">
      <c r="A311" s="510"/>
      <c r="B311" s="511"/>
      <c r="C311" s="114" t="s">
        <v>119</v>
      </c>
      <c r="D311" s="114"/>
      <c r="E311" s="206"/>
      <c r="F311" s="206">
        <v>0</v>
      </c>
      <c r="G311" s="206">
        <v>0</v>
      </c>
      <c r="H311" s="349">
        <v>0</v>
      </c>
      <c r="I311" s="349">
        <v>0</v>
      </c>
      <c r="J311" s="212">
        <f t="shared" si="117"/>
        <v>0</v>
      </c>
      <c r="K311" s="206"/>
      <c r="L311" s="206">
        <v>0</v>
      </c>
      <c r="M311" s="206">
        <v>0</v>
      </c>
      <c r="N311" s="206">
        <v>0</v>
      </c>
      <c r="O311" s="206">
        <v>0</v>
      </c>
      <c r="P311" s="212">
        <f t="shared" si="120"/>
        <v>0</v>
      </c>
      <c r="Q311" s="66">
        <f t="shared" si="128"/>
        <v>0</v>
      </c>
    </row>
    <row r="312" spans="1:17" ht="25.5" customHeight="1" collapsed="1">
      <c r="A312" s="510"/>
      <c r="B312" s="511"/>
      <c r="C312" s="128" t="s">
        <v>12</v>
      </c>
      <c r="D312" s="25">
        <v>0</v>
      </c>
      <c r="E312" s="208">
        <f>SUM(E313:E335)</f>
        <v>18000</v>
      </c>
      <c r="F312" s="208">
        <f>SUM(F313:F335)</f>
        <v>0</v>
      </c>
      <c r="G312" s="208">
        <f>SUM(G313:G335)</f>
        <v>0</v>
      </c>
      <c r="H312" s="351">
        <v>0</v>
      </c>
      <c r="I312" s="376">
        <f>SUM(I313:I335)</f>
        <v>0</v>
      </c>
      <c r="J312" s="212">
        <f t="shared" si="117"/>
        <v>18000</v>
      </c>
      <c r="K312" s="208">
        <f>SUM(K313:K335)</f>
        <v>0</v>
      </c>
      <c r="L312" s="208">
        <f t="shared" ref="L312:O312" si="129">SUM(L313:L335)</f>
        <v>0</v>
      </c>
      <c r="M312" s="208">
        <f t="shared" si="129"/>
        <v>0</v>
      </c>
      <c r="N312" s="208">
        <f>SUM(N313:N335)</f>
        <v>0</v>
      </c>
      <c r="O312" s="208">
        <f t="shared" si="129"/>
        <v>0</v>
      </c>
      <c r="P312" s="212">
        <f t="shared" si="120"/>
        <v>0</v>
      </c>
      <c r="Q312" s="66">
        <f t="shared" si="128"/>
        <v>18000</v>
      </c>
    </row>
    <row r="313" spans="1:17" ht="16.5" hidden="1" customHeight="1" outlineLevel="1">
      <c r="A313" s="510"/>
      <c r="B313" s="511"/>
      <c r="C313" s="108" t="s">
        <v>97</v>
      </c>
      <c r="D313" s="108"/>
      <c r="E313" s="206">
        <v>1150</v>
      </c>
      <c r="F313" s="208"/>
      <c r="G313" s="206">
        <v>0</v>
      </c>
      <c r="H313" s="351">
        <v>0</v>
      </c>
      <c r="I313" s="351"/>
      <c r="J313" s="212">
        <f t="shared" si="117"/>
        <v>1150</v>
      </c>
      <c r="K313" s="206">
        <v>0</v>
      </c>
      <c r="L313" s="208"/>
      <c r="M313" s="208"/>
      <c r="N313" s="206">
        <v>0</v>
      </c>
      <c r="O313" s="208"/>
      <c r="P313" s="212">
        <f t="shared" si="120"/>
        <v>0</v>
      </c>
      <c r="Q313" s="66">
        <f t="shared" si="128"/>
        <v>1150</v>
      </c>
    </row>
    <row r="314" spans="1:17" ht="16.5" hidden="1" customHeight="1" outlineLevel="1">
      <c r="A314" s="510"/>
      <c r="B314" s="511"/>
      <c r="C314" s="108" t="s">
        <v>98</v>
      </c>
      <c r="D314" s="108"/>
      <c r="E314" s="113">
        <v>2360</v>
      </c>
      <c r="F314" s="208"/>
      <c r="G314" s="206">
        <v>0</v>
      </c>
      <c r="H314" s="351">
        <v>0</v>
      </c>
      <c r="I314" s="351"/>
      <c r="J314" s="212">
        <f t="shared" si="117"/>
        <v>2360</v>
      </c>
      <c r="K314" s="206">
        <v>0</v>
      </c>
      <c r="L314" s="208"/>
      <c r="M314" s="208"/>
      <c r="N314" s="206">
        <v>0</v>
      </c>
      <c r="O314" s="208"/>
      <c r="P314" s="212">
        <f t="shared" si="120"/>
        <v>0</v>
      </c>
      <c r="Q314" s="66">
        <f t="shared" si="128"/>
        <v>2360</v>
      </c>
    </row>
    <row r="315" spans="1:17" ht="16.5" hidden="1" customHeight="1" outlineLevel="1">
      <c r="A315" s="510"/>
      <c r="B315" s="511"/>
      <c r="C315" s="108" t="s">
        <v>99</v>
      </c>
      <c r="D315" s="108"/>
      <c r="E315" s="206">
        <v>1150</v>
      </c>
      <c r="F315" s="208"/>
      <c r="G315" s="206">
        <v>0</v>
      </c>
      <c r="H315" s="351">
        <v>0</v>
      </c>
      <c r="I315" s="351"/>
      <c r="J315" s="212">
        <f t="shared" si="117"/>
        <v>1150</v>
      </c>
      <c r="K315" s="206">
        <v>0</v>
      </c>
      <c r="L315" s="208"/>
      <c r="M315" s="208"/>
      <c r="N315" s="206">
        <v>0</v>
      </c>
      <c r="O315" s="208"/>
      <c r="P315" s="212">
        <f t="shared" si="120"/>
        <v>0</v>
      </c>
      <c r="Q315" s="66">
        <f t="shared" si="128"/>
        <v>1150</v>
      </c>
    </row>
    <row r="316" spans="1:17" ht="16.5" hidden="1" customHeight="1" outlineLevel="1">
      <c r="A316" s="510"/>
      <c r="B316" s="511"/>
      <c r="C316" s="108" t="s">
        <v>100</v>
      </c>
      <c r="D316" s="108"/>
      <c r="E316" s="206">
        <v>460</v>
      </c>
      <c r="F316" s="208"/>
      <c r="G316" s="206">
        <v>0</v>
      </c>
      <c r="H316" s="351">
        <v>0</v>
      </c>
      <c r="I316" s="351"/>
      <c r="J316" s="212">
        <f t="shared" si="117"/>
        <v>460</v>
      </c>
      <c r="K316" s="206">
        <v>0</v>
      </c>
      <c r="L316" s="208"/>
      <c r="M316" s="208"/>
      <c r="N316" s="206">
        <v>0</v>
      </c>
      <c r="O316" s="208"/>
      <c r="P316" s="212">
        <f t="shared" si="120"/>
        <v>0</v>
      </c>
      <c r="Q316" s="66">
        <f t="shared" si="128"/>
        <v>460</v>
      </c>
    </row>
    <row r="317" spans="1:17" ht="16.5" hidden="1" customHeight="1" outlineLevel="1">
      <c r="A317" s="510"/>
      <c r="B317" s="511"/>
      <c r="C317" s="108" t="s">
        <v>101</v>
      </c>
      <c r="D317" s="108"/>
      <c r="E317" s="206">
        <v>0</v>
      </c>
      <c r="F317" s="208"/>
      <c r="G317" s="206">
        <v>0</v>
      </c>
      <c r="H317" s="351">
        <v>0</v>
      </c>
      <c r="I317" s="351"/>
      <c r="J317" s="212">
        <f t="shared" si="117"/>
        <v>0</v>
      </c>
      <c r="K317" s="206">
        <v>0</v>
      </c>
      <c r="L317" s="208"/>
      <c r="M317" s="208"/>
      <c r="N317" s="206">
        <v>0</v>
      </c>
      <c r="O317" s="208"/>
      <c r="P317" s="212">
        <f t="shared" si="120"/>
        <v>0</v>
      </c>
      <c r="Q317" s="66">
        <f t="shared" si="128"/>
        <v>0</v>
      </c>
    </row>
    <row r="318" spans="1:17" ht="16.5" hidden="1" customHeight="1" outlineLevel="1">
      <c r="A318" s="510"/>
      <c r="B318" s="511"/>
      <c r="C318" s="108" t="s">
        <v>102</v>
      </c>
      <c r="D318" s="108"/>
      <c r="E318" s="206">
        <v>690</v>
      </c>
      <c r="F318" s="208"/>
      <c r="G318" s="206">
        <v>0</v>
      </c>
      <c r="H318" s="351">
        <v>0</v>
      </c>
      <c r="I318" s="351"/>
      <c r="J318" s="212">
        <f t="shared" si="117"/>
        <v>690</v>
      </c>
      <c r="K318" s="206">
        <v>0</v>
      </c>
      <c r="L318" s="208"/>
      <c r="M318" s="208"/>
      <c r="N318" s="206">
        <v>0</v>
      </c>
      <c r="O318" s="208"/>
      <c r="P318" s="212">
        <f t="shared" si="120"/>
        <v>0</v>
      </c>
      <c r="Q318" s="66">
        <f t="shared" si="128"/>
        <v>690</v>
      </c>
    </row>
    <row r="319" spans="1:17" ht="16.5" hidden="1" customHeight="1" outlineLevel="1">
      <c r="A319" s="510"/>
      <c r="B319" s="511"/>
      <c r="C319" s="108" t="s">
        <v>103</v>
      </c>
      <c r="D319" s="108"/>
      <c r="E319" s="206">
        <v>0</v>
      </c>
      <c r="F319" s="208"/>
      <c r="G319" s="206">
        <v>0</v>
      </c>
      <c r="H319" s="351">
        <v>0</v>
      </c>
      <c r="I319" s="351"/>
      <c r="J319" s="212">
        <f t="shared" si="117"/>
        <v>0</v>
      </c>
      <c r="K319" s="206">
        <v>0</v>
      </c>
      <c r="L319" s="208"/>
      <c r="M319" s="208"/>
      <c r="N319" s="206">
        <v>0</v>
      </c>
      <c r="O319" s="208"/>
      <c r="P319" s="212">
        <f t="shared" si="120"/>
        <v>0</v>
      </c>
      <c r="Q319" s="66">
        <f t="shared" si="128"/>
        <v>0</v>
      </c>
    </row>
    <row r="320" spans="1:17" ht="16.5" hidden="1" customHeight="1" outlineLevel="1">
      <c r="A320" s="510"/>
      <c r="B320" s="511"/>
      <c r="C320" s="108" t="s">
        <v>104</v>
      </c>
      <c r="D320" s="108"/>
      <c r="E320" s="206">
        <v>0</v>
      </c>
      <c r="F320" s="208"/>
      <c r="G320" s="206">
        <v>0</v>
      </c>
      <c r="H320" s="351">
        <v>0</v>
      </c>
      <c r="I320" s="351"/>
      <c r="J320" s="212">
        <f t="shared" si="117"/>
        <v>0</v>
      </c>
      <c r="K320" s="206">
        <v>0</v>
      </c>
      <c r="L320" s="208"/>
      <c r="M320" s="208"/>
      <c r="N320" s="206">
        <v>0</v>
      </c>
      <c r="O320" s="208"/>
      <c r="P320" s="212">
        <f t="shared" si="120"/>
        <v>0</v>
      </c>
      <c r="Q320" s="66">
        <f t="shared" si="128"/>
        <v>0</v>
      </c>
    </row>
    <row r="321" spans="1:17" ht="16.5" hidden="1" customHeight="1" outlineLevel="1">
      <c r="A321" s="510"/>
      <c r="B321" s="511"/>
      <c r="C321" s="108" t="s">
        <v>105</v>
      </c>
      <c r="D321" s="108"/>
      <c r="E321" s="206">
        <v>690</v>
      </c>
      <c r="F321" s="208"/>
      <c r="G321" s="206">
        <v>0</v>
      </c>
      <c r="H321" s="351">
        <v>0</v>
      </c>
      <c r="I321" s="351"/>
      <c r="J321" s="212">
        <f t="shared" si="117"/>
        <v>690</v>
      </c>
      <c r="K321" s="206">
        <v>0</v>
      </c>
      <c r="L321" s="208"/>
      <c r="M321" s="208"/>
      <c r="N321" s="206">
        <v>0</v>
      </c>
      <c r="O321" s="208"/>
      <c r="P321" s="212">
        <f t="shared" si="120"/>
        <v>0</v>
      </c>
      <c r="Q321" s="66">
        <f t="shared" si="128"/>
        <v>690</v>
      </c>
    </row>
    <row r="322" spans="1:17" ht="16.5" hidden="1" customHeight="1" outlineLevel="1">
      <c r="A322" s="510"/>
      <c r="B322" s="511"/>
      <c r="C322" s="108" t="s">
        <v>106</v>
      </c>
      <c r="D322" s="108"/>
      <c r="E322" s="206">
        <v>920</v>
      </c>
      <c r="F322" s="208"/>
      <c r="G322" s="206">
        <v>0</v>
      </c>
      <c r="H322" s="351">
        <v>0</v>
      </c>
      <c r="I322" s="351"/>
      <c r="J322" s="212">
        <f t="shared" si="117"/>
        <v>920</v>
      </c>
      <c r="K322" s="206">
        <v>0</v>
      </c>
      <c r="L322" s="208"/>
      <c r="M322" s="208"/>
      <c r="N322" s="206">
        <v>0</v>
      </c>
      <c r="O322" s="208"/>
      <c r="P322" s="212">
        <f t="shared" si="120"/>
        <v>0</v>
      </c>
      <c r="Q322" s="66">
        <f t="shared" si="128"/>
        <v>920</v>
      </c>
    </row>
    <row r="323" spans="1:17" ht="16.5" hidden="1" customHeight="1" outlineLevel="1">
      <c r="A323" s="510"/>
      <c r="B323" s="511"/>
      <c r="C323" s="108" t="s">
        <v>107</v>
      </c>
      <c r="D323" s="108"/>
      <c r="E323" s="206">
        <v>1150</v>
      </c>
      <c r="F323" s="206"/>
      <c r="G323" s="206">
        <v>0</v>
      </c>
      <c r="H323" s="349">
        <v>0</v>
      </c>
      <c r="I323" s="349"/>
      <c r="J323" s="212">
        <f t="shared" si="117"/>
        <v>1150</v>
      </c>
      <c r="K323" s="206">
        <v>0</v>
      </c>
      <c r="L323" s="206"/>
      <c r="M323" s="206"/>
      <c r="N323" s="206">
        <v>0</v>
      </c>
      <c r="O323" s="206"/>
      <c r="P323" s="212">
        <f t="shared" si="120"/>
        <v>0</v>
      </c>
      <c r="Q323" s="66">
        <f t="shared" si="128"/>
        <v>1150</v>
      </c>
    </row>
    <row r="324" spans="1:17" ht="16.5" hidden="1" customHeight="1" outlineLevel="1">
      <c r="A324" s="510"/>
      <c r="B324" s="511"/>
      <c r="C324" s="108" t="s">
        <v>108</v>
      </c>
      <c r="D324" s="108"/>
      <c r="E324" s="206">
        <v>460</v>
      </c>
      <c r="F324" s="208"/>
      <c r="G324" s="206">
        <v>0</v>
      </c>
      <c r="H324" s="351">
        <v>0</v>
      </c>
      <c r="I324" s="351"/>
      <c r="J324" s="212">
        <f t="shared" si="117"/>
        <v>460</v>
      </c>
      <c r="K324" s="206">
        <v>0</v>
      </c>
      <c r="L324" s="208"/>
      <c r="M324" s="208"/>
      <c r="N324" s="206">
        <v>0</v>
      </c>
      <c r="O324" s="208"/>
      <c r="P324" s="212">
        <f t="shared" si="120"/>
        <v>0</v>
      </c>
      <c r="Q324" s="66">
        <f t="shared" si="128"/>
        <v>460</v>
      </c>
    </row>
    <row r="325" spans="1:17" ht="16.5" hidden="1" customHeight="1" outlineLevel="1">
      <c r="A325" s="510"/>
      <c r="B325" s="511"/>
      <c r="C325" s="108" t="s">
        <v>109</v>
      </c>
      <c r="D325" s="108"/>
      <c r="E325" s="206">
        <v>0</v>
      </c>
      <c r="F325" s="208"/>
      <c r="G325" s="206">
        <v>0</v>
      </c>
      <c r="H325" s="351">
        <v>0</v>
      </c>
      <c r="I325" s="351"/>
      <c r="J325" s="212">
        <f t="shared" si="117"/>
        <v>0</v>
      </c>
      <c r="K325" s="206">
        <v>0</v>
      </c>
      <c r="L325" s="208"/>
      <c r="M325" s="208"/>
      <c r="N325" s="206">
        <v>0</v>
      </c>
      <c r="O325" s="208"/>
      <c r="P325" s="212">
        <f t="shared" si="120"/>
        <v>0</v>
      </c>
      <c r="Q325" s="66">
        <f t="shared" si="128"/>
        <v>0</v>
      </c>
    </row>
    <row r="326" spans="1:17" ht="16.5" hidden="1" customHeight="1" outlineLevel="1">
      <c r="A326" s="510"/>
      <c r="B326" s="511"/>
      <c r="C326" s="108" t="s">
        <v>110</v>
      </c>
      <c r="D326" s="108"/>
      <c r="E326" s="206">
        <v>0</v>
      </c>
      <c r="F326" s="208"/>
      <c r="G326" s="206">
        <v>0</v>
      </c>
      <c r="H326" s="351">
        <v>0</v>
      </c>
      <c r="I326" s="351"/>
      <c r="J326" s="212">
        <f t="shared" si="117"/>
        <v>0</v>
      </c>
      <c r="K326" s="206">
        <v>0</v>
      </c>
      <c r="L326" s="208"/>
      <c r="M326" s="208"/>
      <c r="N326" s="206">
        <v>0</v>
      </c>
      <c r="O326" s="208"/>
      <c r="P326" s="212">
        <f t="shared" si="120"/>
        <v>0</v>
      </c>
      <c r="Q326" s="66">
        <f t="shared" si="128"/>
        <v>0</v>
      </c>
    </row>
    <row r="327" spans="1:17" ht="16.5" hidden="1" customHeight="1" outlineLevel="1">
      <c r="A327" s="510"/>
      <c r="B327" s="511"/>
      <c r="C327" s="108" t="s">
        <v>111</v>
      </c>
      <c r="D327" s="108"/>
      <c r="E327" s="206">
        <v>1150</v>
      </c>
      <c r="F327" s="208"/>
      <c r="G327" s="206">
        <v>0</v>
      </c>
      <c r="H327" s="351">
        <v>0</v>
      </c>
      <c r="I327" s="351"/>
      <c r="J327" s="212">
        <f t="shared" si="117"/>
        <v>1150</v>
      </c>
      <c r="K327" s="206">
        <v>0</v>
      </c>
      <c r="L327" s="208"/>
      <c r="M327" s="208"/>
      <c r="N327" s="206">
        <v>0</v>
      </c>
      <c r="O327" s="208"/>
      <c r="P327" s="212">
        <f t="shared" si="120"/>
        <v>0</v>
      </c>
      <c r="Q327" s="66">
        <f t="shared" si="128"/>
        <v>1150</v>
      </c>
    </row>
    <row r="328" spans="1:17" ht="16.5" hidden="1" customHeight="1" outlineLevel="1">
      <c r="A328" s="510"/>
      <c r="B328" s="511"/>
      <c r="C328" s="108" t="s">
        <v>112</v>
      </c>
      <c r="D328" s="108"/>
      <c r="E328" s="206">
        <v>1150</v>
      </c>
      <c r="F328" s="208"/>
      <c r="G328" s="206">
        <v>0</v>
      </c>
      <c r="H328" s="351">
        <v>0</v>
      </c>
      <c r="I328" s="351"/>
      <c r="J328" s="212">
        <f t="shared" si="117"/>
        <v>1150</v>
      </c>
      <c r="K328" s="206">
        <v>0</v>
      </c>
      <c r="L328" s="208"/>
      <c r="M328" s="208"/>
      <c r="N328" s="206">
        <v>0</v>
      </c>
      <c r="O328" s="208"/>
      <c r="P328" s="212">
        <f t="shared" si="120"/>
        <v>0</v>
      </c>
      <c r="Q328" s="66">
        <f t="shared" si="128"/>
        <v>1150</v>
      </c>
    </row>
    <row r="329" spans="1:17" ht="16.5" hidden="1" customHeight="1" outlineLevel="1">
      <c r="A329" s="510"/>
      <c r="B329" s="511"/>
      <c r="C329" s="108" t="s">
        <v>113</v>
      </c>
      <c r="D329" s="108"/>
      <c r="E329" s="206">
        <v>1150</v>
      </c>
      <c r="F329" s="208"/>
      <c r="G329" s="206">
        <v>0</v>
      </c>
      <c r="H329" s="351">
        <v>0</v>
      </c>
      <c r="I329" s="351"/>
      <c r="J329" s="212">
        <f t="shared" ref="J329:J360" si="130">I329+H329+G329+F329+E329+D329</f>
        <v>1150</v>
      </c>
      <c r="K329" s="206">
        <v>0</v>
      </c>
      <c r="L329" s="208"/>
      <c r="M329" s="208"/>
      <c r="N329" s="206">
        <v>0</v>
      </c>
      <c r="O329" s="208"/>
      <c r="P329" s="212">
        <f t="shared" si="120"/>
        <v>0</v>
      </c>
      <c r="Q329" s="66">
        <f t="shared" si="128"/>
        <v>1150</v>
      </c>
    </row>
    <row r="330" spans="1:17" ht="16.5" hidden="1" customHeight="1" outlineLevel="1">
      <c r="A330" s="510"/>
      <c r="B330" s="511"/>
      <c r="C330" s="108" t="s">
        <v>114</v>
      </c>
      <c r="D330" s="108"/>
      <c r="E330" s="206">
        <v>0</v>
      </c>
      <c r="F330" s="208"/>
      <c r="G330" s="206">
        <v>0</v>
      </c>
      <c r="H330" s="351">
        <v>0</v>
      </c>
      <c r="I330" s="351"/>
      <c r="J330" s="212">
        <f t="shared" si="130"/>
        <v>0</v>
      </c>
      <c r="K330" s="206">
        <v>0</v>
      </c>
      <c r="L330" s="208"/>
      <c r="M330" s="208"/>
      <c r="N330" s="206">
        <v>0</v>
      </c>
      <c r="O330" s="208"/>
      <c r="P330" s="212">
        <f t="shared" si="120"/>
        <v>0</v>
      </c>
      <c r="Q330" s="66">
        <f t="shared" si="128"/>
        <v>0</v>
      </c>
    </row>
    <row r="331" spans="1:17" ht="16.5" hidden="1" customHeight="1" outlineLevel="1">
      <c r="A331" s="510"/>
      <c r="B331" s="511"/>
      <c r="C331" s="108" t="s">
        <v>115</v>
      </c>
      <c r="D331" s="108"/>
      <c r="E331" s="206">
        <v>460</v>
      </c>
      <c r="F331" s="208"/>
      <c r="G331" s="206">
        <v>0</v>
      </c>
      <c r="H331" s="351">
        <v>0</v>
      </c>
      <c r="I331" s="351"/>
      <c r="J331" s="212">
        <f t="shared" si="130"/>
        <v>460</v>
      </c>
      <c r="K331" s="206">
        <v>0</v>
      </c>
      <c r="L331" s="208"/>
      <c r="M331" s="208"/>
      <c r="N331" s="206">
        <v>0</v>
      </c>
      <c r="O331" s="208"/>
      <c r="P331" s="212">
        <f t="shared" si="120"/>
        <v>0</v>
      </c>
      <c r="Q331" s="66">
        <f t="shared" si="128"/>
        <v>460</v>
      </c>
    </row>
    <row r="332" spans="1:17" ht="16.5" hidden="1" customHeight="1" outlineLevel="1">
      <c r="A332" s="510"/>
      <c r="B332" s="511"/>
      <c r="C332" s="108" t="s">
        <v>116</v>
      </c>
      <c r="D332" s="108"/>
      <c r="E332" s="206">
        <v>460</v>
      </c>
      <c r="F332" s="208"/>
      <c r="G332" s="206">
        <v>0</v>
      </c>
      <c r="H332" s="351">
        <v>0</v>
      </c>
      <c r="I332" s="351"/>
      <c r="J332" s="212">
        <f t="shared" si="130"/>
        <v>460</v>
      </c>
      <c r="K332" s="206">
        <v>0</v>
      </c>
      <c r="L332" s="208"/>
      <c r="M332" s="208"/>
      <c r="N332" s="206">
        <v>0</v>
      </c>
      <c r="O332" s="208"/>
      <c r="P332" s="212">
        <f t="shared" si="120"/>
        <v>0</v>
      </c>
      <c r="Q332" s="66">
        <f t="shared" si="128"/>
        <v>460</v>
      </c>
    </row>
    <row r="333" spans="1:17" ht="16.5" hidden="1" customHeight="1" outlineLevel="1">
      <c r="A333" s="510"/>
      <c r="B333" s="511"/>
      <c r="C333" s="108" t="s">
        <v>117</v>
      </c>
      <c r="D333" s="108"/>
      <c r="E333" s="206">
        <v>2300</v>
      </c>
      <c r="F333" s="208"/>
      <c r="G333" s="206">
        <v>0</v>
      </c>
      <c r="H333" s="351">
        <v>0</v>
      </c>
      <c r="I333" s="351"/>
      <c r="J333" s="212">
        <f t="shared" si="130"/>
        <v>2300</v>
      </c>
      <c r="K333" s="206">
        <v>0</v>
      </c>
      <c r="L333" s="208"/>
      <c r="M333" s="208"/>
      <c r="N333" s="206">
        <v>0</v>
      </c>
      <c r="O333" s="208"/>
      <c r="P333" s="212">
        <f t="shared" si="120"/>
        <v>0</v>
      </c>
      <c r="Q333" s="66">
        <f t="shared" si="128"/>
        <v>2300</v>
      </c>
    </row>
    <row r="334" spans="1:17" ht="16.5" hidden="1" customHeight="1" outlineLevel="1">
      <c r="A334" s="510"/>
      <c r="B334" s="511"/>
      <c r="C334" s="108" t="s">
        <v>118</v>
      </c>
      <c r="D334" s="108"/>
      <c r="E334" s="206">
        <v>2300</v>
      </c>
      <c r="F334" s="208"/>
      <c r="G334" s="206">
        <v>0</v>
      </c>
      <c r="H334" s="351">
        <v>0</v>
      </c>
      <c r="I334" s="351"/>
      <c r="J334" s="212">
        <f t="shared" si="130"/>
        <v>2300</v>
      </c>
      <c r="K334" s="206">
        <v>0</v>
      </c>
      <c r="L334" s="208"/>
      <c r="M334" s="208"/>
      <c r="N334" s="206">
        <v>0</v>
      </c>
      <c r="O334" s="208"/>
      <c r="P334" s="212">
        <f t="shared" si="120"/>
        <v>0</v>
      </c>
      <c r="Q334" s="66">
        <f t="shared" si="128"/>
        <v>2300</v>
      </c>
    </row>
    <row r="335" spans="1:17" ht="16.5" hidden="1" customHeight="1" outlineLevel="1">
      <c r="A335" s="510"/>
      <c r="B335" s="511"/>
      <c r="C335" s="114" t="s">
        <v>119</v>
      </c>
      <c r="D335" s="114"/>
      <c r="E335" s="206">
        <v>0</v>
      </c>
      <c r="F335" s="206">
        <v>0</v>
      </c>
      <c r="G335" s="206">
        <v>0</v>
      </c>
      <c r="H335" s="349">
        <v>0</v>
      </c>
      <c r="I335" s="349">
        <v>0</v>
      </c>
      <c r="J335" s="212">
        <f t="shared" si="130"/>
        <v>0</v>
      </c>
      <c r="K335" s="206">
        <v>0</v>
      </c>
      <c r="L335" s="206">
        <v>0</v>
      </c>
      <c r="M335" s="206">
        <v>0</v>
      </c>
      <c r="N335" s="206">
        <v>0</v>
      </c>
      <c r="O335" s="206"/>
      <c r="P335" s="212">
        <f t="shared" ref="P335:P398" si="131">K335+L335+M335+N335+O335</f>
        <v>0</v>
      </c>
      <c r="Q335" s="66">
        <f t="shared" si="128"/>
        <v>0</v>
      </c>
    </row>
    <row r="336" spans="1:17" ht="40.5" customHeight="1" collapsed="1">
      <c r="A336" s="510"/>
      <c r="B336" s="511"/>
      <c r="C336" s="128" t="s">
        <v>13</v>
      </c>
      <c r="D336" s="25">
        <v>0</v>
      </c>
      <c r="E336" s="208">
        <f>SUM(E337:E359)</f>
        <v>22000</v>
      </c>
      <c r="F336" s="208">
        <f t="shared" ref="F336:O336" si="132">SUM(F337:F359)</f>
        <v>0</v>
      </c>
      <c r="G336" s="208">
        <f>SUM(G337:G359)</f>
        <v>0</v>
      </c>
      <c r="H336" s="351">
        <v>0</v>
      </c>
      <c r="I336" s="376">
        <f>SUM(I337:I359)</f>
        <v>0</v>
      </c>
      <c r="J336" s="212">
        <f t="shared" si="130"/>
        <v>22000</v>
      </c>
      <c r="K336" s="208">
        <f>SUM(K337:K359)</f>
        <v>0</v>
      </c>
      <c r="L336" s="208">
        <f t="shared" si="132"/>
        <v>0</v>
      </c>
      <c r="M336" s="208">
        <f t="shared" si="132"/>
        <v>0</v>
      </c>
      <c r="N336" s="208">
        <f>SUM(N337:N359)</f>
        <v>0</v>
      </c>
      <c r="O336" s="208">
        <f t="shared" si="132"/>
        <v>0</v>
      </c>
      <c r="P336" s="212">
        <f t="shared" si="131"/>
        <v>0</v>
      </c>
      <c r="Q336" s="66">
        <f t="shared" si="128"/>
        <v>22000</v>
      </c>
    </row>
    <row r="337" spans="1:17" ht="16.5" hidden="1" customHeight="1" outlineLevel="1">
      <c r="A337" s="510"/>
      <c r="B337" s="511"/>
      <c r="C337" s="108" t="s">
        <v>97</v>
      </c>
      <c r="D337" s="108"/>
      <c r="E337" s="206">
        <v>22000</v>
      </c>
      <c r="F337" s="206">
        <v>0</v>
      </c>
      <c r="G337" s="206">
        <v>0</v>
      </c>
      <c r="H337" s="349">
        <v>0</v>
      </c>
      <c r="I337" s="349">
        <v>0</v>
      </c>
      <c r="J337" s="212">
        <f t="shared" si="130"/>
        <v>22000</v>
      </c>
      <c r="K337" s="206">
        <v>0</v>
      </c>
      <c r="L337" s="206"/>
      <c r="M337" s="206">
        <v>0</v>
      </c>
      <c r="N337" s="206">
        <v>0</v>
      </c>
      <c r="O337" s="206"/>
      <c r="P337" s="212">
        <f t="shared" si="131"/>
        <v>0</v>
      </c>
      <c r="Q337" s="66">
        <f t="shared" si="128"/>
        <v>22000</v>
      </c>
    </row>
    <row r="338" spans="1:17" ht="16.5" hidden="1" customHeight="1" outlineLevel="1">
      <c r="A338" s="510"/>
      <c r="B338" s="511"/>
      <c r="C338" s="108" t="s">
        <v>98</v>
      </c>
      <c r="D338" s="108"/>
      <c r="E338" s="206">
        <v>0</v>
      </c>
      <c r="F338" s="206">
        <v>0</v>
      </c>
      <c r="G338" s="206">
        <v>0</v>
      </c>
      <c r="H338" s="349">
        <v>0</v>
      </c>
      <c r="I338" s="349">
        <v>0</v>
      </c>
      <c r="J338" s="212">
        <f t="shared" si="130"/>
        <v>0</v>
      </c>
      <c r="K338" s="206">
        <v>0</v>
      </c>
      <c r="L338" s="206">
        <v>0</v>
      </c>
      <c r="M338" s="206">
        <v>0</v>
      </c>
      <c r="N338" s="206">
        <v>0</v>
      </c>
      <c r="O338" s="206">
        <v>0</v>
      </c>
      <c r="P338" s="212">
        <f t="shared" si="131"/>
        <v>0</v>
      </c>
      <c r="Q338" s="66">
        <f t="shared" si="128"/>
        <v>0</v>
      </c>
    </row>
    <row r="339" spans="1:17" ht="16.5" hidden="1" customHeight="1" outlineLevel="1">
      <c r="A339" s="510"/>
      <c r="B339" s="511"/>
      <c r="C339" s="108" t="s">
        <v>99</v>
      </c>
      <c r="D339" s="108"/>
      <c r="E339" s="206">
        <v>0</v>
      </c>
      <c r="F339" s="206">
        <v>0</v>
      </c>
      <c r="G339" s="206">
        <v>0</v>
      </c>
      <c r="H339" s="349">
        <v>0</v>
      </c>
      <c r="I339" s="349">
        <v>0</v>
      </c>
      <c r="J339" s="212">
        <f t="shared" si="130"/>
        <v>0</v>
      </c>
      <c r="K339" s="206">
        <v>0</v>
      </c>
      <c r="L339" s="206">
        <v>0</v>
      </c>
      <c r="M339" s="206">
        <v>0</v>
      </c>
      <c r="N339" s="206">
        <v>0</v>
      </c>
      <c r="O339" s="206">
        <v>0</v>
      </c>
      <c r="P339" s="212">
        <f t="shared" si="131"/>
        <v>0</v>
      </c>
      <c r="Q339" s="66">
        <f t="shared" si="128"/>
        <v>0</v>
      </c>
    </row>
    <row r="340" spans="1:17" ht="16.5" hidden="1" customHeight="1" outlineLevel="1">
      <c r="A340" s="510"/>
      <c r="B340" s="511"/>
      <c r="C340" s="108" t="s">
        <v>100</v>
      </c>
      <c r="D340" s="108"/>
      <c r="E340" s="206">
        <v>0</v>
      </c>
      <c r="F340" s="206">
        <v>0</v>
      </c>
      <c r="G340" s="206">
        <v>0</v>
      </c>
      <c r="H340" s="349">
        <v>0</v>
      </c>
      <c r="I340" s="349">
        <v>0</v>
      </c>
      <c r="J340" s="212">
        <f t="shared" si="130"/>
        <v>0</v>
      </c>
      <c r="K340" s="206">
        <v>0</v>
      </c>
      <c r="L340" s="206">
        <v>0</v>
      </c>
      <c r="M340" s="206">
        <v>0</v>
      </c>
      <c r="N340" s="206">
        <v>0</v>
      </c>
      <c r="O340" s="206">
        <v>0</v>
      </c>
      <c r="P340" s="212">
        <f t="shared" si="131"/>
        <v>0</v>
      </c>
      <c r="Q340" s="66">
        <f t="shared" si="128"/>
        <v>0</v>
      </c>
    </row>
    <row r="341" spans="1:17" ht="16.5" hidden="1" customHeight="1" outlineLevel="1">
      <c r="A341" s="510"/>
      <c r="B341" s="511"/>
      <c r="C341" s="108" t="s">
        <v>101</v>
      </c>
      <c r="D341" s="108"/>
      <c r="E341" s="206">
        <v>0</v>
      </c>
      <c r="F341" s="206">
        <v>0</v>
      </c>
      <c r="G341" s="206">
        <v>0</v>
      </c>
      <c r="H341" s="349">
        <v>0</v>
      </c>
      <c r="I341" s="349">
        <v>0</v>
      </c>
      <c r="J341" s="212">
        <f t="shared" si="130"/>
        <v>0</v>
      </c>
      <c r="K341" s="206">
        <v>0</v>
      </c>
      <c r="L341" s="206">
        <v>0</v>
      </c>
      <c r="M341" s="206">
        <v>0</v>
      </c>
      <c r="N341" s="206">
        <v>0</v>
      </c>
      <c r="O341" s="206">
        <v>0</v>
      </c>
      <c r="P341" s="212">
        <f t="shared" si="131"/>
        <v>0</v>
      </c>
      <c r="Q341" s="66">
        <f t="shared" si="128"/>
        <v>0</v>
      </c>
    </row>
    <row r="342" spans="1:17" ht="16.5" hidden="1" customHeight="1" outlineLevel="1">
      <c r="A342" s="510"/>
      <c r="B342" s="511"/>
      <c r="C342" s="108" t="s">
        <v>102</v>
      </c>
      <c r="D342" s="108"/>
      <c r="E342" s="206">
        <v>0</v>
      </c>
      <c r="F342" s="206">
        <v>0</v>
      </c>
      <c r="G342" s="206">
        <v>0</v>
      </c>
      <c r="H342" s="349">
        <v>0</v>
      </c>
      <c r="I342" s="349">
        <v>0</v>
      </c>
      <c r="J342" s="212">
        <f t="shared" si="130"/>
        <v>0</v>
      </c>
      <c r="K342" s="206">
        <v>0</v>
      </c>
      <c r="L342" s="206">
        <v>0</v>
      </c>
      <c r="M342" s="206">
        <v>0</v>
      </c>
      <c r="N342" s="206">
        <v>0</v>
      </c>
      <c r="O342" s="206">
        <v>0</v>
      </c>
      <c r="P342" s="212">
        <f t="shared" si="131"/>
        <v>0</v>
      </c>
      <c r="Q342" s="66">
        <f t="shared" si="128"/>
        <v>0</v>
      </c>
    </row>
    <row r="343" spans="1:17" ht="16.5" hidden="1" customHeight="1" outlineLevel="1">
      <c r="A343" s="510"/>
      <c r="B343" s="511"/>
      <c r="C343" s="108" t="s">
        <v>103</v>
      </c>
      <c r="D343" s="108"/>
      <c r="E343" s="206">
        <v>0</v>
      </c>
      <c r="F343" s="206">
        <v>0</v>
      </c>
      <c r="G343" s="206">
        <v>0</v>
      </c>
      <c r="H343" s="349">
        <v>0</v>
      </c>
      <c r="I343" s="349">
        <v>0</v>
      </c>
      <c r="J343" s="212">
        <f t="shared" si="130"/>
        <v>0</v>
      </c>
      <c r="K343" s="206">
        <v>0</v>
      </c>
      <c r="L343" s="206">
        <v>0</v>
      </c>
      <c r="M343" s="206">
        <v>0</v>
      </c>
      <c r="N343" s="206">
        <v>0</v>
      </c>
      <c r="O343" s="206">
        <v>0</v>
      </c>
      <c r="P343" s="212">
        <f t="shared" si="131"/>
        <v>0</v>
      </c>
      <c r="Q343" s="66">
        <f t="shared" si="128"/>
        <v>0</v>
      </c>
    </row>
    <row r="344" spans="1:17" ht="16.5" hidden="1" customHeight="1" outlineLevel="1">
      <c r="A344" s="510"/>
      <c r="B344" s="511"/>
      <c r="C344" s="108" t="s">
        <v>104</v>
      </c>
      <c r="D344" s="108"/>
      <c r="E344" s="206">
        <v>0</v>
      </c>
      <c r="F344" s="206">
        <v>0</v>
      </c>
      <c r="G344" s="206">
        <v>0</v>
      </c>
      <c r="H344" s="349">
        <v>0</v>
      </c>
      <c r="I344" s="349">
        <v>0</v>
      </c>
      <c r="J344" s="212">
        <f t="shared" si="130"/>
        <v>0</v>
      </c>
      <c r="K344" s="206">
        <v>0</v>
      </c>
      <c r="L344" s="206">
        <v>0</v>
      </c>
      <c r="M344" s="206">
        <v>0</v>
      </c>
      <c r="N344" s="206">
        <v>0</v>
      </c>
      <c r="O344" s="206">
        <v>0</v>
      </c>
      <c r="P344" s="212">
        <f t="shared" si="131"/>
        <v>0</v>
      </c>
      <c r="Q344" s="66">
        <f t="shared" si="128"/>
        <v>0</v>
      </c>
    </row>
    <row r="345" spans="1:17" ht="16.5" hidden="1" customHeight="1" outlineLevel="1">
      <c r="A345" s="510"/>
      <c r="B345" s="511"/>
      <c r="C345" s="108" t="s">
        <v>105</v>
      </c>
      <c r="D345" s="108"/>
      <c r="E345" s="206">
        <v>0</v>
      </c>
      <c r="F345" s="206">
        <v>0</v>
      </c>
      <c r="G345" s="206">
        <v>0</v>
      </c>
      <c r="H345" s="349">
        <v>0</v>
      </c>
      <c r="I345" s="349">
        <v>0</v>
      </c>
      <c r="J345" s="212">
        <f t="shared" si="130"/>
        <v>0</v>
      </c>
      <c r="K345" s="206">
        <v>0</v>
      </c>
      <c r="L345" s="206">
        <v>0</v>
      </c>
      <c r="M345" s="206">
        <v>0</v>
      </c>
      <c r="N345" s="206">
        <v>0</v>
      </c>
      <c r="O345" s="206">
        <v>0</v>
      </c>
      <c r="P345" s="212">
        <f t="shared" si="131"/>
        <v>0</v>
      </c>
      <c r="Q345" s="66">
        <f t="shared" si="128"/>
        <v>0</v>
      </c>
    </row>
    <row r="346" spans="1:17" ht="16.5" hidden="1" customHeight="1" outlineLevel="1">
      <c r="A346" s="510"/>
      <c r="B346" s="511"/>
      <c r="C346" s="108" t="s">
        <v>106</v>
      </c>
      <c r="D346" s="108"/>
      <c r="E346" s="206">
        <v>0</v>
      </c>
      <c r="F346" s="206">
        <v>0</v>
      </c>
      <c r="G346" s="206">
        <v>0</v>
      </c>
      <c r="H346" s="349">
        <v>0</v>
      </c>
      <c r="I346" s="349">
        <v>0</v>
      </c>
      <c r="J346" s="212">
        <f t="shared" si="130"/>
        <v>0</v>
      </c>
      <c r="K346" s="206">
        <v>0</v>
      </c>
      <c r="L346" s="206">
        <v>0</v>
      </c>
      <c r="M346" s="206">
        <v>0</v>
      </c>
      <c r="N346" s="206">
        <v>0</v>
      </c>
      <c r="O346" s="206">
        <v>0</v>
      </c>
      <c r="P346" s="212">
        <f t="shared" si="131"/>
        <v>0</v>
      </c>
      <c r="Q346" s="66">
        <f t="shared" si="128"/>
        <v>0</v>
      </c>
    </row>
    <row r="347" spans="1:17" ht="16.5" hidden="1" customHeight="1" outlineLevel="1">
      <c r="A347" s="510"/>
      <c r="B347" s="511"/>
      <c r="C347" s="108" t="s">
        <v>107</v>
      </c>
      <c r="D347" s="108"/>
      <c r="E347" s="206">
        <v>0</v>
      </c>
      <c r="F347" s="206">
        <v>0</v>
      </c>
      <c r="G347" s="206">
        <v>0</v>
      </c>
      <c r="H347" s="349">
        <v>0</v>
      </c>
      <c r="I347" s="349">
        <v>0</v>
      </c>
      <c r="J347" s="212">
        <f t="shared" si="130"/>
        <v>0</v>
      </c>
      <c r="K347" s="206">
        <v>0</v>
      </c>
      <c r="L347" s="206">
        <v>0</v>
      </c>
      <c r="M347" s="206">
        <v>0</v>
      </c>
      <c r="N347" s="206">
        <v>0</v>
      </c>
      <c r="O347" s="206">
        <v>0</v>
      </c>
      <c r="P347" s="212">
        <f t="shared" si="131"/>
        <v>0</v>
      </c>
      <c r="Q347" s="66">
        <f t="shared" si="128"/>
        <v>0</v>
      </c>
    </row>
    <row r="348" spans="1:17" ht="16.5" hidden="1" customHeight="1" outlineLevel="1">
      <c r="A348" s="510"/>
      <c r="B348" s="511"/>
      <c r="C348" s="108" t="s">
        <v>108</v>
      </c>
      <c r="D348" s="108"/>
      <c r="E348" s="206">
        <v>0</v>
      </c>
      <c r="F348" s="206">
        <v>0</v>
      </c>
      <c r="G348" s="206">
        <v>0</v>
      </c>
      <c r="H348" s="349">
        <v>0</v>
      </c>
      <c r="I348" s="349">
        <v>0</v>
      </c>
      <c r="J348" s="212">
        <f t="shared" si="130"/>
        <v>0</v>
      </c>
      <c r="K348" s="206">
        <v>0</v>
      </c>
      <c r="L348" s="206">
        <v>0</v>
      </c>
      <c r="M348" s="206">
        <v>0</v>
      </c>
      <c r="N348" s="206">
        <v>0</v>
      </c>
      <c r="O348" s="206">
        <v>0</v>
      </c>
      <c r="P348" s="212">
        <f t="shared" si="131"/>
        <v>0</v>
      </c>
      <c r="Q348" s="66">
        <f t="shared" si="128"/>
        <v>0</v>
      </c>
    </row>
    <row r="349" spans="1:17" ht="16.5" hidden="1" customHeight="1" outlineLevel="1">
      <c r="A349" s="510"/>
      <c r="B349" s="511"/>
      <c r="C349" s="108" t="s">
        <v>109</v>
      </c>
      <c r="D349" s="108"/>
      <c r="E349" s="206">
        <v>0</v>
      </c>
      <c r="F349" s="208"/>
      <c r="G349" s="206">
        <v>0</v>
      </c>
      <c r="H349" s="349">
        <v>0</v>
      </c>
      <c r="I349" s="351"/>
      <c r="J349" s="212">
        <f t="shared" si="130"/>
        <v>0</v>
      </c>
      <c r="K349" s="206">
        <v>0</v>
      </c>
      <c r="L349" s="206">
        <v>0</v>
      </c>
      <c r="M349" s="208"/>
      <c r="N349" s="206">
        <v>0</v>
      </c>
      <c r="O349" s="206">
        <v>0</v>
      </c>
      <c r="P349" s="212">
        <f t="shared" si="131"/>
        <v>0</v>
      </c>
      <c r="Q349" s="66">
        <f t="shared" si="128"/>
        <v>0</v>
      </c>
    </row>
    <row r="350" spans="1:17" ht="16.5" hidden="1" customHeight="1" outlineLevel="1">
      <c r="A350" s="510"/>
      <c r="B350" s="511"/>
      <c r="C350" s="108" t="s">
        <v>110</v>
      </c>
      <c r="D350" s="108"/>
      <c r="E350" s="206">
        <v>0</v>
      </c>
      <c r="F350" s="206">
        <v>0</v>
      </c>
      <c r="G350" s="206">
        <v>0</v>
      </c>
      <c r="H350" s="349">
        <v>0</v>
      </c>
      <c r="I350" s="349">
        <v>0</v>
      </c>
      <c r="J350" s="212">
        <f t="shared" si="130"/>
        <v>0</v>
      </c>
      <c r="K350" s="206">
        <v>0</v>
      </c>
      <c r="L350" s="206">
        <v>0</v>
      </c>
      <c r="M350" s="206"/>
      <c r="N350" s="206">
        <v>0</v>
      </c>
      <c r="O350" s="206">
        <v>0</v>
      </c>
      <c r="P350" s="212">
        <f t="shared" si="131"/>
        <v>0</v>
      </c>
      <c r="Q350" s="66">
        <f t="shared" si="128"/>
        <v>0</v>
      </c>
    </row>
    <row r="351" spans="1:17" ht="16.5" hidden="1" customHeight="1" outlineLevel="1">
      <c r="A351" s="510"/>
      <c r="B351" s="511"/>
      <c r="C351" s="108" t="s">
        <v>111</v>
      </c>
      <c r="D351" s="108"/>
      <c r="E351" s="206">
        <v>0</v>
      </c>
      <c r="F351" s="206">
        <v>0</v>
      </c>
      <c r="G351" s="206">
        <v>0</v>
      </c>
      <c r="H351" s="349">
        <v>0</v>
      </c>
      <c r="I351" s="349">
        <v>0</v>
      </c>
      <c r="J351" s="212">
        <f t="shared" si="130"/>
        <v>0</v>
      </c>
      <c r="K351" s="206">
        <v>0</v>
      </c>
      <c r="L351" s="206">
        <v>0</v>
      </c>
      <c r="M351" s="206"/>
      <c r="N351" s="206">
        <v>0</v>
      </c>
      <c r="O351" s="206">
        <v>0</v>
      </c>
      <c r="P351" s="212">
        <f t="shared" si="131"/>
        <v>0</v>
      </c>
      <c r="Q351" s="66">
        <f t="shared" si="128"/>
        <v>0</v>
      </c>
    </row>
    <row r="352" spans="1:17" ht="16.5" hidden="1" customHeight="1" outlineLevel="1">
      <c r="A352" s="510"/>
      <c r="B352" s="511"/>
      <c r="C352" s="108" t="s">
        <v>112</v>
      </c>
      <c r="D352" s="108"/>
      <c r="E352" s="206">
        <v>0</v>
      </c>
      <c r="F352" s="206">
        <v>0</v>
      </c>
      <c r="G352" s="206">
        <v>0</v>
      </c>
      <c r="H352" s="349">
        <v>0</v>
      </c>
      <c r="I352" s="349">
        <v>0</v>
      </c>
      <c r="J352" s="212">
        <f t="shared" si="130"/>
        <v>0</v>
      </c>
      <c r="K352" s="206">
        <v>0</v>
      </c>
      <c r="L352" s="206">
        <v>0</v>
      </c>
      <c r="M352" s="206"/>
      <c r="N352" s="206">
        <v>0</v>
      </c>
      <c r="O352" s="206">
        <v>0</v>
      </c>
      <c r="P352" s="212">
        <f t="shared" si="131"/>
        <v>0</v>
      </c>
      <c r="Q352" s="66">
        <f t="shared" ref="Q352:Q384" si="133">J352+P352</f>
        <v>0</v>
      </c>
    </row>
    <row r="353" spans="1:17" ht="16.5" hidden="1" customHeight="1" outlineLevel="1">
      <c r="A353" s="510"/>
      <c r="B353" s="511"/>
      <c r="C353" s="108" t="s">
        <v>113</v>
      </c>
      <c r="D353" s="108"/>
      <c r="E353" s="206">
        <v>0</v>
      </c>
      <c r="F353" s="208"/>
      <c r="G353" s="206">
        <v>0</v>
      </c>
      <c r="H353" s="349">
        <v>0</v>
      </c>
      <c r="I353" s="351"/>
      <c r="J353" s="212">
        <f t="shared" si="130"/>
        <v>0</v>
      </c>
      <c r="K353" s="206">
        <v>0</v>
      </c>
      <c r="L353" s="206">
        <v>0</v>
      </c>
      <c r="M353" s="208"/>
      <c r="N353" s="206">
        <v>0</v>
      </c>
      <c r="O353" s="206">
        <v>0</v>
      </c>
      <c r="P353" s="212">
        <f t="shared" si="131"/>
        <v>0</v>
      </c>
      <c r="Q353" s="66">
        <f t="shared" si="133"/>
        <v>0</v>
      </c>
    </row>
    <row r="354" spans="1:17" ht="16.5" hidden="1" customHeight="1" outlineLevel="1">
      <c r="A354" s="510"/>
      <c r="B354" s="511"/>
      <c r="C354" s="108" t="s">
        <v>114</v>
      </c>
      <c r="D354" s="108"/>
      <c r="E354" s="206">
        <v>0</v>
      </c>
      <c r="F354" s="206">
        <v>0</v>
      </c>
      <c r="G354" s="206">
        <v>0</v>
      </c>
      <c r="H354" s="349">
        <v>0</v>
      </c>
      <c r="I354" s="349">
        <v>0</v>
      </c>
      <c r="J354" s="212">
        <f t="shared" si="130"/>
        <v>0</v>
      </c>
      <c r="K354" s="206">
        <v>0</v>
      </c>
      <c r="L354" s="206">
        <v>0</v>
      </c>
      <c r="M354" s="206"/>
      <c r="N354" s="206">
        <v>0</v>
      </c>
      <c r="O354" s="206">
        <v>0</v>
      </c>
      <c r="P354" s="212">
        <f t="shared" si="131"/>
        <v>0</v>
      </c>
      <c r="Q354" s="66">
        <f t="shared" si="133"/>
        <v>0</v>
      </c>
    </row>
    <row r="355" spans="1:17" ht="16.5" hidden="1" customHeight="1" outlineLevel="1">
      <c r="A355" s="510"/>
      <c r="B355" s="511"/>
      <c r="C355" s="108" t="s">
        <v>115</v>
      </c>
      <c r="D355" s="108"/>
      <c r="E355" s="206">
        <v>0</v>
      </c>
      <c r="F355" s="206">
        <v>0</v>
      </c>
      <c r="G355" s="206">
        <v>0</v>
      </c>
      <c r="H355" s="349">
        <v>0</v>
      </c>
      <c r="I355" s="349">
        <v>0</v>
      </c>
      <c r="J355" s="212">
        <f t="shared" si="130"/>
        <v>0</v>
      </c>
      <c r="K355" s="206">
        <v>0</v>
      </c>
      <c r="L355" s="206">
        <v>0</v>
      </c>
      <c r="M355" s="206"/>
      <c r="N355" s="206">
        <v>0</v>
      </c>
      <c r="O355" s="206">
        <v>0</v>
      </c>
      <c r="P355" s="212">
        <f t="shared" si="131"/>
        <v>0</v>
      </c>
      <c r="Q355" s="66">
        <f t="shared" si="133"/>
        <v>0</v>
      </c>
    </row>
    <row r="356" spans="1:17" ht="16.5" hidden="1" customHeight="1" outlineLevel="1">
      <c r="A356" s="510"/>
      <c r="B356" s="511"/>
      <c r="C356" s="108" t="s">
        <v>116</v>
      </c>
      <c r="D356" s="108"/>
      <c r="E356" s="206">
        <v>0</v>
      </c>
      <c r="F356" s="206">
        <v>0</v>
      </c>
      <c r="G356" s="206">
        <v>0</v>
      </c>
      <c r="H356" s="349">
        <v>0</v>
      </c>
      <c r="I356" s="349">
        <v>0</v>
      </c>
      <c r="J356" s="212">
        <f t="shared" si="130"/>
        <v>0</v>
      </c>
      <c r="K356" s="206">
        <v>0</v>
      </c>
      <c r="L356" s="206">
        <v>0</v>
      </c>
      <c r="M356" s="206"/>
      <c r="N356" s="206">
        <v>0</v>
      </c>
      <c r="O356" s="206">
        <v>0</v>
      </c>
      <c r="P356" s="212">
        <f t="shared" si="131"/>
        <v>0</v>
      </c>
      <c r="Q356" s="66">
        <f t="shared" si="133"/>
        <v>0</v>
      </c>
    </row>
    <row r="357" spans="1:17" ht="16.5" hidden="1" customHeight="1" outlineLevel="1">
      <c r="A357" s="510"/>
      <c r="B357" s="511"/>
      <c r="C357" s="108" t="s">
        <v>117</v>
      </c>
      <c r="D357" s="108"/>
      <c r="E357" s="206">
        <v>0</v>
      </c>
      <c r="F357" s="208"/>
      <c r="G357" s="206">
        <v>0</v>
      </c>
      <c r="H357" s="349">
        <v>0</v>
      </c>
      <c r="I357" s="351"/>
      <c r="J357" s="212">
        <f t="shared" si="130"/>
        <v>0</v>
      </c>
      <c r="K357" s="206">
        <v>0</v>
      </c>
      <c r="L357" s="206">
        <v>0</v>
      </c>
      <c r="M357" s="208"/>
      <c r="N357" s="206">
        <v>0</v>
      </c>
      <c r="O357" s="206">
        <v>0</v>
      </c>
      <c r="P357" s="212">
        <f t="shared" si="131"/>
        <v>0</v>
      </c>
      <c r="Q357" s="66">
        <f t="shared" si="133"/>
        <v>0</v>
      </c>
    </row>
    <row r="358" spans="1:17" ht="16.5" hidden="1" customHeight="1" outlineLevel="1">
      <c r="A358" s="510"/>
      <c r="B358" s="511"/>
      <c r="C358" s="108" t="s">
        <v>118</v>
      </c>
      <c r="D358" s="108"/>
      <c r="E358" s="206">
        <v>0</v>
      </c>
      <c r="F358" s="206">
        <v>0</v>
      </c>
      <c r="G358" s="206">
        <v>0</v>
      </c>
      <c r="H358" s="349">
        <v>0</v>
      </c>
      <c r="I358" s="349">
        <v>0</v>
      </c>
      <c r="J358" s="212">
        <f t="shared" si="130"/>
        <v>0</v>
      </c>
      <c r="K358" s="206">
        <v>0</v>
      </c>
      <c r="L358" s="206">
        <v>0</v>
      </c>
      <c r="M358" s="206">
        <v>0</v>
      </c>
      <c r="N358" s="206">
        <v>0</v>
      </c>
      <c r="O358" s="206">
        <v>0</v>
      </c>
      <c r="P358" s="212">
        <f t="shared" si="131"/>
        <v>0</v>
      </c>
      <c r="Q358" s="66">
        <f t="shared" si="133"/>
        <v>0</v>
      </c>
    </row>
    <row r="359" spans="1:17" ht="16.5" hidden="1" customHeight="1" outlineLevel="1">
      <c r="A359" s="510"/>
      <c r="B359" s="511"/>
      <c r="C359" s="114" t="s">
        <v>119</v>
      </c>
      <c r="D359" s="114"/>
      <c r="E359" s="206">
        <v>0</v>
      </c>
      <c r="F359" s="206">
        <v>0</v>
      </c>
      <c r="G359" s="206">
        <v>0</v>
      </c>
      <c r="H359" s="349">
        <v>0</v>
      </c>
      <c r="I359" s="349">
        <v>0</v>
      </c>
      <c r="J359" s="212">
        <f t="shared" si="130"/>
        <v>0</v>
      </c>
      <c r="K359" s="206">
        <v>0</v>
      </c>
      <c r="L359" s="206">
        <v>0</v>
      </c>
      <c r="M359" s="206">
        <v>0</v>
      </c>
      <c r="N359" s="206">
        <v>0</v>
      </c>
      <c r="O359" s="206">
        <v>0</v>
      </c>
      <c r="P359" s="212">
        <f t="shared" si="131"/>
        <v>0</v>
      </c>
      <c r="Q359" s="66">
        <f t="shared" si="133"/>
        <v>0</v>
      </c>
    </row>
    <row r="360" spans="1:17" ht="25.5" customHeight="1" collapsed="1">
      <c r="A360" s="510"/>
      <c r="B360" s="511"/>
      <c r="C360" s="128" t="s">
        <v>277</v>
      </c>
      <c r="D360" s="25">
        <v>0</v>
      </c>
      <c r="E360" s="208">
        <v>0</v>
      </c>
      <c r="F360" s="208">
        <f>SUM(F361:F383)</f>
        <v>0</v>
      </c>
      <c r="G360" s="208">
        <v>0</v>
      </c>
      <c r="H360" s="351">
        <v>0</v>
      </c>
      <c r="I360" s="351">
        <v>0</v>
      </c>
      <c r="J360" s="212">
        <f t="shared" si="130"/>
        <v>0</v>
      </c>
      <c r="K360" s="208">
        <f>SUM(K361:K383)</f>
        <v>0</v>
      </c>
      <c r="L360" s="208">
        <f t="shared" ref="L360:N360" si="134">SUM(L361:L383)</f>
        <v>0</v>
      </c>
      <c r="M360" s="208">
        <f>SUM(M361:M383)</f>
        <v>0</v>
      </c>
      <c r="N360" s="208">
        <f t="shared" si="134"/>
        <v>0</v>
      </c>
      <c r="O360" s="208">
        <f>SUM(O361:O383)</f>
        <v>0</v>
      </c>
      <c r="P360" s="21">
        <f>O360+N360+M360+L360+K360</f>
        <v>0</v>
      </c>
      <c r="Q360" s="66">
        <f t="shared" si="133"/>
        <v>0</v>
      </c>
    </row>
    <row r="361" spans="1:17" ht="16.5" hidden="1" customHeight="1" outlineLevel="1">
      <c r="A361" s="510"/>
      <c r="B361" s="511"/>
      <c r="C361" s="108" t="s">
        <v>97</v>
      </c>
      <c r="D361" s="108"/>
      <c r="E361" s="206">
        <v>4252000</v>
      </c>
      <c r="F361" s="206">
        <v>0</v>
      </c>
      <c r="G361" s="208">
        <v>1500000</v>
      </c>
      <c r="H361" s="349">
        <v>1500000</v>
      </c>
      <c r="I361" s="349">
        <v>0</v>
      </c>
      <c r="J361" s="212">
        <f t="shared" ref="J361:J383" si="135">I361+H361+G361+F361+E361</f>
        <v>7252000</v>
      </c>
      <c r="K361" s="206">
        <v>0</v>
      </c>
      <c r="L361" s="206">
        <v>0</v>
      </c>
      <c r="M361" s="206">
        <v>0</v>
      </c>
      <c r="N361" s="206">
        <v>0</v>
      </c>
      <c r="O361" s="206">
        <v>0</v>
      </c>
      <c r="P361" s="212">
        <f t="shared" si="131"/>
        <v>0</v>
      </c>
      <c r="Q361" s="66">
        <f t="shared" si="133"/>
        <v>7252000</v>
      </c>
    </row>
    <row r="362" spans="1:17" ht="16.5" hidden="1" customHeight="1" outlineLevel="1">
      <c r="A362" s="510"/>
      <c r="B362" s="511"/>
      <c r="C362" s="108" t="s">
        <v>98</v>
      </c>
      <c r="D362" s="108"/>
      <c r="E362" s="206">
        <v>0</v>
      </c>
      <c r="F362" s="206">
        <v>0</v>
      </c>
      <c r="G362" s="206">
        <v>0</v>
      </c>
      <c r="H362" s="351">
        <v>0</v>
      </c>
      <c r="I362" s="349">
        <v>0</v>
      </c>
      <c r="J362" s="212">
        <f t="shared" si="135"/>
        <v>0</v>
      </c>
      <c r="K362" s="206">
        <v>0</v>
      </c>
      <c r="L362" s="206">
        <v>0</v>
      </c>
      <c r="M362" s="206">
        <v>0</v>
      </c>
      <c r="N362" s="206">
        <v>0</v>
      </c>
      <c r="O362" s="206">
        <v>0</v>
      </c>
      <c r="P362" s="212">
        <f t="shared" si="131"/>
        <v>0</v>
      </c>
      <c r="Q362" s="66">
        <f t="shared" si="133"/>
        <v>0</v>
      </c>
    </row>
    <row r="363" spans="1:17" ht="16.5" hidden="1" customHeight="1" outlineLevel="1">
      <c r="A363" s="510"/>
      <c r="B363" s="511"/>
      <c r="C363" s="108" t="s">
        <v>99</v>
      </c>
      <c r="D363" s="108"/>
      <c r="E363" s="206">
        <v>0</v>
      </c>
      <c r="F363" s="206">
        <v>0</v>
      </c>
      <c r="G363" s="206">
        <v>0</v>
      </c>
      <c r="H363" s="351">
        <v>0</v>
      </c>
      <c r="I363" s="349">
        <v>0</v>
      </c>
      <c r="J363" s="212">
        <f t="shared" si="135"/>
        <v>0</v>
      </c>
      <c r="K363" s="206">
        <v>0</v>
      </c>
      <c r="L363" s="206">
        <v>0</v>
      </c>
      <c r="M363" s="206">
        <v>0</v>
      </c>
      <c r="N363" s="206">
        <v>0</v>
      </c>
      <c r="O363" s="206">
        <v>0</v>
      </c>
      <c r="P363" s="212">
        <f t="shared" si="131"/>
        <v>0</v>
      </c>
      <c r="Q363" s="66">
        <f t="shared" si="133"/>
        <v>0</v>
      </c>
    </row>
    <row r="364" spans="1:17" ht="16.5" hidden="1" customHeight="1" outlineLevel="1">
      <c r="A364" s="510"/>
      <c r="B364" s="511"/>
      <c r="C364" s="108" t="s">
        <v>100</v>
      </c>
      <c r="D364" s="108"/>
      <c r="E364" s="206">
        <v>0</v>
      </c>
      <c r="F364" s="206">
        <v>0</v>
      </c>
      <c r="G364" s="206">
        <v>0</v>
      </c>
      <c r="H364" s="349">
        <v>0</v>
      </c>
      <c r="I364" s="349">
        <v>0</v>
      </c>
      <c r="J364" s="212">
        <f t="shared" si="135"/>
        <v>0</v>
      </c>
      <c r="K364" s="206">
        <v>0</v>
      </c>
      <c r="L364" s="206">
        <v>0</v>
      </c>
      <c r="M364" s="206">
        <v>0</v>
      </c>
      <c r="N364" s="206">
        <v>0</v>
      </c>
      <c r="O364" s="206">
        <v>0</v>
      </c>
      <c r="P364" s="212">
        <f t="shared" si="131"/>
        <v>0</v>
      </c>
      <c r="Q364" s="66">
        <f t="shared" si="133"/>
        <v>0</v>
      </c>
    </row>
    <row r="365" spans="1:17" ht="16.5" hidden="1" customHeight="1" outlineLevel="1">
      <c r="A365" s="510"/>
      <c r="B365" s="511"/>
      <c r="C365" s="108" t="s">
        <v>101</v>
      </c>
      <c r="D365" s="108"/>
      <c r="E365" s="206">
        <v>0</v>
      </c>
      <c r="F365" s="206">
        <v>0</v>
      </c>
      <c r="G365" s="206">
        <v>0</v>
      </c>
      <c r="H365" s="349">
        <v>0</v>
      </c>
      <c r="I365" s="349">
        <v>0</v>
      </c>
      <c r="J365" s="212">
        <f t="shared" si="135"/>
        <v>0</v>
      </c>
      <c r="K365" s="206">
        <v>0</v>
      </c>
      <c r="L365" s="206">
        <v>0</v>
      </c>
      <c r="M365" s="206">
        <v>0</v>
      </c>
      <c r="N365" s="206">
        <v>0</v>
      </c>
      <c r="O365" s="206">
        <v>0</v>
      </c>
      <c r="P365" s="212">
        <f t="shared" si="131"/>
        <v>0</v>
      </c>
      <c r="Q365" s="66">
        <f t="shared" si="133"/>
        <v>0</v>
      </c>
    </row>
    <row r="366" spans="1:17" ht="16.5" hidden="1" customHeight="1" outlineLevel="1">
      <c r="A366" s="510"/>
      <c r="B366" s="511"/>
      <c r="C366" s="108" t="s">
        <v>102</v>
      </c>
      <c r="D366" s="108"/>
      <c r="E366" s="206">
        <v>0</v>
      </c>
      <c r="F366" s="206">
        <v>0</v>
      </c>
      <c r="G366" s="206">
        <v>0</v>
      </c>
      <c r="H366" s="349">
        <v>0</v>
      </c>
      <c r="I366" s="351"/>
      <c r="J366" s="212">
        <f t="shared" si="135"/>
        <v>0</v>
      </c>
      <c r="K366" s="206">
        <v>0</v>
      </c>
      <c r="L366" s="206">
        <v>0</v>
      </c>
      <c r="M366" s="206">
        <v>0</v>
      </c>
      <c r="N366" s="206">
        <v>0</v>
      </c>
      <c r="O366" s="206">
        <v>0</v>
      </c>
      <c r="P366" s="212">
        <f t="shared" si="131"/>
        <v>0</v>
      </c>
      <c r="Q366" s="66">
        <f t="shared" si="133"/>
        <v>0</v>
      </c>
    </row>
    <row r="367" spans="1:17" ht="16.5" hidden="1" customHeight="1" outlineLevel="1">
      <c r="A367" s="510"/>
      <c r="B367" s="511"/>
      <c r="C367" s="108" t="s">
        <v>103</v>
      </c>
      <c r="D367" s="108"/>
      <c r="E367" s="206">
        <v>0</v>
      </c>
      <c r="F367" s="206">
        <v>0</v>
      </c>
      <c r="G367" s="206">
        <v>0</v>
      </c>
      <c r="H367" s="349">
        <v>0</v>
      </c>
      <c r="I367" s="349">
        <v>0</v>
      </c>
      <c r="J367" s="212">
        <f t="shared" si="135"/>
        <v>0</v>
      </c>
      <c r="K367" s="206">
        <v>0</v>
      </c>
      <c r="L367" s="206">
        <v>0</v>
      </c>
      <c r="M367" s="206">
        <v>0</v>
      </c>
      <c r="N367" s="206">
        <v>0</v>
      </c>
      <c r="O367" s="206">
        <v>0</v>
      </c>
      <c r="P367" s="212">
        <f t="shared" si="131"/>
        <v>0</v>
      </c>
      <c r="Q367" s="66">
        <f t="shared" si="133"/>
        <v>0</v>
      </c>
    </row>
    <row r="368" spans="1:17" ht="16.5" hidden="1" customHeight="1" outlineLevel="1">
      <c r="A368" s="510"/>
      <c r="B368" s="511"/>
      <c r="C368" s="108" t="s">
        <v>104</v>
      </c>
      <c r="D368" s="108"/>
      <c r="E368" s="206">
        <v>0</v>
      </c>
      <c r="F368" s="206">
        <v>0</v>
      </c>
      <c r="G368" s="206">
        <v>0</v>
      </c>
      <c r="H368" s="349">
        <v>0</v>
      </c>
      <c r="I368" s="349">
        <v>0</v>
      </c>
      <c r="J368" s="212">
        <f t="shared" si="135"/>
        <v>0</v>
      </c>
      <c r="K368" s="206">
        <v>0</v>
      </c>
      <c r="L368" s="206">
        <v>0</v>
      </c>
      <c r="M368" s="206">
        <v>0</v>
      </c>
      <c r="N368" s="206">
        <v>0</v>
      </c>
      <c r="O368" s="206">
        <v>0</v>
      </c>
      <c r="P368" s="212">
        <f t="shared" si="131"/>
        <v>0</v>
      </c>
      <c r="Q368" s="66">
        <f t="shared" si="133"/>
        <v>0</v>
      </c>
    </row>
    <row r="369" spans="1:17" ht="16.5" hidden="1" customHeight="1" outlineLevel="1">
      <c r="A369" s="510"/>
      <c r="B369" s="511"/>
      <c r="C369" s="108" t="s">
        <v>105</v>
      </c>
      <c r="D369" s="108"/>
      <c r="E369" s="206">
        <v>0</v>
      </c>
      <c r="F369" s="206">
        <v>0</v>
      </c>
      <c r="G369" s="206">
        <v>0</v>
      </c>
      <c r="H369" s="349">
        <v>0</v>
      </c>
      <c r="I369" s="349">
        <v>0</v>
      </c>
      <c r="J369" s="212">
        <f t="shared" si="135"/>
        <v>0</v>
      </c>
      <c r="K369" s="206">
        <v>0</v>
      </c>
      <c r="L369" s="206">
        <v>0</v>
      </c>
      <c r="M369" s="206">
        <v>0</v>
      </c>
      <c r="N369" s="206">
        <v>0</v>
      </c>
      <c r="O369" s="206">
        <v>0</v>
      </c>
      <c r="P369" s="212">
        <f t="shared" si="131"/>
        <v>0</v>
      </c>
      <c r="Q369" s="66">
        <f t="shared" si="133"/>
        <v>0</v>
      </c>
    </row>
    <row r="370" spans="1:17" ht="16.5" hidden="1" customHeight="1" outlineLevel="1">
      <c r="A370" s="510"/>
      <c r="B370" s="511"/>
      <c r="C370" s="108" t="s">
        <v>106</v>
      </c>
      <c r="D370" s="108"/>
      <c r="E370" s="206">
        <v>748000</v>
      </c>
      <c r="F370" s="206">
        <v>0</v>
      </c>
      <c r="G370" s="206">
        <v>0</v>
      </c>
      <c r="H370" s="349">
        <v>0</v>
      </c>
      <c r="I370" s="349">
        <v>0</v>
      </c>
      <c r="J370" s="212">
        <f t="shared" si="135"/>
        <v>748000</v>
      </c>
      <c r="K370" s="206">
        <v>0</v>
      </c>
      <c r="L370" s="206">
        <v>0</v>
      </c>
      <c r="M370" s="206">
        <v>0</v>
      </c>
      <c r="N370" s="206">
        <v>0</v>
      </c>
      <c r="O370" s="206">
        <v>0</v>
      </c>
      <c r="P370" s="212">
        <f t="shared" si="131"/>
        <v>0</v>
      </c>
      <c r="Q370" s="66">
        <f t="shared" si="133"/>
        <v>748000</v>
      </c>
    </row>
    <row r="371" spans="1:17" ht="16.5" hidden="1" customHeight="1" outlineLevel="1">
      <c r="A371" s="510"/>
      <c r="B371" s="511"/>
      <c r="C371" s="108" t="s">
        <v>107</v>
      </c>
      <c r="D371" s="108"/>
      <c r="E371" s="206">
        <v>0</v>
      </c>
      <c r="F371" s="206">
        <v>0</v>
      </c>
      <c r="G371" s="206">
        <v>0</v>
      </c>
      <c r="H371" s="351">
        <v>0</v>
      </c>
      <c r="I371" s="349">
        <v>0</v>
      </c>
      <c r="J371" s="212">
        <f t="shared" si="135"/>
        <v>0</v>
      </c>
      <c r="K371" s="206">
        <v>0</v>
      </c>
      <c r="L371" s="206">
        <v>0</v>
      </c>
      <c r="M371" s="206">
        <v>0</v>
      </c>
      <c r="N371" s="206">
        <v>0</v>
      </c>
      <c r="O371" s="206">
        <v>0</v>
      </c>
      <c r="P371" s="212">
        <f t="shared" si="131"/>
        <v>0</v>
      </c>
      <c r="Q371" s="66">
        <f t="shared" si="133"/>
        <v>0</v>
      </c>
    </row>
    <row r="372" spans="1:17" ht="16.5" hidden="1" customHeight="1" outlineLevel="1">
      <c r="A372" s="510"/>
      <c r="B372" s="511"/>
      <c r="C372" s="108" t="s">
        <v>108</v>
      </c>
      <c r="D372" s="108"/>
      <c r="E372" s="206">
        <v>0</v>
      </c>
      <c r="F372" s="206">
        <v>0</v>
      </c>
      <c r="G372" s="206">
        <v>0</v>
      </c>
      <c r="H372" s="349">
        <v>0</v>
      </c>
      <c r="I372" s="349">
        <v>0</v>
      </c>
      <c r="J372" s="212">
        <f t="shared" si="135"/>
        <v>0</v>
      </c>
      <c r="K372" s="206">
        <v>0</v>
      </c>
      <c r="L372" s="206">
        <v>0</v>
      </c>
      <c r="M372" s="206">
        <v>0</v>
      </c>
      <c r="N372" s="206">
        <v>0</v>
      </c>
      <c r="O372" s="206">
        <v>0</v>
      </c>
      <c r="P372" s="212">
        <f t="shared" si="131"/>
        <v>0</v>
      </c>
      <c r="Q372" s="66">
        <f t="shared" si="133"/>
        <v>0</v>
      </c>
    </row>
    <row r="373" spans="1:17" ht="16.5" hidden="1" customHeight="1" outlineLevel="1">
      <c r="A373" s="510"/>
      <c r="B373" s="511"/>
      <c r="C373" s="108" t="s">
        <v>109</v>
      </c>
      <c r="D373" s="108"/>
      <c r="E373" s="206">
        <v>0</v>
      </c>
      <c r="F373" s="206">
        <v>0</v>
      </c>
      <c r="G373" s="206">
        <v>0</v>
      </c>
      <c r="H373" s="349">
        <v>0</v>
      </c>
      <c r="I373" s="349">
        <v>0</v>
      </c>
      <c r="J373" s="212">
        <f t="shared" si="135"/>
        <v>0</v>
      </c>
      <c r="K373" s="206">
        <v>0</v>
      </c>
      <c r="L373" s="206">
        <v>0</v>
      </c>
      <c r="M373" s="206">
        <v>0</v>
      </c>
      <c r="N373" s="206">
        <v>0</v>
      </c>
      <c r="O373" s="206">
        <v>0</v>
      </c>
      <c r="P373" s="212">
        <f t="shared" si="131"/>
        <v>0</v>
      </c>
      <c r="Q373" s="66">
        <f t="shared" si="133"/>
        <v>0</v>
      </c>
    </row>
    <row r="374" spans="1:17" ht="16.5" hidden="1" customHeight="1" outlineLevel="1">
      <c r="A374" s="510"/>
      <c r="B374" s="511"/>
      <c r="C374" s="108" t="s">
        <v>110</v>
      </c>
      <c r="D374" s="108"/>
      <c r="E374" s="206">
        <v>0</v>
      </c>
      <c r="F374" s="206">
        <v>0</v>
      </c>
      <c r="G374" s="206">
        <v>0</v>
      </c>
      <c r="H374" s="349">
        <v>0</v>
      </c>
      <c r="I374" s="349">
        <v>0</v>
      </c>
      <c r="J374" s="212">
        <f t="shared" si="135"/>
        <v>0</v>
      </c>
      <c r="K374" s="206">
        <v>0</v>
      </c>
      <c r="L374" s="206">
        <v>0</v>
      </c>
      <c r="M374" s="206">
        <v>0</v>
      </c>
      <c r="N374" s="206">
        <v>0</v>
      </c>
      <c r="O374" s="206">
        <v>0</v>
      </c>
      <c r="P374" s="212">
        <f t="shared" si="131"/>
        <v>0</v>
      </c>
      <c r="Q374" s="66">
        <f t="shared" si="133"/>
        <v>0</v>
      </c>
    </row>
    <row r="375" spans="1:17" ht="16.5" hidden="1" customHeight="1" outlineLevel="1">
      <c r="A375" s="510"/>
      <c r="B375" s="511"/>
      <c r="C375" s="108" t="s">
        <v>111</v>
      </c>
      <c r="D375" s="108"/>
      <c r="E375" s="206">
        <v>0</v>
      </c>
      <c r="F375" s="206">
        <v>0</v>
      </c>
      <c r="G375" s="206">
        <v>0</v>
      </c>
      <c r="H375" s="349">
        <v>0</v>
      </c>
      <c r="I375" s="349">
        <v>0</v>
      </c>
      <c r="J375" s="212">
        <f t="shared" si="135"/>
        <v>0</v>
      </c>
      <c r="K375" s="206">
        <v>0</v>
      </c>
      <c r="L375" s="206">
        <v>0</v>
      </c>
      <c r="M375" s="206">
        <v>0</v>
      </c>
      <c r="N375" s="206">
        <v>0</v>
      </c>
      <c r="O375" s="206">
        <v>0</v>
      </c>
      <c r="P375" s="212">
        <f t="shared" si="131"/>
        <v>0</v>
      </c>
      <c r="Q375" s="66">
        <f t="shared" si="133"/>
        <v>0</v>
      </c>
    </row>
    <row r="376" spans="1:17" ht="16.5" hidden="1" customHeight="1" outlineLevel="1">
      <c r="A376" s="510"/>
      <c r="B376" s="511"/>
      <c r="C376" s="108" t="s">
        <v>112</v>
      </c>
      <c r="D376" s="108"/>
      <c r="E376" s="206">
        <v>0</v>
      </c>
      <c r="F376" s="206">
        <v>0</v>
      </c>
      <c r="G376" s="206">
        <v>0</v>
      </c>
      <c r="H376" s="349">
        <v>0</v>
      </c>
      <c r="I376" s="351"/>
      <c r="J376" s="212">
        <f t="shared" si="135"/>
        <v>0</v>
      </c>
      <c r="K376" s="206">
        <v>0</v>
      </c>
      <c r="L376" s="206">
        <v>0</v>
      </c>
      <c r="M376" s="206">
        <v>0</v>
      </c>
      <c r="N376" s="206">
        <v>0</v>
      </c>
      <c r="O376" s="206">
        <v>0</v>
      </c>
      <c r="P376" s="212">
        <f t="shared" si="131"/>
        <v>0</v>
      </c>
      <c r="Q376" s="66">
        <f t="shared" si="133"/>
        <v>0</v>
      </c>
    </row>
    <row r="377" spans="1:17" ht="16.5" hidden="1" customHeight="1" outlineLevel="1">
      <c r="A377" s="510"/>
      <c r="B377" s="511"/>
      <c r="C377" s="108" t="s">
        <v>113</v>
      </c>
      <c r="D377" s="108"/>
      <c r="E377" s="206">
        <v>0</v>
      </c>
      <c r="F377" s="206">
        <v>0</v>
      </c>
      <c r="G377" s="208">
        <v>2500000</v>
      </c>
      <c r="H377" s="349">
        <v>2500000</v>
      </c>
      <c r="I377" s="349">
        <v>0</v>
      </c>
      <c r="J377" s="212">
        <f t="shared" si="135"/>
        <v>5000000</v>
      </c>
      <c r="K377" s="206">
        <v>0</v>
      </c>
      <c r="L377" s="206">
        <v>0</v>
      </c>
      <c r="M377" s="206">
        <v>0</v>
      </c>
      <c r="N377" s="206">
        <v>0</v>
      </c>
      <c r="O377" s="206">
        <v>0</v>
      </c>
      <c r="P377" s="212">
        <f t="shared" si="131"/>
        <v>0</v>
      </c>
      <c r="Q377" s="66">
        <f t="shared" si="133"/>
        <v>5000000</v>
      </c>
    </row>
    <row r="378" spans="1:17" ht="16.5" hidden="1" customHeight="1" outlineLevel="1">
      <c r="A378" s="510"/>
      <c r="B378" s="511"/>
      <c r="C378" s="108" t="s">
        <v>114</v>
      </c>
      <c r="D378" s="108"/>
      <c r="E378" s="206">
        <v>0</v>
      </c>
      <c r="F378" s="206">
        <v>0</v>
      </c>
      <c r="G378" s="206">
        <v>0</v>
      </c>
      <c r="H378" s="349">
        <v>0</v>
      </c>
      <c r="I378" s="349">
        <v>0</v>
      </c>
      <c r="J378" s="212">
        <f t="shared" si="135"/>
        <v>0</v>
      </c>
      <c r="K378" s="206">
        <v>0</v>
      </c>
      <c r="L378" s="206">
        <v>0</v>
      </c>
      <c r="M378" s="206">
        <v>0</v>
      </c>
      <c r="N378" s="206">
        <v>0</v>
      </c>
      <c r="O378" s="206">
        <v>0</v>
      </c>
      <c r="P378" s="212">
        <f t="shared" si="131"/>
        <v>0</v>
      </c>
      <c r="Q378" s="66">
        <f t="shared" si="133"/>
        <v>0</v>
      </c>
    </row>
    <row r="379" spans="1:17" ht="16.5" hidden="1" customHeight="1" outlineLevel="1">
      <c r="A379" s="510"/>
      <c r="B379" s="511"/>
      <c r="C379" s="108" t="s">
        <v>115</v>
      </c>
      <c r="D379" s="108"/>
      <c r="E379" s="206">
        <v>0</v>
      </c>
      <c r="F379" s="206">
        <v>0</v>
      </c>
      <c r="G379" s="206">
        <v>0</v>
      </c>
      <c r="H379" s="349">
        <v>0</v>
      </c>
      <c r="I379" s="349">
        <v>0</v>
      </c>
      <c r="J379" s="212">
        <f t="shared" si="135"/>
        <v>0</v>
      </c>
      <c r="K379" s="206">
        <v>0</v>
      </c>
      <c r="L379" s="206">
        <v>0</v>
      </c>
      <c r="M379" s="206">
        <v>0</v>
      </c>
      <c r="N379" s="206">
        <v>0</v>
      </c>
      <c r="O379" s="206">
        <v>0</v>
      </c>
      <c r="P379" s="212">
        <f t="shared" si="131"/>
        <v>0</v>
      </c>
      <c r="Q379" s="66">
        <f t="shared" si="133"/>
        <v>0</v>
      </c>
    </row>
    <row r="380" spans="1:17" ht="16.5" hidden="1" customHeight="1" outlineLevel="1">
      <c r="A380" s="510"/>
      <c r="B380" s="511"/>
      <c r="C380" s="108" t="s">
        <v>116</v>
      </c>
      <c r="D380" s="108"/>
      <c r="E380" s="206">
        <v>0</v>
      </c>
      <c r="F380" s="206">
        <v>0</v>
      </c>
      <c r="G380" s="206">
        <v>0</v>
      </c>
      <c r="H380" s="349">
        <v>0</v>
      </c>
      <c r="I380" s="349">
        <v>0</v>
      </c>
      <c r="J380" s="212">
        <f t="shared" si="135"/>
        <v>0</v>
      </c>
      <c r="K380" s="206">
        <v>0</v>
      </c>
      <c r="L380" s="206">
        <v>0</v>
      </c>
      <c r="M380" s="206">
        <v>0</v>
      </c>
      <c r="N380" s="206">
        <v>0</v>
      </c>
      <c r="O380" s="206">
        <v>0</v>
      </c>
      <c r="P380" s="212">
        <f t="shared" si="131"/>
        <v>0</v>
      </c>
      <c r="Q380" s="66">
        <f t="shared" si="133"/>
        <v>0</v>
      </c>
    </row>
    <row r="381" spans="1:17" ht="16.5" hidden="1" customHeight="1" outlineLevel="1">
      <c r="A381" s="510"/>
      <c r="B381" s="511"/>
      <c r="C381" s="108" t="s">
        <v>117</v>
      </c>
      <c r="D381" s="108"/>
      <c r="E381" s="206">
        <v>0</v>
      </c>
      <c r="F381" s="206">
        <v>0</v>
      </c>
      <c r="G381" s="208">
        <v>2000000</v>
      </c>
      <c r="H381" s="349">
        <v>2000000</v>
      </c>
      <c r="I381" s="349">
        <v>0</v>
      </c>
      <c r="J381" s="212">
        <f t="shared" si="135"/>
        <v>4000000</v>
      </c>
      <c r="K381" s="206">
        <v>0</v>
      </c>
      <c r="L381" s="206">
        <v>0</v>
      </c>
      <c r="M381" s="206">
        <v>0</v>
      </c>
      <c r="N381" s="206">
        <v>0</v>
      </c>
      <c r="O381" s="206">
        <v>0</v>
      </c>
      <c r="P381" s="212">
        <f t="shared" si="131"/>
        <v>0</v>
      </c>
      <c r="Q381" s="66">
        <f t="shared" si="133"/>
        <v>4000000</v>
      </c>
    </row>
    <row r="382" spans="1:17" ht="16.5" hidden="1" customHeight="1" outlineLevel="1">
      <c r="A382" s="510"/>
      <c r="B382" s="511"/>
      <c r="C382" s="108" t="s">
        <v>118</v>
      </c>
      <c r="D382" s="108"/>
      <c r="E382" s="206">
        <v>0</v>
      </c>
      <c r="F382" s="206">
        <v>0</v>
      </c>
      <c r="G382" s="206">
        <v>0</v>
      </c>
      <c r="H382" s="349">
        <v>0</v>
      </c>
      <c r="I382" s="349">
        <v>0</v>
      </c>
      <c r="J382" s="212">
        <f t="shared" si="135"/>
        <v>0</v>
      </c>
      <c r="K382" s="206">
        <v>0</v>
      </c>
      <c r="L382" s="206">
        <v>0</v>
      </c>
      <c r="M382" s="206">
        <v>0</v>
      </c>
      <c r="N382" s="206">
        <v>0</v>
      </c>
      <c r="O382" s="206">
        <v>0</v>
      </c>
      <c r="P382" s="212">
        <f t="shared" si="131"/>
        <v>0</v>
      </c>
      <c r="Q382" s="66">
        <f t="shared" si="133"/>
        <v>0</v>
      </c>
    </row>
    <row r="383" spans="1:17" ht="16.5" hidden="1" customHeight="1" outlineLevel="1">
      <c r="A383" s="510"/>
      <c r="B383" s="511"/>
      <c r="C383" s="114" t="s">
        <v>119</v>
      </c>
      <c r="D383" s="114"/>
      <c r="E383" s="206">
        <v>0</v>
      </c>
      <c r="F383" s="206">
        <v>0</v>
      </c>
      <c r="G383" s="206">
        <v>0</v>
      </c>
      <c r="H383" s="349">
        <v>0</v>
      </c>
      <c r="I383" s="349">
        <v>0</v>
      </c>
      <c r="J383" s="212">
        <f t="shared" si="135"/>
        <v>0</v>
      </c>
      <c r="K383" s="206">
        <v>0</v>
      </c>
      <c r="L383" s="206">
        <v>0</v>
      </c>
      <c r="M383" s="206">
        <v>0</v>
      </c>
      <c r="N383" s="206">
        <v>0</v>
      </c>
      <c r="O383" s="206">
        <v>0</v>
      </c>
      <c r="P383" s="212">
        <f t="shared" si="131"/>
        <v>0</v>
      </c>
      <c r="Q383" s="66">
        <f t="shared" si="133"/>
        <v>0</v>
      </c>
    </row>
    <row r="384" spans="1:17" ht="25.5" customHeight="1" collapsed="1">
      <c r="A384" s="510"/>
      <c r="B384" s="511"/>
      <c r="C384" s="128" t="s">
        <v>22</v>
      </c>
      <c r="D384" s="25">
        <v>0</v>
      </c>
      <c r="E384" s="208">
        <f t="shared" ref="E384:O384" si="136">SUM(E385:E407)</f>
        <v>0</v>
      </c>
      <c r="F384" s="208">
        <f t="shared" si="136"/>
        <v>0</v>
      </c>
      <c r="G384" s="208">
        <f t="shared" si="136"/>
        <v>0</v>
      </c>
      <c r="H384" s="351">
        <v>0</v>
      </c>
      <c r="I384" s="351"/>
      <c r="J384" s="212">
        <f t="shared" ref="J384:J413" si="137">I384+H384+G384+F384+E384+D384</f>
        <v>0</v>
      </c>
      <c r="K384" s="208">
        <f t="shared" si="136"/>
        <v>0</v>
      </c>
      <c r="L384" s="208">
        <f t="shared" si="136"/>
        <v>0</v>
      </c>
      <c r="M384" s="208">
        <f t="shared" si="136"/>
        <v>0</v>
      </c>
      <c r="N384" s="208">
        <f t="shared" si="136"/>
        <v>0</v>
      </c>
      <c r="O384" s="208">
        <f t="shared" si="136"/>
        <v>0</v>
      </c>
      <c r="P384" s="212">
        <f t="shared" si="131"/>
        <v>0</v>
      </c>
      <c r="Q384" s="66">
        <f t="shared" si="133"/>
        <v>0</v>
      </c>
    </row>
    <row r="385" spans="1:17" ht="15.75" hidden="1" customHeight="1" outlineLevel="1">
      <c r="A385" s="510"/>
      <c r="B385" s="511"/>
      <c r="C385" s="111" t="s">
        <v>97</v>
      </c>
      <c r="D385" s="111"/>
      <c r="E385" s="12">
        <v>0</v>
      </c>
      <c r="F385" s="12">
        <v>0</v>
      </c>
      <c r="G385" s="12">
        <v>0</v>
      </c>
      <c r="H385" s="12">
        <v>0</v>
      </c>
      <c r="I385" s="115"/>
      <c r="J385" s="212">
        <f t="shared" si="137"/>
        <v>0</v>
      </c>
      <c r="K385" s="12"/>
      <c r="L385" s="12"/>
      <c r="M385" s="115"/>
      <c r="N385" s="12"/>
      <c r="O385" s="12"/>
      <c r="P385" s="212">
        <f t="shared" si="131"/>
        <v>0</v>
      </c>
      <c r="Q385" s="15"/>
    </row>
    <row r="386" spans="1:17" ht="15.75" hidden="1" customHeight="1" outlineLevel="1">
      <c r="A386" s="510"/>
      <c r="B386" s="511"/>
      <c r="C386" s="111" t="s">
        <v>98</v>
      </c>
      <c r="D386" s="111"/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212">
        <f t="shared" si="137"/>
        <v>0</v>
      </c>
      <c r="K386" s="12">
        <v>0</v>
      </c>
      <c r="L386" s="12"/>
      <c r="M386" s="12">
        <v>0</v>
      </c>
      <c r="N386" s="12">
        <v>0</v>
      </c>
      <c r="O386" s="12">
        <v>0</v>
      </c>
      <c r="P386" s="212">
        <f t="shared" si="131"/>
        <v>0</v>
      </c>
      <c r="Q386" s="15"/>
    </row>
    <row r="387" spans="1:17" ht="15.75" hidden="1" customHeight="1" outlineLevel="1">
      <c r="A387" s="510"/>
      <c r="B387" s="511"/>
      <c r="C387" s="111" t="s">
        <v>99</v>
      </c>
      <c r="D387" s="111"/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212">
        <f t="shared" si="137"/>
        <v>0</v>
      </c>
      <c r="K387" s="12">
        <v>0</v>
      </c>
      <c r="L387" s="12"/>
      <c r="M387" s="12">
        <v>0</v>
      </c>
      <c r="N387" s="12">
        <v>0</v>
      </c>
      <c r="O387" s="12">
        <v>0</v>
      </c>
      <c r="P387" s="212">
        <f t="shared" si="131"/>
        <v>0</v>
      </c>
      <c r="Q387" s="15"/>
    </row>
    <row r="388" spans="1:17" ht="15.75" hidden="1" customHeight="1" outlineLevel="1">
      <c r="A388" s="510"/>
      <c r="B388" s="511"/>
      <c r="C388" s="111" t="s">
        <v>100</v>
      </c>
      <c r="D388" s="111"/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212">
        <f t="shared" si="137"/>
        <v>0</v>
      </c>
      <c r="K388" s="12">
        <v>0</v>
      </c>
      <c r="L388" s="115"/>
      <c r="M388" s="12">
        <v>0</v>
      </c>
      <c r="N388" s="12">
        <v>0</v>
      </c>
      <c r="O388" s="12">
        <v>0</v>
      </c>
      <c r="P388" s="212">
        <f t="shared" si="131"/>
        <v>0</v>
      </c>
      <c r="Q388" s="15"/>
    </row>
    <row r="389" spans="1:17" ht="15.75" hidden="1" customHeight="1" outlineLevel="1">
      <c r="A389" s="510"/>
      <c r="B389" s="511"/>
      <c r="C389" s="111" t="s">
        <v>101</v>
      </c>
      <c r="D389" s="111"/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212">
        <f t="shared" si="137"/>
        <v>0</v>
      </c>
      <c r="K389" s="12">
        <v>0</v>
      </c>
      <c r="L389" s="12"/>
      <c r="M389" s="12">
        <v>0</v>
      </c>
      <c r="N389" s="12">
        <v>0</v>
      </c>
      <c r="O389" s="12">
        <v>0</v>
      </c>
      <c r="P389" s="212">
        <f t="shared" si="131"/>
        <v>0</v>
      </c>
      <c r="Q389" s="15"/>
    </row>
    <row r="390" spans="1:17" ht="15.75" hidden="1" customHeight="1" outlineLevel="1">
      <c r="A390" s="510"/>
      <c r="B390" s="511"/>
      <c r="C390" s="111" t="s">
        <v>102</v>
      </c>
      <c r="D390" s="111"/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212">
        <f t="shared" si="137"/>
        <v>0</v>
      </c>
      <c r="K390" s="12">
        <v>0</v>
      </c>
      <c r="L390" s="12"/>
      <c r="M390" s="12">
        <v>0</v>
      </c>
      <c r="N390" s="12">
        <v>0</v>
      </c>
      <c r="O390" s="12">
        <v>0</v>
      </c>
      <c r="P390" s="212">
        <f t="shared" si="131"/>
        <v>0</v>
      </c>
      <c r="Q390" s="15"/>
    </row>
    <row r="391" spans="1:17" ht="15.75" hidden="1" customHeight="1" outlineLevel="1">
      <c r="A391" s="510"/>
      <c r="B391" s="511"/>
      <c r="C391" s="111" t="s">
        <v>103</v>
      </c>
      <c r="D391" s="111"/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212">
        <f t="shared" si="137"/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212">
        <f t="shared" si="131"/>
        <v>0</v>
      </c>
      <c r="Q391" s="15"/>
    </row>
    <row r="392" spans="1:17" ht="15.75" hidden="1" customHeight="1" outlineLevel="1">
      <c r="A392" s="510"/>
      <c r="B392" s="511"/>
      <c r="C392" s="111" t="s">
        <v>104</v>
      </c>
      <c r="D392" s="111"/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212">
        <f t="shared" si="137"/>
        <v>0</v>
      </c>
      <c r="K392" s="12">
        <v>0</v>
      </c>
      <c r="L392" s="12">
        <v>0</v>
      </c>
      <c r="M392" s="12">
        <v>0</v>
      </c>
      <c r="N392" s="115"/>
      <c r="O392" s="12">
        <v>0</v>
      </c>
      <c r="P392" s="212">
        <f t="shared" si="131"/>
        <v>0</v>
      </c>
      <c r="Q392" s="15"/>
    </row>
    <row r="393" spans="1:17" ht="15.75" hidden="1" customHeight="1" outlineLevel="1">
      <c r="A393" s="510"/>
      <c r="B393" s="511"/>
      <c r="C393" s="111" t="s">
        <v>105</v>
      </c>
      <c r="D393" s="111"/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212">
        <f t="shared" si="137"/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212">
        <f t="shared" si="131"/>
        <v>0</v>
      </c>
      <c r="Q393" s="15"/>
    </row>
    <row r="394" spans="1:17" ht="15.75" hidden="1" customHeight="1" outlineLevel="1">
      <c r="A394" s="510"/>
      <c r="B394" s="511"/>
      <c r="C394" s="111" t="s">
        <v>106</v>
      </c>
      <c r="D394" s="111"/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212">
        <f t="shared" si="137"/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212">
        <f t="shared" si="131"/>
        <v>0</v>
      </c>
      <c r="Q394" s="15"/>
    </row>
    <row r="395" spans="1:17" ht="15.75" hidden="1" customHeight="1" outlineLevel="1">
      <c r="A395" s="510"/>
      <c r="B395" s="511"/>
      <c r="C395" s="111" t="s">
        <v>107</v>
      </c>
      <c r="D395" s="111"/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212">
        <f t="shared" si="137"/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212">
        <f t="shared" si="131"/>
        <v>0</v>
      </c>
      <c r="Q395" s="15"/>
    </row>
    <row r="396" spans="1:17" ht="15.75" hidden="1" customHeight="1" outlineLevel="1">
      <c r="A396" s="510"/>
      <c r="B396" s="511"/>
      <c r="C396" s="111" t="s">
        <v>108</v>
      </c>
      <c r="D396" s="111"/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212">
        <f t="shared" si="137"/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212">
        <f t="shared" si="131"/>
        <v>0</v>
      </c>
      <c r="Q396" s="15"/>
    </row>
    <row r="397" spans="1:17" ht="15.75" hidden="1" customHeight="1" outlineLevel="1">
      <c r="A397" s="510"/>
      <c r="B397" s="511"/>
      <c r="C397" s="111" t="s">
        <v>109</v>
      </c>
      <c r="D397" s="111"/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212">
        <f t="shared" si="137"/>
        <v>0</v>
      </c>
      <c r="K397" s="12">
        <v>0</v>
      </c>
      <c r="L397" s="12">
        <v>0</v>
      </c>
      <c r="M397" s="12">
        <v>0</v>
      </c>
      <c r="N397" s="12">
        <v>0</v>
      </c>
      <c r="O397" s="115"/>
      <c r="P397" s="212">
        <f t="shared" si="131"/>
        <v>0</v>
      </c>
      <c r="Q397" s="15"/>
    </row>
    <row r="398" spans="1:17" ht="15.75" hidden="1" customHeight="1" outlineLevel="1">
      <c r="A398" s="510"/>
      <c r="B398" s="511"/>
      <c r="C398" s="111" t="s">
        <v>110</v>
      </c>
      <c r="D398" s="111"/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212">
        <f t="shared" si="137"/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212">
        <f t="shared" si="131"/>
        <v>0</v>
      </c>
      <c r="Q398" s="15"/>
    </row>
    <row r="399" spans="1:17" ht="15.75" hidden="1" customHeight="1" outlineLevel="1">
      <c r="A399" s="510"/>
      <c r="B399" s="511"/>
      <c r="C399" s="111" t="s">
        <v>111</v>
      </c>
      <c r="D399" s="111"/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212">
        <f t="shared" si="137"/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212">
        <f t="shared" ref="P399:P462" si="138">K399+L399+M399+N399+O399</f>
        <v>0</v>
      </c>
      <c r="Q399" s="15"/>
    </row>
    <row r="400" spans="1:17" ht="15.75" hidden="1" customHeight="1" outlineLevel="1">
      <c r="A400" s="510"/>
      <c r="B400" s="511"/>
      <c r="C400" s="111" t="s">
        <v>112</v>
      </c>
      <c r="D400" s="111"/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212">
        <f t="shared" si="137"/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212">
        <f t="shared" si="138"/>
        <v>0</v>
      </c>
      <c r="Q400" s="15"/>
    </row>
    <row r="401" spans="1:17" ht="15.75" hidden="1" customHeight="1" outlineLevel="1">
      <c r="A401" s="510"/>
      <c r="B401" s="511"/>
      <c r="C401" s="111" t="s">
        <v>113</v>
      </c>
      <c r="D401" s="111"/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212">
        <f t="shared" si="137"/>
        <v>0</v>
      </c>
      <c r="K401" s="12">
        <v>0</v>
      </c>
      <c r="L401" s="12">
        <v>0</v>
      </c>
      <c r="M401" s="12">
        <v>0</v>
      </c>
      <c r="N401" s="115"/>
      <c r="O401" s="12">
        <v>0</v>
      </c>
      <c r="P401" s="212">
        <f t="shared" si="138"/>
        <v>0</v>
      </c>
      <c r="Q401" s="15"/>
    </row>
    <row r="402" spans="1:17" ht="15.75" hidden="1" customHeight="1" outlineLevel="1">
      <c r="A402" s="510"/>
      <c r="B402" s="511"/>
      <c r="C402" s="111" t="s">
        <v>114</v>
      </c>
      <c r="D402" s="111"/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212">
        <f t="shared" si="137"/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212">
        <f t="shared" si="138"/>
        <v>0</v>
      </c>
      <c r="Q402" s="15"/>
    </row>
    <row r="403" spans="1:17" ht="15.75" hidden="1" customHeight="1" outlineLevel="1">
      <c r="A403" s="510"/>
      <c r="B403" s="511"/>
      <c r="C403" s="111" t="s">
        <v>115</v>
      </c>
      <c r="D403" s="111"/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212">
        <f t="shared" si="137"/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212">
        <f t="shared" si="138"/>
        <v>0</v>
      </c>
      <c r="Q403" s="15"/>
    </row>
    <row r="404" spans="1:17" ht="15.75" hidden="1" customHeight="1" outlineLevel="1">
      <c r="A404" s="510"/>
      <c r="B404" s="511"/>
      <c r="C404" s="111" t="s">
        <v>116</v>
      </c>
      <c r="D404" s="111"/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212">
        <f t="shared" si="137"/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212">
        <f t="shared" si="138"/>
        <v>0</v>
      </c>
      <c r="Q404" s="15"/>
    </row>
    <row r="405" spans="1:17" ht="15.75" hidden="1" customHeight="1" outlineLevel="1">
      <c r="A405" s="510"/>
      <c r="B405" s="511"/>
      <c r="C405" s="111" t="s">
        <v>117</v>
      </c>
      <c r="D405" s="111"/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212">
        <f t="shared" si="137"/>
        <v>0</v>
      </c>
      <c r="K405" s="12">
        <v>0</v>
      </c>
      <c r="L405" s="12">
        <v>0</v>
      </c>
      <c r="M405" s="115"/>
      <c r="N405" s="12">
        <v>0</v>
      </c>
      <c r="O405" s="12">
        <v>0</v>
      </c>
      <c r="P405" s="212">
        <f t="shared" si="138"/>
        <v>0</v>
      </c>
      <c r="Q405" s="15"/>
    </row>
    <row r="406" spans="1:17" ht="15.75" hidden="1" customHeight="1" outlineLevel="1">
      <c r="A406" s="510"/>
      <c r="B406" s="511"/>
      <c r="C406" s="111" t="s">
        <v>118</v>
      </c>
      <c r="D406" s="111"/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212">
        <f t="shared" si="137"/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212">
        <f t="shared" si="138"/>
        <v>0</v>
      </c>
      <c r="Q406" s="15"/>
    </row>
    <row r="407" spans="1:17" ht="15.75" hidden="1" customHeight="1" outlineLevel="1">
      <c r="A407" s="512"/>
      <c r="B407" s="513"/>
      <c r="C407" s="116" t="s">
        <v>119</v>
      </c>
      <c r="D407" s="116"/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212">
        <f t="shared" si="137"/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212">
        <f t="shared" si="138"/>
        <v>0</v>
      </c>
      <c r="Q407" s="15"/>
    </row>
    <row r="408" spans="1:17" s="228" customFormat="1" ht="35.25" customHeight="1" collapsed="1">
      <c r="A408" s="505" t="s">
        <v>349</v>
      </c>
      <c r="B408" s="506"/>
      <c r="C408" s="507"/>
      <c r="D408" s="212">
        <f t="shared" ref="D408:I408" si="139">D411+D413+D415+D417</f>
        <v>0</v>
      </c>
      <c r="E408" s="117">
        <f t="shared" si="139"/>
        <v>0</v>
      </c>
      <c r="F408" s="212">
        <f>F411+F413+F415+F417+F409</f>
        <v>2544000</v>
      </c>
      <c r="G408" s="117">
        <f t="shared" si="139"/>
        <v>1250000</v>
      </c>
      <c r="H408" s="117">
        <f t="shared" si="139"/>
        <v>1250000</v>
      </c>
      <c r="I408" s="354">
        <f t="shared" si="139"/>
        <v>44000</v>
      </c>
      <c r="J408" s="212">
        <f t="shared" si="137"/>
        <v>5088000</v>
      </c>
      <c r="K408" s="356">
        <f>K411+K413+K415+K417+K409</f>
        <v>798204</v>
      </c>
      <c r="L408" s="117">
        <f>L411+L413+L415+L417</f>
        <v>0</v>
      </c>
      <c r="M408" s="212">
        <f>M411+M413+M415+M417</f>
        <v>44000</v>
      </c>
      <c r="N408" s="117">
        <f>N411+N413+N415+N417</f>
        <v>0</v>
      </c>
      <c r="O408" s="117">
        <f>O411+O413+O415+O417</f>
        <v>0</v>
      </c>
      <c r="P408" s="212">
        <f t="shared" si="138"/>
        <v>842204</v>
      </c>
      <c r="Q408" s="67">
        <f>J408+P408</f>
        <v>5930204</v>
      </c>
    </row>
    <row r="409" spans="1:17" ht="34.5" customHeight="1">
      <c r="A409" s="508">
        <v>10</v>
      </c>
      <c r="B409" s="509"/>
      <c r="C409" s="128" t="s">
        <v>11</v>
      </c>
      <c r="D409" s="128"/>
      <c r="E409" s="208">
        <f>E410</f>
        <v>0</v>
      </c>
      <c r="F409" s="208">
        <v>1500000</v>
      </c>
      <c r="G409" s="208">
        <f t="shared" ref="G409" si="140">G410</f>
        <v>0</v>
      </c>
      <c r="H409" s="351">
        <v>0</v>
      </c>
      <c r="I409" s="351">
        <v>0</v>
      </c>
      <c r="J409" s="212">
        <f t="shared" si="137"/>
        <v>1500000</v>
      </c>
      <c r="K409" s="208">
        <f t="shared" ref="K409:O409" si="141">K410</f>
        <v>798204</v>
      </c>
      <c r="L409" s="208">
        <f t="shared" si="141"/>
        <v>0</v>
      </c>
      <c r="M409" s="208">
        <f t="shared" si="141"/>
        <v>0</v>
      </c>
      <c r="N409" s="208">
        <f t="shared" si="141"/>
        <v>0</v>
      </c>
      <c r="O409" s="208">
        <f t="shared" si="141"/>
        <v>0</v>
      </c>
      <c r="P409" s="212">
        <f t="shared" si="138"/>
        <v>798204</v>
      </c>
      <c r="Q409" s="66">
        <f t="shared" ref="Q409:Q417" si="142">J409+P409</f>
        <v>2298204</v>
      </c>
    </row>
    <row r="410" spans="1:17" ht="15" hidden="1" customHeight="1" outlineLevel="1">
      <c r="A410" s="510"/>
      <c r="B410" s="511"/>
      <c r="C410" s="108" t="s">
        <v>353</v>
      </c>
      <c r="D410" s="108"/>
      <c r="E410" s="206">
        <v>0</v>
      </c>
      <c r="F410" s="206">
        <v>0</v>
      </c>
      <c r="G410" s="206">
        <v>0</v>
      </c>
      <c r="H410" s="349">
        <v>0</v>
      </c>
      <c r="I410" s="349">
        <v>0</v>
      </c>
      <c r="J410" s="212">
        <f t="shared" si="137"/>
        <v>0</v>
      </c>
      <c r="K410" s="206">
        <v>798204</v>
      </c>
      <c r="L410" s="206">
        <v>0</v>
      </c>
      <c r="M410" s="206">
        <v>0</v>
      </c>
      <c r="N410" s="206">
        <v>0</v>
      </c>
      <c r="O410" s="206">
        <v>0</v>
      </c>
      <c r="P410" s="212">
        <f t="shared" si="138"/>
        <v>798204</v>
      </c>
      <c r="Q410" s="66">
        <f t="shared" si="142"/>
        <v>798204</v>
      </c>
    </row>
    <row r="411" spans="1:17" ht="25.5" customHeight="1" collapsed="1">
      <c r="A411" s="510"/>
      <c r="B411" s="511"/>
      <c r="C411" s="128" t="s">
        <v>12</v>
      </c>
      <c r="D411" s="25">
        <v>0</v>
      </c>
      <c r="E411" s="208">
        <f>E412</f>
        <v>0</v>
      </c>
      <c r="F411" s="208">
        <f t="shared" ref="F411:O413" si="143">F412</f>
        <v>1000000</v>
      </c>
      <c r="G411" s="208">
        <f t="shared" si="143"/>
        <v>1250000</v>
      </c>
      <c r="H411" s="351">
        <v>1250000</v>
      </c>
      <c r="I411" s="351">
        <v>0</v>
      </c>
      <c r="J411" s="212">
        <f t="shared" si="137"/>
        <v>3500000</v>
      </c>
      <c r="K411" s="208">
        <f t="shared" si="143"/>
        <v>0</v>
      </c>
      <c r="L411" s="208">
        <f t="shared" si="143"/>
        <v>0</v>
      </c>
      <c r="M411" s="208">
        <f t="shared" si="143"/>
        <v>0</v>
      </c>
      <c r="N411" s="208">
        <f t="shared" si="143"/>
        <v>0</v>
      </c>
      <c r="O411" s="208">
        <f t="shared" si="143"/>
        <v>0</v>
      </c>
      <c r="P411" s="21">
        <f>O411+N411+M411+L411+K411</f>
        <v>0</v>
      </c>
      <c r="Q411" s="66">
        <f t="shared" si="142"/>
        <v>3500000</v>
      </c>
    </row>
    <row r="412" spans="1:17" ht="15" hidden="1" customHeight="1" outlineLevel="1">
      <c r="A412" s="510"/>
      <c r="B412" s="511"/>
      <c r="C412" s="108" t="s">
        <v>121</v>
      </c>
      <c r="D412" s="108"/>
      <c r="E412" s="206">
        <v>0</v>
      </c>
      <c r="F412" s="208">
        <v>1000000</v>
      </c>
      <c r="G412" s="206">
        <v>1250000</v>
      </c>
      <c r="H412" s="349">
        <v>1250000</v>
      </c>
      <c r="I412" s="349">
        <v>0</v>
      </c>
      <c r="J412" s="212">
        <f t="shared" si="137"/>
        <v>3500000</v>
      </c>
      <c r="K412" s="206">
        <v>0</v>
      </c>
      <c r="L412" s="206">
        <v>0</v>
      </c>
      <c r="M412" s="206">
        <v>0</v>
      </c>
      <c r="N412" s="206">
        <v>0</v>
      </c>
      <c r="O412" s="206">
        <v>0</v>
      </c>
      <c r="P412" s="212">
        <f t="shared" si="138"/>
        <v>0</v>
      </c>
      <c r="Q412" s="66">
        <f t="shared" si="142"/>
        <v>3500000</v>
      </c>
    </row>
    <row r="413" spans="1:17" ht="32.25" customHeight="1" collapsed="1">
      <c r="A413" s="510"/>
      <c r="B413" s="511"/>
      <c r="C413" s="128" t="s">
        <v>13</v>
      </c>
      <c r="D413" s="25">
        <v>0</v>
      </c>
      <c r="E413" s="208">
        <f>E414</f>
        <v>0</v>
      </c>
      <c r="F413" s="208">
        <f t="shared" ref="F413" si="144">F414</f>
        <v>44000</v>
      </c>
      <c r="G413" s="208">
        <f t="shared" si="143"/>
        <v>0</v>
      </c>
      <c r="H413" s="351">
        <v>0</v>
      </c>
      <c r="I413" s="351">
        <v>44000</v>
      </c>
      <c r="J413" s="212">
        <f t="shared" si="137"/>
        <v>88000</v>
      </c>
      <c r="K413" s="208">
        <f t="shared" si="143"/>
        <v>0</v>
      </c>
      <c r="L413" s="208">
        <f t="shared" si="143"/>
        <v>0</v>
      </c>
      <c r="M413" s="208">
        <f t="shared" si="143"/>
        <v>44000</v>
      </c>
      <c r="N413" s="208">
        <f t="shared" si="143"/>
        <v>0</v>
      </c>
      <c r="O413" s="208">
        <f t="shared" si="143"/>
        <v>0</v>
      </c>
      <c r="P413" s="212">
        <f t="shared" si="138"/>
        <v>44000</v>
      </c>
      <c r="Q413" s="66">
        <f t="shared" si="142"/>
        <v>132000</v>
      </c>
    </row>
    <row r="414" spans="1:17" ht="15" hidden="1" customHeight="1" outlineLevel="1">
      <c r="A414" s="510"/>
      <c r="B414" s="511"/>
      <c r="C414" s="108" t="s">
        <v>121</v>
      </c>
      <c r="D414" s="108"/>
      <c r="E414" s="206">
        <v>0</v>
      </c>
      <c r="F414" s="208">
        <v>44000</v>
      </c>
      <c r="G414" s="206">
        <v>0</v>
      </c>
      <c r="H414" s="349">
        <v>0</v>
      </c>
      <c r="I414" s="351">
        <v>44000</v>
      </c>
      <c r="J414" s="212">
        <f t="shared" ref="J414:J460" si="145">I414+H414+G414+F414+E414</f>
        <v>88000</v>
      </c>
      <c r="K414" s="206">
        <v>0</v>
      </c>
      <c r="L414" s="206">
        <v>0</v>
      </c>
      <c r="M414" s="208">
        <v>44000</v>
      </c>
      <c r="N414" s="206">
        <v>0</v>
      </c>
      <c r="O414" s="206">
        <v>0</v>
      </c>
      <c r="P414" s="212">
        <f t="shared" si="138"/>
        <v>44000</v>
      </c>
      <c r="Q414" s="66">
        <f t="shared" si="142"/>
        <v>132000</v>
      </c>
    </row>
    <row r="415" spans="1:17" ht="25.5" customHeight="1" collapsed="1">
      <c r="A415" s="510"/>
      <c r="B415" s="511"/>
      <c r="C415" s="128" t="s">
        <v>277</v>
      </c>
      <c r="D415" s="25">
        <v>0</v>
      </c>
      <c r="E415" s="208">
        <f>E416</f>
        <v>0</v>
      </c>
      <c r="F415" s="208">
        <f t="shared" ref="F415:O415" si="146">F416</f>
        <v>0</v>
      </c>
      <c r="G415" s="208">
        <f t="shared" si="146"/>
        <v>0</v>
      </c>
      <c r="H415" s="351">
        <v>0</v>
      </c>
      <c r="I415" s="351">
        <v>0</v>
      </c>
      <c r="J415" s="212">
        <f t="shared" ref="J415:J417" si="147">I415+H415+G415+F415+E415+D415</f>
        <v>0</v>
      </c>
      <c r="K415" s="208">
        <f t="shared" si="146"/>
        <v>0</v>
      </c>
      <c r="L415" s="208">
        <f t="shared" si="146"/>
        <v>0</v>
      </c>
      <c r="M415" s="208">
        <f t="shared" si="146"/>
        <v>0</v>
      </c>
      <c r="N415" s="208">
        <f t="shared" si="146"/>
        <v>0</v>
      </c>
      <c r="O415" s="208">
        <f t="shared" si="146"/>
        <v>0</v>
      </c>
      <c r="P415" s="21">
        <f t="shared" ref="P415:P417" si="148">O415+N415+M415+L415+K415</f>
        <v>0</v>
      </c>
      <c r="Q415" s="118">
        <f t="shared" si="142"/>
        <v>0</v>
      </c>
    </row>
    <row r="416" spans="1:17" ht="16.5" hidden="1" customHeight="1" outlineLevel="1">
      <c r="A416" s="510"/>
      <c r="B416" s="511"/>
      <c r="C416" s="108" t="s">
        <v>121</v>
      </c>
      <c r="D416" s="108"/>
      <c r="E416" s="206">
        <v>0</v>
      </c>
      <c r="F416" s="206">
        <v>0</v>
      </c>
      <c r="G416" s="206">
        <v>0</v>
      </c>
      <c r="H416" s="349">
        <v>0</v>
      </c>
      <c r="I416" s="349">
        <v>0</v>
      </c>
      <c r="J416" s="212">
        <f t="shared" si="147"/>
        <v>0</v>
      </c>
      <c r="K416" s="206">
        <v>0</v>
      </c>
      <c r="L416" s="206">
        <v>0</v>
      </c>
      <c r="M416" s="206">
        <v>0</v>
      </c>
      <c r="N416" s="206">
        <v>0</v>
      </c>
      <c r="O416" s="206">
        <v>0</v>
      </c>
      <c r="P416" s="21">
        <f t="shared" si="148"/>
        <v>0</v>
      </c>
      <c r="Q416" s="118">
        <f t="shared" si="142"/>
        <v>0</v>
      </c>
    </row>
    <row r="417" spans="1:17" ht="25.5" customHeight="1" collapsed="1">
      <c r="A417" s="510"/>
      <c r="B417" s="511"/>
      <c r="C417" s="128" t="s">
        <v>22</v>
      </c>
      <c r="D417" s="25">
        <v>0</v>
      </c>
      <c r="E417" s="208">
        <f>E418</f>
        <v>0</v>
      </c>
      <c r="F417" s="208">
        <f>F418</f>
        <v>0</v>
      </c>
      <c r="G417" s="208">
        <f t="shared" ref="G417" si="149">G418</f>
        <v>0</v>
      </c>
      <c r="H417" s="351">
        <v>0</v>
      </c>
      <c r="I417" s="351">
        <v>0</v>
      </c>
      <c r="J417" s="212">
        <f t="shared" si="147"/>
        <v>0</v>
      </c>
      <c r="K417" s="208">
        <f t="shared" ref="K417:O417" si="150">K418</f>
        <v>0</v>
      </c>
      <c r="L417" s="208">
        <f t="shared" si="150"/>
        <v>0</v>
      </c>
      <c r="M417" s="208">
        <f t="shared" si="150"/>
        <v>0</v>
      </c>
      <c r="N417" s="208">
        <f t="shared" si="150"/>
        <v>0</v>
      </c>
      <c r="O417" s="208">
        <f t="shared" si="150"/>
        <v>0</v>
      </c>
      <c r="P417" s="21">
        <f t="shared" si="148"/>
        <v>0</v>
      </c>
      <c r="Q417" s="118">
        <f t="shared" si="142"/>
        <v>0</v>
      </c>
    </row>
    <row r="418" spans="1:17" ht="15" hidden="1" customHeight="1" outlineLevel="1">
      <c r="A418" s="512"/>
      <c r="B418" s="513"/>
      <c r="C418" s="119" t="s">
        <v>121</v>
      </c>
      <c r="D418" s="119"/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212">
        <f t="shared" si="145"/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212">
        <f t="shared" si="138"/>
        <v>0</v>
      </c>
      <c r="Q418" s="15"/>
    </row>
    <row r="419" spans="1:17" s="197" customFormat="1" ht="35.25" customHeight="1" collapsed="1">
      <c r="A419" s="526" t="s">
        <v>362</v>
      </c>
      <c r="B419" s="527"/>
      <c r="C419" s="528"/>
      <c r="D419" s="212">
        <f t="shared" ref="D419:I419" si="151">D422+D424+D426+D428</f>
        <v>0</v>
      </c>
      <c r="E419" s="117">
        <f t="shared" si="151"/>
        <v>0</v>
      </c>
      <c r="F419" s="117">
        <f>F422+F424+F426+F428+F420</f>
        <v>72000</v>
      </c>
      <c r="G419" s="117">
        <f t="shared" si="151"/>
        <v>0</v>
      </c>
      <c r="H419" s="117">
        <f t="shared" si="151"/>
        <v>0</v>
      </c>
      <c r="I419" s="117">
        <f t="shared" si="151"/>
        <v>211480</v>
      </c>
      <c r="J419" s="212">
        <f t="shared" ref="J419:J424" si="152">I419+H419+G419+F419+E419+D419</f>
        <v>283480</v>
      </c>
      <c r="K419" s="117">
        <f>K422+K424+K426+K428+K420</f>
        <v>135000</v>
      </c>
      <c r="L419" s="117">
        <f>L422+L424+L426+L428+L420</f>
        <v>150902</v>
      </c>
      <c r="M419" s="117">
        <f>M422+M424+M426+M428+M420</f>
        <v>216628</v>
      </c>
      <c r="N419" s="117">
        <f>N422+N424+N426+N428+N420</f>
        <v>135000</v>
      </c>
      <c r="O419" s="117">
        <f>O422+O424+O426+O428+O420</f>
        <v>135000</v>
      </c>
      <c r="P419" s="212">
        <f t="shared" si="138"/>
        <v>772530</v>
      </c>
      <c r="Q419" s="67">
        <f>J419+P419</f>
        <v>1056010</v>
      </c>
    </row>
    <row r="420" spans="1:17" ht="33.75" customHeight="1">
      <c r="A420" s="519">
        <v>11</v>
      </c>
      <c r="B420" s="520"/>
      <c r="C420" s="139" t="s">
        <v>11</v>
      </c>
      <c r="D420" s="139"/>
      <c r="E420" s="207">
        <f>SUM(E421:E421)</f>
        <v>0</v>
      </c>
      <c r="F420" s="207"/>
      <c r="G420" s="207">
        <f t="shared" ref="G420:O420" si="153">SUM(G421:G421)</f>
        <v>0</v>
      </c>
      <c r="H420" s="350">
        <v>0</v>
      </c>
      <c r="I420" s="350">
        <v>0</v>
      </c>
      <c r="J420" s="212">
        <f t="shared" si="152"/>
        <v>0</v>
      </c>
      <c r="K420" s="207">
        <f t="shared" si="153"/>
        <v>0</v>
      </c>
      <c r="L420" s="207">
        <v>15902</v>
      </c>
      <c r="M420" s="207">
        <f t="shared" si="153"/>
        <v>0</v>
      </c>
      <c r="N420" s="207">
        <f t="shared" si="153"/>
        <v>0</v>
      </c>
      <c r="O420" s="207">
        <f t="shared" si="153"/>
        <v>0</v>
      </c>
      <c r="P420" s="212">
        <f t="shared" si="138"/>
        <v>15902</v>
      </c>
      <c r="Q420" s="66">
        <f t="shared" ref="Q420:Q428" si="154">J420+P420</f>
        <v>15902</v>
      </c>
    </row>
    <row r="421" spans="1:17" ht="15" hidden="1" customHeight="1" outlineLevel="1">
      <c r="A421" s="521"/>
      <c r="B421" s="522"/>
      <c r="C421" s="86" t="s">
        <v>243</v>
      </c>
      <c r="D421" s="86"/>
      <c r="E421" s="207">
        <v>0</v>
      </c>
      <c r="F421" s="207"/>
      <c r="G421" s="207">
        <v>0</v>
      </c>
      <c r="H421" s="350">
        <v>0</v>
      </c>
      <c r="I421" s="350">
        <v>0</v>
      </c>
      <c r="J421" s="212">
        <f t="shared" si="152"/>
        <v>0</v>
      </c>
      <c r="K421" s="207">
        <v>0</v>
      </c>
      <c r="L421" s="207">
        <f>F421</f>
        <v>0</v>
      </c>
      <c r="M421" s="207">
        <v>0</v>
      </c>
      <c r="N421" s="207">
        <v>0</v>
      </c>
      <c r="O421" s="207">
        <v>0</v>
      </c>
      <c r="P421" s="212">
        <f t="shared" si="138"/>
        <v>0</v>
      </c>
      <c r="Q421" s="66">
        <f t="shared" si="154"/>
        <v>0</v>
      </c>
    </row>
    <row r="422" spans="1:17" ht="25.5" customHeight="1" collapsed="1">
      <c r="A422" s="521"/>
      <c r="B422" s="522"/>
      <c r="C422" s="139" t="s">
        <v>12</v>
      </c>
      <c r="D422" s="25">
        <v>0</v>
      </c>
      <c r="E422" s="207">
        <f>SUM(E423:E423)</f>
        <v>0</v>
      </c>
      <c r="F422" s="207">
        <v>47000</v>
      </c>
      <c r="G422" s="207">
        <f t="shared" ref="G422:O422" si="155">SUM(G423:G423)</f>
        <v>0</v>
      </c>
      <c r="H422" s="350">
        <v>0</v>
      </c>
      <c r="I422" s="350">
        <v>51480</v>
      </c>
      <c r="J422" s="212">
        <f t="shared" si="152"/>
        <v>98480</v>
      </c>
      <c r="K422" s="207">
        <f t="shared" si="155"/>
        <v>0</v>
      </c>
      <c r="L422" s="207">
        <f t="shared" si="155"/>
        <v>0</v>
      </c>
      <c r="M422" s="207">
        <f t="shared" si="155"/>
        <v>56628</v>
      </c>
      <c r="N422" s="207">
        <f t="shared" si="155"/>
        <v>0</v>
      </c>
      <c r="O422" s="207">
        <f t="shared" si="155"/>
        <v>0</v>
      </c>
      <c r="P422" s="212">
        <f t="shared" si="138"/>
        <v>56628</v>
      </c>
      <c r="Q422" s="66">
        <f t="shared" si="154"/>
        <v>155108</v>
      </c>
    </row>
    <row r="423" spans="1:17" ht="15" hidden="1" customHeight="1" outlineLevel="1">
      <c r="A423" s="521"/>
      <c r="B423" s="522"/>
      <c r="C423" s="86" t="s">
        <v>243</v>
      </c>
      <c r="D423" s="86"/>
      <c r="E423" s="207">
        <v>0</v>
      </c>
      <c r="F423" s="207">
        <v>46800</v>
      </c>
      <c r="G423" s="207">
        <v>0</v>
      </c>
      <c r="H423" s="350">
        <v>0</v>
      </c>
      <c r="I423" s="350">
        <v>51480</v>
      </c>
      <c r="J423" s="212">
        <f t="shared" si="152"/>
        <v>98280</v>
      </c>
      <c r="K423" s="207">
        <v>0</v>
      </c>
      <c r="L423" s="207">
        <v>0</v>
      </c>
      <c r="M423" s="207">
        <v>56628</v>
      </c>
      <c r="N423" s="207">
        <v>0</v>
      </c>
      <c r="O423" s="207">
        <v>0</v>
      </c>
      <c r="P423" s="212">
        <f t="shared" si="138"/>
        <v>56628</v>
      </c>
      <c r="Q423" s="66">
        <f t="shared" si="154"/>
        <v>154908</v>
      </c>
    </row>
    <row r="424" spans="1:17" ht="30.75" customHeight="1" collapsed="1">
      <c r="A424" s="521"/>
      <c r="B424" s="522"/>
      <c r="C424" s="139" t="s">
        <v>13</v>
      </c>
      <c r="D424" s="25">
        <v>0</v>
      </c>
      <c r="E424" s="207">
        <f>SUM(E425:E425)</f>
        <v>0</v>
      </c>
      <c r="F424" s="207">
        <f t="shared" ref="F424:O424" si="156">SUM(F425:F425)</f>
        <v>25000</v>
      </c>
      <c r="G424" s="207">
        <f t="shared" si="156"/>
        <v>0</v>
      </c>
      <c r="H424" s="350">
        <v>0</v>
      </c>
      <c r="I424" s="350">
        <v>25000</v>
      </c>
      <c r="J424" s="212">
        <f t="shared" si="152"/>
        <v>50000</v>
      </c>
      <c r="K424" s="207">
        <f t="shared" si="156"/>
        <v>0</v>
      </c>
      <c r="L424" s="207">
        <f t="shared" si="156"/>
        <v>0</v>
      </c>
      <c r="M424" s="207">
        <f t="shared" si="156"/>
        <v>25000</v>
      </c>
      <c r="N424" s="207">
        <f t="shared" si="156"/>
        <v>0</v>
      </c>
      <c r="O424" s="207">
        <f t="shared" si="156"/>
        <v>0</v>
      </c>
      <c r="P424" s="212">
        <f t="shared" si="138"/>
        <v>25000</v>
      </c>
      <c r="Q424" s="66">
        <f t="shared" si="154"/>
        <v>75000</v>
      </c>
    </row>
    <row r="425" spans="1:17" ht="15" hidden="1" customHeight="1" outlineLevel="1">
      <c r="A425" s="521"/>
      <c r="B425" s="522"/>
      <c r="C425" s="86" t="s">
        <v>243</v>
      </c>
      <c r="D425" s="86"/>
      <c r="E425" s="207">
        <v>0</v>
      </c>
      <c r="F425" s="207">
        <v>25000</v>
      </c>
      <c r="G425" s="207">
        <v>0</v>
      </c>
      <c r="H425" s="350">
        <v>0</v>
      </c>
      <c r="I425" s="350">
        <v>25000</v>
      </c>
      <c r="J425" s="212">
        <f t="shared" si="145"/>
        <v>50000</v>
      </c>
      <c r="K425" s="207">
        <v>0</v>
      </c>
      <c r="L425" s="207">
        <v>0</v>
      </c>
      <c r="M425" s="207">
        <v>25000</v>
      </c>
      <c r="N425" s="207">
        <v>0</v>
      </c>
      <c r="O425" s="207">
        <v>0</v>
      </c>
      <c r="P425" s="212">
        <f t="shared" si="138"/>
        <v>25000</v>
      </c>
      <c r="Q425" s="66">
        <f t="shared" si="154"/>
        <v>75000</v>
      </c>
    </row>
    <row r="426" spans="1:17" ht="25.5" customHeight="1" collapsed="1">
      <c r="A426" s="521"/>
      <c r="B426" s="522"/>
      <c r="C426" s="139" t="s">
        <v>277</v>
      </c>
      <c r="D426" s="25">
        <v>0</v>
      </c>
      <c r="E426" s="207">
        <f>SUM(E427:E427)</f>
        <v>0</v>
      </c>
      <c r="F426" s="207">
        <f t="shared" ref="F426:O426" si="157">SUM(F427:F427)</f>
        <v>0</v>
      </c>
      <c r="G426" s="207">
        <f t="shared" si="157"/>
        <v>0</v>
      </c>
      <c r="H426" s="350">
        <v>0</v>
      </c>
      <c r="I426" s="350">
        <v>0</v>
      </c>
      <c r="J426" s="212">
        <f>I426+H426+G426+F426+E426+D426</f>
        <v>0</v>
      </c>
      <c r="K426" s="207">
        <f t="shared" si="157"/>
        <v>0</v>
      </c>
      <c r="L426" s="207">
        <f t="shared" si="157"/>
        <v>0</v>
      </c>
      <c r="M426" s="207">
        <f t="shared" si="157"/>
        <v>0</v>
      </c>
      <c r="N426" s="207">
        <f t="shared" si="157"/>
        <v>0</v>
      </c>
      <c r="O426" s="207">
        <f t="shared" si="157"/>
        <v>0</v>
      </c>
      <c r="P426" s="21">
        <f t="shared" ref="P426" si="158">O426+N426+M426+L426+K426</f>
        <v>0</v>
      </c>
      <c r="Q426" s="118">
        <f t="shared" si="154"/>
        <v>0</v>
      </c>
    </row>
    <row r="427" spans="1:17" ht="15" hidden="1" customHeight="1" outlineLevel="1">
      <c r="A427" s="521"/>
      <c r="B427" s="522"/>
      <c r="C427" s="86" t="s">
        <v>243</v>
      </c>
      <c r="D427" s="86"/>
      <c r="E427" s="207">
        <v>0</v>
      </c>
      <c r="F427" s="207">
        <v>0</v>
      </c>
      <c r="G427" s="207">
        <v>0</v>
      </c>
      <c r="H427" s="350">
        <v>0</v>
      </c>
      <c r="I427" s="350">
        <v>0</v>
      </c>
      <c r="J427" s="212">
        <f t="shared" si="145"/>
        <v>0</v>
      </c>
      <c r="K427" s="207">
        <v>0</v>
      </c>
      <c r="L427" s="207">
        <v>0</v>
      </c>
      <c r="M427" s="207">
        <v>0</v>
      </c>
      <c r="N427" s="207">
        <v>0</v>
      </c>
      <c r="O427" s="207">
        <v>0</v>
      </c>
      <c r="P427" s="212">
        <f t="shared" si="138"/>
        <v>0</v>
      </c>
      <c r="Q427" s="66">
        <f t="shared" si="154"/>
        <v>0</v>
      </c>
    </row>
    <row r="428" spans="1:17" ht="25.5" customHeight="1" collapsed="1">
      <c r="A428" s="521"/>
      <c r="B428" s="522"/>
      <c r="C428" s="139" t="s">
        <v>22</v>
      </c>
      <c r="D428" s="25">
        <v>0</v>
      </c>
      <c r="E428" s="207">
        <f>SUM(E429:E429)</f>
        <v>0</v>
      </c>
      <c r="F428" s="207">
        <f t="shared" ref="F428:O428" si="159">SUM(F429:F429)</f>
        <v>0</v>
      </c>
      <c r="G428" s="207">
        <f t="shared" si="159"/>
        <v>0</v>
      </c>
      <c r="H428" s="350">
        <v>0</v>
      </c>
      <c r="I428" s="350">
        <v>135000</v>
      </c>
      <c r="J428" s="212">
        <f t="shared" ref="J428" si="160">I428+H428+G428+F428+E428+D428</f>
        <v>135000</v>
      </c>
      <c r="K428" s="207">
        <f t="shared" si="159"/>
        <v>135000</v>
      </c>
      <c r="L428" s="207">
        <f t="shared" si="159"/>
        <v>135000</v>
      </c>
      <c r="M428" s="207">
        <f t="shared" si="159"/>
        <v>135000</v>
      </c>
      <c r="N428" s="207">
        <f t="shared" si="159"/>
        <v>135000</v>
      </c>
      <c r="O428" s="207">
        <f t="shared" si="159"/>
        <v>135000</v>
      </c>
      <c r="P428" s="212">
        <f t="shared" si="138"/>
        <v>675000</v>
      </c>
      <c r="Q428" s="66">
        <f t="shared" si="154"/>
        <v>810000</v>
      </c>
    </row>
    <row r="429" spans="1:17" ht="15" hidden="1" customHeight="1" outlineLevel="1">
      <c r="A429" s="523"/>
      <c r="B429" s="524"/>
      <c r="C429" s="90" t="s">
        <v>243</v>
      </c>
      <c r="D429" s="90"/>
      <c r="E429" s="89">
        <v>0</v>
      </c>
      <c r="F429" s="89">
        <v>0</v>
      </c>
      <c r="G429" s="89">
        <v>0</v>
      </c>
      <c r="H429" s="89">
        <v>0</v>
      </c>
      <c r="I429" s="122">
        <v>135000</v>
      </c>
      <c r="J429" s="212">
        <f t="shared" si="145"/>
        <v>135000</v>
      </c>
      <c r="K429" s="122">
        <v>135000</v>
      </c>
      <c r="L429" s="122">
        <v>135000</v>
      </c>
      <c r="M429" s="122">
        <v>135000</v>
      </c>
      <c r="N429" s="122">
        <v>135000</v>
      </c>
      <c r="O429" s="122">
        <v>135000</v>
      </c>
      <c r="P429" s="212">
        <f t="shared" si="138"/>
        <v>675000</v>
      </c>
      <c r="Q429" s="15"/>
    </row>
    <row r="430" spans="1:17" s="228" customFormat="1" ht="48.75" customHeight="1" collapsed="1">
      <c r="A430" s="505" t="s">
        <v>360</v>
      </c>
      <c r="B430" s="506"/>
      <c r="C430" s="507"/>
      <c r="D430" s="212">
        <f t="shared" ref="D430:I430" si="161">D437+D443+D449+D455</f>
        <v>0</v>
      </c>
      <c r="E430" s="212">
        <f t="shared" si="161"/>
        <v>71000</v>
      </c>
      <c r="F430" s="356">
        <f>F437+F443+F449+F455+F431</f>
        <v>536000</v>
      </c>
      <c r="G430" s="212">
        <f t="shared" si="161"/>
        <v>15000</v>
      </c>
      <c r="H430" s="354">
        <f t="shared" si="161"/>
        <v>15000</v>
      </c>
      <c r="I430" s="87">
        <f t="shared" si="161"/>
        <v>0</v>
      </c>
      <c r="J430" s="212">
        <f t="shared" ref="J430:J449" si="162">I430+H430+G430+F430+E430+D430</f>
        <v>637000</v>
      </c>
      <c r="K430" s="356">
        <f>K437+K443+K449+K455+K431</f>
        <v>536000</v>
      </c>
      <c r="L430" s="356">
        <f>L437+L443+L449+L455+L431</f>
        <v>43200</v>
      </c>
      <c r="M430" s="87">
        <f>M437+M443+M449+M455</f>
        <v>0</v>
      </c>
      <c r="N430" s="87">
        <f>N437+N443+N449+N455</f>
        <v>0</v>
      </c>
      <c r="O430" s="212">
        <f>O437+O443+O449+O455</f>
        <v>43200</v>
      </c>
      <c r="P430" s="212">
        <f t="shared" si="138"/>
        <v>622400</v>
      </c>
      <c r="Q430" s="67">
        <f>J430+P430</f>
        <v>1259400</v>
      </c>
    </row>
    <row r="431" spans="1:17" ht="35.25" customHeight="1">
      <c r="A431" s="508">
        <v>12</v>
      </c>
      <c r="B431" s="509"/>
      <c r="C431" s="128" t="s">
        <v>11</v>
      </c>
      <c r="D431" s="128"/>
      <c r="E431" s="208">
        <f>SUM(E432:E436)</f>
        <v>0</v>
      </c>
      <c r="F431" s="206">
        <f>SUM(F432:F436)</f>
        <v>536000</v>
      </c>
      <c r="G431" s="206">
        <f t="shared" ref="G431" si="163">SUM(G432:G436)</f>
        <v>0</v>
      </c>
      <c r="H431" s="349">
        <v>0</v>
      </c>
      <c r="I431" s="349">
        <v>0</v>
      </c>
      <c r="J431" s="212">
        <f t="shared" si="162"/>
        <v>536000</v>
      </c>
      <c r="K431" s="208">
        <f t="shared" ref="K431:O431" si="164">SUM(K432:K436)</f>
        <v>536000</v>
      </c>
      <c r="L431" s="206">
        <f t="shared" si="164"/>
        <v>0</v>
      </c>
      <c r="M431" s="206">
        <f t="shared" si="164"/>
        <v>0</v>
      </c>
      <c r="N431" s="206">
        <f t="shared" si="164"/>
        <v>0</v>
      </c>
      <c r="O431" s="206">
        <f t="shared" si="164"/>
        <v>0</v>
      </c>
      <c r="P431" s="212">
        <f t="shared" si="138"/>
        <v>536000</v>
      </c>
      <c r="Q431" s="66">
        <f t="shared" ref="Q431:Q455" si="165">J431+P431</f>
        <v>1072000</v>
      </c>
    </row>
    <row r="432" spans="1:17" ht="16.5" hidden="1" customHeight="1" outlineLevel="1">
      <c r="A432" s="510"/>
      <c r="B432" s="511"/>
      <c r="C432" s="97" t="s">
        <v>123</v>
      </c>
      <c r="D432" s="97"/>
      <c r="E432" s="206"/>
      <c r="F432" s="206">
        <v>536000</v>
      </c>
      <c r="G432" s="206">
        <v>0</v>
      </c>
      <c r="H432" s="349">
        <v>0</v>
      </c>
      <c r="I432" s="349">
        <v>0</v>
      </c>
      <c r="J432" s="212">
        <f>I432+H432+G432+F432+E432+D432</f>
        <v>536000</v>
      </c>
      <c r="K432" s="206">
        <v>536000</v>
      </c>
      <c r="L432" s="206">
        <v>0</v>
      </c>
      <c r="M432" s="206">
        <v>0</v>
      </c>
      <c r="N432" s="206">
        <v>0</v>
      </c>
      <c r="O432" s="206">
        <v>0</v>
      </c>
      <c r="P432" s="212">
        <f t="shared" si="138"/>
        <v>536000</v>
      </c>
      <c r="Q432" s="66">
        <f t="shared" si="165"/>
        <v>1072000</v>
      </c>
    </row>
    <row r="433" spans="1:17" ht="16.5" hidden="1" customHeight="1" outlineLevel="1">
      <c r="A433" s="510"/>
      <c r="B433" s="511"/>
      <c r="C433" s="123" t="s">
        <v>124</v>
      </c>
      <c r="D433" s="123"/>
      <c r="E433" s="206">
        <v>0</v>
      </c>
      <c r="F433" s="206">
        <v>0</v>
      </c>
      <c r="G433" s="206">
        <v>0</v>
      </c>
      <c r="H433" s="349">
        <v>0</v>
      </c>
      <c r="I433" s="349">
        <v>0</v>
      </c>
      <c r="J433" s="212">
        <f>I433+H433+G433+F433+E433+D433</f>
        <v>0</v>
      </c>
      <c r="K433" s="206">
        <v>0</v>
      </c>
      <c r="L433" s="206">
        <v>0</v>
      </c>
      <c r="M433" s="206">
        <v>0</v>
      </c>
      <c r="N433" s="206">
        <v>0</v>
      </c>
      <c r="O433" s="206">
        <v>0</v>
      </c>
      <c r="P433" s="212">
        <f t="shared" si="138"/>
        <v>0</v>
      </c>
      <c r="Q433" s="66">
        <f t="shared" si="165"/>
        <v>0</v>
      </c>
    </row>
    <row r="434" spans="1:17" ht="16.5" hidden="1" customHeight="1" outlineLevel="1">
      <c r="A434" s="510"/>
      <c r="B434" s="511"/>
      <c r="C434" s="97" t="s">
        <v>125</v>
      </c>
      <c r="D434" s="97"/>
      <c r="E434" s="206">
        <v>0</v>
      </c>
      <c r="F434" s="206">
        <v>0</v>
      </c>
      <c r="G434" s="206">
        <v>0</v>
      </c>
      <c r="H434" s="349">
        <v>0</v>
      </c>
      <c r="I434" s="349">
        <v>0</v>
      </c>
      <c r="J434" s="212">
        <f t="shared" si="162"/>
        <v>0</v>
      </c>
      <c r="K434" s="206">
        <v>0</v>
      </c>
      <c r="L434" s="206">
        <v>0</v>
      </c>
      <c r="M434" s="206">
        <v>0</v>
      </c>
      <c r="N434" s="206">
        <v>0</v>
      </c>
      <c r="O434" s="206">
        <v>0</v>
      </c>
      <c r="P434" s="212">
        <f t="shared" si="138"/>
        <v>0</v>
      </c>
      <c r="Q434" s="66">
        <f t="shared" si="165"/>
        <v>0</v>
      </c>
    </row>
    <row r="435" spans="1:17" ht="16.5" hidden="1" customHeight="1" outlineLevel="1">
      <c r="A435" s="510"/>
      <c r="B435" s="511"/>
      <c r="C435" s="97" t="s">
        <v>126</v>
      </c>
      <c r="D435" s="97"/>
      <c r="E435" s="206">
        <v>0</v>
      </c>
      <c r="F435" s="206">
        <v>0</v>
      </c>
      <c r="G435" s="206">
        <v>0</v>
      </c>
      <c r="H435" s="349">
        <v>0</v>
      </c>
      <c r="I435" s="349">
        <v>0</v>
      </c>
      <c r="J435" s="212">
        <f t="shared" si="162"/>
        <v>0</v>
      </c>
      <c r="K435" s="206">
        <v>0</v>
      </c>
      <c r="L435" s="206">
        <v>0</v>
      </c>
      <c r="M435" s="206">
        <v>0</v>
      </c>
      <c r="N435" s="206">
        <v>0</v>
      </c>
      <c r="O435" s="206">
        <v>0</v>
      </c>
      <c r="P435" s="212">
        <f t="shared" si="138"/>
        <v>0</v>
      </c>
      <c r="Q435" s="66">
        <f t="shared" si="165"/>
        <v>0</v>
      </c>
    </row>
    <row r="436" spans="1:17" ht="16.5" hidden="1" customHeight="1" outlineLevel="1">
      <c r="A436" s="510"/>
      <c r="B436" s="511"/>
      <c r="C436" s="97" t="s">
        <v>127</v>
      </c>
      <c r="D436" s="97"/>
      <c r="E436" s="206">
        <v>0</v>
      </c>
      <c r="F436" s="206">
        <v>0</v>
      </c>
      <c r="G436" s="206">
        <v>0</v>
      </c>
      <c r="H436" s="349">
        <v>0</v>
      </c>
      <c r="I436" s="349">
        <v>0</v>
      </c>
      <c r="J436" s="212">
        <f t="shared" si="162"/>
        <v>0</v>
      </c>
      <c r="K436" s="206">
        <v>0</v>
      </c>
      <c r="L436" s="206">
        <v>0</v>
      </c>
      <c r="M436" s="206">
        <v>0</v>
      </c>
      <c r="N436" s="206">
        <v>0</v>
      </c>
      <c r="O436" s="206">
        <v>0</v>
      </c>
      <c r="P436" s="212">
        <f t="shared" si="138"/>
        <v>0</v>
      </c>
      <c r="Q436" s="66">
        <f t="shared" si="165"/>
        <v>0</v>
      </c>
    </row>
    <row r="437" spans="1:17" ht="25.5" customHeight="1" collapsed="1">
      <c r="A437" s="510"/>
      <c r="B437" s="511"/>
      <c r="C437" s="128" t="s">
        <v>12</v>
      </c>
      <c r="D437" s="25">
        <v>0</v>
      </c>
      <c r="E437" s="208">
        <f>SUM(E438:E442)+43000</f>
        <v>71000</v>
      </c>
      <c r="F437" s="206">
        <f>SUM(F438:F442)</f>
        <v>0</v>
      </c>
      <c r="G437" s="208">
        <f t="shared" ref="G437:O437" si="166">SUM(G438:G442)</f>
        <v>15000</v>
      </c>
      <c r="H437" s="349">
        <v>15000</v>
      </c>
      <c r="I437" s="349">
        <v>0</v>
      </c>
      <c r="J437" s="212">
        <f t="shared" si="162"/>
        <v>101000</v>
      </c>
      <c r="K437" s="206">
        <f t="shared" si="166"/>
        <v>0</v>
      </c>
      <c r="L437" s="206">
        <f t="shared" si="166"/>
        <v>0</v>
      </c>
      <c r="M437" s="206">
        <f t="shared" si="166"/>
        <v>0</v>
      </c>
      <c r="N437" s="206">
        <f t="shared" si="166"/>
        <v>0</v>
      </c>
      <c r="O437" s="206">
        <f t="shared" si="166"/>
        <v>0</v>
      </c>
      <c r="P437" s="21">
        <f t="shared" ref="P437" si="167">O437+N437+M437+L437+K437</f>
        <v>0</v>
      </c>
      <c r="Q437" s="66">
        <f t="shared" si="165"/>
        <v>101000</v>
      </c>
    </row>
    <row r="438" spans="1:17" ht="16.5" hidden="1" customHeight="1" outlineLevel="1">
      <c r="A438" s="510"/>
      <c r="B438" s="511"/>
      <c r="C438" s="97" t="s">
        <v>123</v>
      </c>
      <c r="D438" s="97"/>
      <c r="E438" s="113">
        <v>23680</v>
      </c>
      <c r="F438" s="206">
        <v>0</v>
      </c>
      <c r="G438" s="208">
        <f>10800+240</f>
        <v>11040</v>
      </c>
      <c r="H438" s="349">
        <v>11040</v>
      </c>
      <c r="I438" s="349">
        <v>0</v>
      </c>
      <c r="J438" s="212">
        <f t="shared" si="162"/>
        <v>45760</v>
      </c>
      <c r="K438" s="206">
        <v>0</v>
      </c>
      <c r="L438" s="206">
        <v>0</v>
      </c>
      <c r="M438" s="206">
        <v>0</v>
      </c>
      <c r="N438" s="206">
        <v>0</v>
      </c>
      <c r="O438" s="206">
        <v>0</v>
      </c>
      <c r="P438" s="212">
        <f t="shared" si="138"/>
        <v>0</v>
      </c>
      <c r="Q438" s="66">
        <f t="shared" si="165"/>
        <v>45760</v>
      </c>
    </row>
    <row r="439" spans="1:17" ht="16.5" hidden="1" customHeight="1" outlineLevel="1">
      <c r="A439" s="510"/>
      <c r="B439" s="511"/>
      <c r="C439" s="123" t="s">
        <v>124</v>
      </c>
      <c r="D439" s="123"/>
      <c r="E439" s="206">
        <v>1080</v>
      </c>
      <c r="F439" s="206">
        <v>0</v>
      </c>
      <c r="G439" s="208">
        <v>1080</v>
      </c>
      <c r="H439" s="349">
        <v>1080</v>
      </c>
      <c r="I439" s="349">
        <v>0</v>
      </c>
      <c r="J439" s="212">
        <f t="shared" si="162"/>
        <v>3240</v>
      </c>
      <c r="K439" s="206">
        <v>0</v>
      </c>
      <c r="L439" s="206">
        <v>0</v>
      </c>
      <c r="M439" s="206">
        <v>0</v>
      </c>
      <c r="N439" s="206">
        <v>0</v>
      </c>
      <c r="O439" s="206">
        <v>0</v>
      </c>
      <c r="P439" s="212">
        <f t="shared" si="138"/>
        <v>0</v>
      </c>
      <c r="Q439" s="66">
        <f t="shared" si="165"/>
        <v>3240</v>
      </c>
    </row>
    <row r="440" spans="1:17" ht="16.5" hidden="1" customHeight="1" outlineLevel="1">
      <c r="A440" s="510"/>
      <c r="B440" s="511"/>
      <c r="C440" s="97" t="s">
        <v>125</v>
      </c>
      <c r="D440" s="97"/>
      <c r="E440" s="206">
        <v>1440</v>
      </c>
      <c r="F440" s="206">
        <v>0</v>
      </c>
      <c r="G440" s="208">
        <v>1440</v>
      </c>
      <c r="H440" s="349">
        <v>1440</v>
      </c>
      <c r="I440" s="349">
        <v>0</v>
      </c>
      <c r="J440" s="212">
        <f t="shared" si="162"/>
        <v>4320</v>
      </c>
      <c r="K440" s="206">
        <v>0</v>
      </c>
      <c r="L440" s="206">
        <v>0</v>
      </c>
      <c r="M440" s="206">
        <v>0</v>
      </c>
      <c r="N440" s="206">
        <v>0</v>
      </c>
      <c r="O440" s="206">
        <v>0</v>
      </c>
      <c r="P440" s="212">
        <f t="shared" si="138"/>
        <v>0</v>
      </c>
      <c r="Q440" s="66">
        <f t="shared" si="165"/>
        <v>4320</v>
      </c>
    </row>
    <row r="441" spans="1:17" ht="16.5" hidden="1" customHeight="1" outlineLevel="1">
      <c r="A441" s="510"/>
      <c r="B441" s="511"/>
      <c r="C441" s="97" t="s">
        <v>126</v>
      </c>
      <c r="D441" s="97"/>
      <c r="E441" s="206">
        <v>1080</v>
      </c>
      <c r="F441" s="206">
        <v>0</v>
      </c>
      <c r="G441" s="208">
        <v>720</v>
      </c>
      <c r="H441" s="349">
        <v>720</v>
      </c>
      <c r="I441" s="349">
        <v>0</v>
      </c>
      <c r="J441" s="212">
        <f t="shared" si="162"/>
        <v>2520</v>
      </c>
      <c r="K441" s="206">
        <v>0</v>
      </c>
      <c r="L441" s="206">
        <v>0</v>
      </c>
      <c r="M441" s="206">
        <v>0</v>
      </c>
      <c r="N441" s="206">
        <v>0</v>
      </c>
      <c r="O441" s="206">
        <v>0</v>
      </c>
      <c r="P441" s="212">
        <f t="shared" si="138"/>
        <v>0</v>
      </c>
      <c r="Q441" s="66">
        <f t="shared" si="165"/>
        <v>2520</v>
      </c>
    </row>
    <row r="442" spans="1:17" ht="16.5" hidden="1" customHeight="1" outlineLevel="1">
      <c r="A442" s="510"/>
      <c r="B442" s="511"/>
      <c r="C442" s="97" t="s">
        <v>127</v>
      </c>
      <c r="D442" s="97"/>
      <c r="E442" s="206">
        <v>720</v>
      </c>
      <c r="F442" s="206">
        <v>0</v>
      </c>
      <c r="G442" s="208">
        <v>720</v>
      </c>
      <c r="H442" s="349">
        <v>720</v>
      </c>
      <c r="I442" s="349">
        <v>0</v>
      </c>
      <c r="J442" s="212">
        <f t="shared" si="162"/>
        <v>2160</v>
      </c>
      <c r="K442" s="206">
        <v>0</v>
      </c>
      <c r="L442" s="206">
        <v>0</v>
      </c>
      <c r="M442" s="206">
        <v>0</v>
      </c>
      <c r="N442" s="206">
        <v>0</v>
      </c>
      <c r="O442" s="206">
        <v>0</v>
      </c>
      <c r="P442" s="212">
        <f t="shared" si="138"/>
        <v>0</v>
      </c>
      <c r="Q442" s="66">
        <f t="shared" si="165"/>
        <v>2160</v>
      </c>
    </row>
    <row r="443" spans="1:17" ht="35.25" customHeight="1" collapsed="1">
      <c r="A443" s="510"/>
      <c r="B443" s="511"/>
      <c r="C443" s="128" t="s">
        <v>13</v>
      </c>
      <c r="D443" s="25">
        <v>0</v>
      </c>
      <c r="E443" s="208">
        <f>SUM(E444:E448)-43000</f>
        <v>0</v>
      </c>
      <c r="F443" s="206">
        <f>SUM(F444:F448)</f>
        <v>0</v>
      </c>
      <c r="G443" s="206">
        <f>SUM(G444:G448)</f>
        <v>0</v>
      </c>
      <c r="H443" s="351">
        <v>0</v>
      </c>
      <c r="I443" s="349">
        <v>0</v>
      </c>
      <c r="J443" s="212">
        <f t="shared" si="162"/>
        <v>0</v>
      </c>
      <c r="K443" s="206">
        <f>SUM(K444:K448)</f>
        <v>0</v>
      </c>
      <c r="L443" s="208">
        <f t="shared" ref="L443" si="168">SUM(L444:L448)</f>
        <v>43200</v>
      </c>
      <c r="M443" s="206">
        <f>SUM(M444:M448)</f>
        <v>0</v>
      </c>
      <c r="N443" s="206">
        <f>SUM(N444:N448)</f>
        <v>0</v>
      </c>
      <c r="O443" s="208">
        <f t="shared" ref="O443" si="169">SUM(O444:O448)</f>
        <v>43200</v>
      </c>
      <c r="P443" s="212">
        <f t="shared" si="138"/>
        <v>86400</v>
      </c>
      <c r="Q443" s="66">
        <f t="shared" si="165"/>
        <v>86400</v>
      </c>
    </row>
    <row r="444" spans="1:17" ht="16.5" hidden="1" customHeight="1" outlineLevel="1">
      <c r="A444" s="510"/>
      <c r="B444" s="511"/>
      <c r="C444" s="97" t="s">
        <v>123</v>
      </c>
      <c r="D444" s="97"/>
      <c r="E444" s="113">
        <v>43000</v>
      </c>
      <c r="F444" s="206">
        <v>0</v>
      </c>
      <c r="G444" s="206">
        <v>0</v>
      </c>
      <c r="H444" s="349">
        <v>0</v>
      </c>
      <c r="I444" s="349">
        <v>0</v>
      </c>
      <c r="J444" s="212">
        <f t="shared" si="162"/>
        <v>43000</v>
      </c>
      <c r="K444" s="206">
        <v>0</v>
      </c>
      <c r="L444" s="206">
        <v>43200</v>
      </c>
      <c r="M444" s="206">
        <v>0</v>
      </c>
      <c r="N444" s="206">
        <v>0</v>
      </c>
      <c r="O444" s="206">
        <v>43200</v>
      </c>
      <c r="P444" s="212">
        <f t="shared" si="138"/>
        <v>86400</v>
      </c>
      <c r="Q444" s="66">
        <f t="shared" si="165"/>
        <v>129400</v>
      </c>
    </row>
    <row r="445" spans="1:17" ht="16.5" hidden="1" customHeight="1" outlineLevel="1">
      <c r="A445" s="510"/>
      <c r="B445" s="511"/>
      <c r="C445" s="123" t="s">
        <v>124</v>
      </c>
      <c r="D445" s="123"/>
      <c r="E445" s="206">
        <v>0</v>
      </c>
      <c r="F445" s="206">
        <v>0</v>
      </c>
      <c r="G445" s="206">
        <v>0</v>
      </c>
      <c r="H445" s="349">
        <v>0</v>
      </c>
      <c r="I445" s="349">
        <v>0</v>
      </c>
      <c r="J445" s="212">
        <f t="shared" si="162"/>
        <v>0</v>
      </c>
      <c r="K445" s="206">
        <v>0</v>
      </c>
      <c r="L445" s="206">
        <v>0</v>
      </c>
      <c r="M445" s="206">
        <v>0</v>
      </c>
      <c r="N445" s="206">
        <v>0</v>
      </c>
      <c r="O445" s="206">
        <v>0</v>
      </c>
      <c r="P445" s="212">
        <f t="shared" si="138"/>
        <v>0</v>
      </c>
      <c r="Q445" s="66">
        <f t="shared" si="165"/>
        <v>0</v>
      </c>
    </row>
    <row r="446" spans="1:17" ht="16.5" hidden="1" customHeight="1" outlineLevel="1">
      <c r="A446" s="510"/>
      <c r="B446" s="511"/>
      <c r="C446" s="97" t="s">
        <v>125</v>
      </c>
      <c r="D446" s="97"/>
      <c r="E446" s="206">
        <v>0</v>
      </c>
      <c r="F446" s="206">
        <v>0</v>
      </c>
      <c r="G446" s="206">
        <v>0</v>
      </c>
      <c r="H446" s="349">
        <v>0</v>
      </c>
      <c r="I446" s="349">
        <v>0</v>
      </c>
      <c r="J446" s="212">
        <f t="shared" si="162"/>
        <v>0</v>
      </c>
      <c r="K446" s="206">
        <v>0</v>
      </c>
      <c r="L446" s="206">
        <v>0</v>
      </c>
      <c r="M446" s="206">
        <v>0</v>
      </c>
      <c r="N446" s="206">
        <v>0</v>
      </c>
      <c r="O446" s="206">
        <v>0</v>
      </c>
      <c r="P446" s="212">
        <f t="shared" si="138"/>
        <v>0</v>
      </c>
      <c r="Q446" s="66">
        <f t="shared" si="165"/>
        <v>0</v>
      </c>
    </row>
    <row r="447" spans="1:17" ht="16.5" hidden="1" customHeight="1" outlineLevel="1">
      <c r="A447" s="510"/>
      <c r="B447" s="511"/>
      <c r="C447" s="97" t="s">
        <v>126</v>
      </c>
      <c r="D447" s="97"/>
      <c r="E447" s="206">
        <v>0</v>
      </c>
      <c r="F447" s="206">
        <v>0</v>
      </c>
      <c r="G447" s="206">
        <v>0</v>
      </c>
      <c r="H447" s="349">
        <v>0</v>
      </c>
      <c r="I447" s="349">
        <v>0</v>
      </c>
      <c r="J447" s="212">
        <f t="shared" si="162"/>
        <v>0</v>
      </c>
      <c r="K447" s="206">
        <v>0</v>
      </c>
      <c r="L447" s="206">
        <v>0</v>
      </c>
      <c r="M447" s="206">
        <v>0</v>
      </c>
      <c r="N447" s="206">
        <v>0</v>
      </c>
      <c r="O447" s="206">
        <v>0</v>
      </c>
      <c r="P447" s="212">
        <f t="shared" si="138"/>
        <v>0</v>
      </c>
      <c r="Q447" s="66">
        <f t="shared" si="165"/>
        <v>0</v>
      </c>
    </row>
    <row r="448" spans="1:17" ht="16.5" hidden="1" customHeight="1" outlineLevel="1">
      <c r="A448" s="510"/>
      <c r="B448" s="511"/>
      <c r="C448" s="97" t="s">
        <v>127</v>
      </c>
      <c r="D448" s="97"/>
      <c r="E448" s="206">
        <v>0</v>
      </c>
      <c r="F448" s="206">
        <v>0</v>
      </c>
      <c r="G448" s="206">
        <v>0</v>
      </c>
      <c r="H448" s="349">
        <v>0</v>
      </c>
      <c r="I448" s="349">
        <v>0</v>
      </c>
      <c r="J448" s="212">
        <f t="shared" si="162"/>
        <v>0</v>
      </c>
      <c r="K448" s="206">
        <v>0</v>
      </c>
      <c r="L448" s="206">
        <v>0</v>
      </c>
      <c r="M448" s="206">
        <v>0</v>
      </c>
      <c r="N448" s="206">
        <v>0</v>
      </c>
      <c r="O448" s="206">
        <v>0</v>
      </c>
      <c r="P448" s="212">
        <f t="shared" si="138"/>
        <v>0</v>
      </c>
      <c r="Q448" s="66">
        <f t="shared" si="165"/>
        <v>0</v>
      </c>
    </row>
    <row r="449" spans="1:17" ht="25.5" customHeight="1" collapsed="1">
      <c r="A449" s="510"/>
      <c r="B449" s="511"/>
      <c r="C449" s="128" t="s">
        <v>277</v>
      </c>
      <c r="D449" s="25">
        <v>0</v>
      </c>
      <c r="E449" s="208">
        <v>0</v>
      </c>
      <c r="F449" s="208">
        <f t="shared" ref="F449:G449" si="170">SUM(F450:F454)</f>
        <v>0</v>
      </c>
      <c r="G449" s="208">
        <f t="shared" si="170"/>
        <v>0</v>
      </c>
      <c r="H449" s="351">
        <v>0</v>
      </c>
      <c r="I449" s="351">
        <v>0</v>
      </c>
      <c r="J449" s="212">
        <f t="shared" si="162"/>
        <v>0</v>
      </c>
      <c r="K449" s="208">
        <f t="shared" ref="K449:O449" si="171">SUM(K450:K454)</f>
        <v>0</v>
      </c>
      <c r="L449" s="208">
        <f t="shared" si="171"/>
        <v>0</v>
      </c>
      <c r="M449" s="208">
        <f t="shared" si="171"/>
        <v>0</v>
      </c>
      <c r="N449" s="208">
        <f t="shared" si="171"/>
        <v>0</v>
      </c>
      <c r="O449" s="208">
        <f t="shared" si="171"/>
        <v>0</v>
      </c>
      <c r="P449" s="21">
        <f t="shared" ref="P449:P455" si="172">O449+N449+M449+L449+K449</f>
        <v>0</v>
      </c>
      <c r="Q449" s="66">
        <f t="shared" si="165"/>
        <v>0</v>
      </c>
    </row>
    <row r="450" spans="1:17" ht="16.5" hidden="1" customHeight="1" outlineLevel="1">
      <c r="A450" s="510"/>
      <c r="B450" s="511"/>
      <c r="C450" s="97" t="s">
        <v>123</v>
      </c>
      <c r="D450" s="97"/>
      <c r="E450" s="206">
        <v>3422000</v>
      </c>
      <c r="F450" s="206">
        <v>0</v>
      </c>
      <c r="G450" s="206">
        <v>0</v>
      </c>
      <c r="H450" s="349">
        <v>0</v>
      </c>
      <c r="I450" s="349">
        <v>0</v>
      </c>
      <c r="J450" s="212">
        <f t="shared" si="145"/>
        <v>3422000</v>
      </c>
      <c r="K450" s="206">
        <v>0</v>
      </c>
      <c r="L450" s="206">
        <v>0</v>
      </c>
      <c r="M450" s="206">
        <v>0</v>
      </c>
      <c r="N450" s="206">
        <v>0</v>
      </c>
      <c r="O450" s="206">
        <v>0</v>
      </c>
      <c r="P450" s="21">
        <f t="shared" si="172"/>
        <v>0</v>
      </c>
      <c r="Q450" s="66">
        <f t="shared" si="165"/>
        <v>3422000</v>
      </c>
    </row>
    <row r="451" spans="1:17" ht="16.5" hidden="1" customHeight="1" outlineLevel="1">
      <c r="A451" s="510"/>
      <c r="B451" s="511"/>
      <c r="C451" s="123" t="s">
        <v>124</v>
      </c>
      <c r="D451" s="123"/>
      <c r="E451" s="206">
        <v>0</v>
      </c>
      <c r="F451" s="206">
        <v>0</v>
      </c>
      <c r="G451" s="206">
        <v>0</v>
      </c>
      <c r="H451" s="349">
        <v>0</v>
      </c>
      <c r="I451" s="349">
        <v>0</v>
      </c>
      <c r="J451" s="212">
        <f t="shared" si="145"/>
        <v>0</v>
      </c>
      <c r="K451" s="206">
        <v>0</v>
      </c>
      <c r="L451" s="206">
        <v>0</v>
      </c>
      <c r="M451" s="206">
        <v>0</v>
      </c>
      <c r="N451" s="206">
        <v>0</v>
      </c>
      <c r="O451" s="206">
        <v>0</v>
      </c>
      <c r="P451" s="21">
        <f t="shared" si="172"/>
        <v>0</v>
      </c>
      <c r="Q451" s="66">
        <f t="shared" si="165"/>
        <v>0</v>
      </c>
    </row>
    <row r="452" spans="1:17" ht="16.5" hidden="1" customHeight="1" outlineLevel="1">
      <c r="A452" s="510"/>
      <c r="B452" s="511"/>
      <c r="C452" s="97" t="s">
        <v>125</v>
      </c>
      <c r="D452" s="97"/>
      <c r="E452" s="206">
        <v>0</v>
      </c>
      <c r="F452" s="206">
        <v>0</v>
      </c>
      <c r="G452" s="206">
        <v>0</v>
      </c>
      <c r="H452" s="349">
        <v>0</v>
      </c>
      <c r="I452" s="349">
        <v>0</v>
      </c>
      <c r="J452" s="212">
        <f t="shared" si="145"/>
        <v>0</v>
      </c>
      <c r="K452" s="206">
        <v>0</v>
      </c>
      <c r="L452" s="206">
        <v>0</v>
      </c>
      <c r="M452" s="206">
        <v>0</v>
      </c>
      <c r="N452" s="206">
        <v>0</v>
      </c>
      <c r="O452" s="206">
        <v>0</v>
      </c>
      <c r="P452" s="21">
        <f t="shared" si="172"/>
        <v>0</v>
      </c>
      <c r="Q452" s="66">
        <f t="shared" si="165"/>
        <v>0</v>
      </c>
    </row>
    <row r="453" spans="1:17" ht="16.5" hidden="1" customHeight="1" outlineLevel="1">
      <c r="A453" s="510"/>
      <c r="B453" s="511"/>
      <c r="C453" s="97" t="s">
        <v>126</v>
      </c>
      <c r="D453" s="97"/>
      <c r="E453" s="206">
        <v>0</v>
      </c>
      <c r="F453" s="206">
        <v>0</v>
      </c>
      <c r="G453" s="206">
        <v>0</v>
      </c>
      <c r="H453" s="349">
        <v>0</v>
      </c>
      <c r="I453" s="349">
        <v>0</v>
      </c>
      <c r="J453" s="212">
        <f t="shared" si="145"/>
        <v>0</v>
      </c>
      <c r="K453" s="206">
        <v>0</v>
      </c>
      <c r="L453" s="206">
        <v>0</v>
      </c>
      <c r="M453" s="206">
        <v>0</v>
      </c>
      <c r="N453" s="206">
        <v>0</v>
      </c>
      <c r="O453" s="206">
        <v>0</v>
      </c>
      <c r="P453" s="21">
        <f t="shared" si="172"/>
        <v>0</v>
      </c>
      <c r="Q453" s="66">
        <f t="shared" si="165"/>
        <v>0</v>
      </c>
    </row>
    <row r="454" spans="1:17" ht="16.5" hidden="1" customHeight="1" outlineLevel="1">
      <c r="A454" s="510"/>
      <c r="B454" s="511"/>
      <c r="C454" s="97" t="s">
        <v>127</v>
      </c>
      <c r="D454" s="97"/>
      <c r="E454" s="206">
        <v>0</v>
      </c>
      <c r="F454" s="206">
        <v>0</v>
      </c>
      <c r="G454" s="206">
        <v>0</v>
      </c>
      <c r="H454" s="349">
        <v>0</v>
      </c>
      <c r="I454" s="349">
        <v>0</v>
      </c>
      <c r="J454" s="212">
        <f t="shared" si="145"/>
        <v>0</v>
      </c>
      <c r="K454" s="206">
        <v>0</v>
      </c>
      <c r="L454" s="206">
        <v>0</v>
      </c>
      <c r="M454" s="206">
        <v>0</v>
      </c>
      <c r="N454" s="206">
        <v>0</v>
      </c>
      <c r="O454" s="206">
        <v>0</v>
      </c>
      <c r="P454" s="21">
        <f t="shared" si="172"/>
        <v>0</v>
      </c>
      <c r="Q454" s="66">
        <f t="shared" si="165"/>
        <v>0</v>
      </c>
    </row>
    <row r="455" spans="1:17" ht="25.5" customHeight="1" collapsed="1">
      <c r="A455" s="512"/>
      <c r="B455" s="513"/>
      <c r="C455" s="128" t="s">
        <v>22</v>
      </c>
      <c r="D455" s="25">
        <v>0</v>
      </c>
      <c r="E455" s="208">
        <f>SUM(E456:E460)</f>
        <v>0</v>
      </c>
      <c r="F455" s="208">
        <f t="shared" ref="F455:O455" si="173">SUM(F456:F460)</f>
        <v>0</v>
      </c>
      <c r="G455" s="208">
        <f t="shared" si="173"/>
        <v>0</v>
      </c>
      <c r="H455" s="351">
        <v>0</v>
      </c>
      <c r="I455" s="351">
        <v>0</v>
      </c>
      <c r="J455" s="212">
        <f>I455+H455+G455+F455+E455+D455</f>
        <v>0</v>
      </c>
      <c r="K455" s="208">
        <f t="shared" si="173"/>
        <v>0</v>
      </c>
      <c r="L455" s="208">
        <f t="shared" si="173"/>
        <v>0</v>
      </c>
      <c r="M455" s="208">
        <f t="shared" si="173"/>
        <v>0</v>
      </c>
      <c r="N455" s="208">
        <f t="shared" si="173"/>
        <v>0</v>
      </c>
      <c r="O455" s="208">
        <f t="shared" si="173"/>
        <v>0</v>
      </c>
      <c r="P455" s="21">
        <f t="shared" si="172"/>
        <v>0</v>
      </c>
      <c r="Q455" s="118">
        <f t="shared" si="165"/>
        <v>0</v>
      </c>
    </row>
    <row r="456" spans="1:17" ht="15.75" hidden="1" customHeight="1" outlineLevel="1">
      <c r="A456" s="143"/>
      <c r="B456" s="144"/>
      <c r="C456" s="124" t="s">
        <v>123</v>
      </c>
      <c r="D456" s="124"/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212">
        <f t="shared" si="145"/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212">
        <f t="shared" si="138"/>
        <v>0</v>
      </c>
      <c r="Q456" s="15"/>
    </row>
    <row r="457" spans="1:17" ht="15.75" hidden="1" customHeight="1" outlineLevel="1">
      <c r="A457" s="143"/>
      <c r="B457" s="144"/>
      <c r="C457" s="125" t="s">
        <v>124</v>
      </c>
      <c r="D457" s="125"/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212">
        <f t="shared" si="145"/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212">
        <f t="shared" si="138"/>
        <v>0</v>
      </c>
      <c r="Q457" s="15"/>
    </row>
    <row r="458" spans="1:17" ht="15.75" hidden="1" customHeight="1" outlineLevel="1">
      <c r="A458" s="143"/>
      <c r="B458" s="144"/>
      <c r="C458" s="124" t="s">
        <v>125</v>
      </c>
      <c r="D458" s="124"/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212">
        <f t="shared" si="145"/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212">
        <f t="shared" si="138"/>
        <v>0</v>
      </c>
      <c r="Q458" s="15"/>
    </row>
    <row r="459" spans="1:17" ht="15.75" hidden="1" customHeight="1" outlineLevel="1">
      <c r="A459" s="143"/>
      <c r="B459" s="144"/>
      <c r="C459" s="124" t="s">
        <v>126</v>
      </c>
      <c r="D459" s="124"/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212">
        <f t="shared" si="145"/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212">
        <f t="shared" si="138"/>
        <v>0</v>
      </c>
      <c r="Q459" s="15"/>
    </row>
    <row r="460" spans="1:17" ht="15.75" hidden="1" customHeight="1" outlineLevel="1">
      <c r="A460" s="143"/>
      <c r="B460" s="144"/>
      <c r="C460" s="124" t="s">
        <v>127</v>
      </c>
      <c r="D460" s="124"/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212">
        <f t="shared" si="145"/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212">
        <f t="shared" si="138"/>
        <v>0</v>
      </c>
      <c r="Q460" s="15"/>
    </row>
    <row r="461" spans="1:17" s="228" customFormat="1" ht="35.25" customHeight="1" collapsed="1">
      <c r="A461" s="505" t="s">
        <v>356</v>
      </c>
      <c r="B461" s="506"/>
      <c r="C461" s="507"/>
      <c r="D461" s="212">
        <f>D465+D468+D471+D503</f>
        <v>0</v>
      </c>
      <c r="E461" s="258">
        <f>E465+E468+E471+E474+E503</f>
        <v>4050000</v>
      </c>
      <c r="F461" s="258">
        <f>F465+F468+F471+F474+F503+F462</f>
        <v>2278000</v>
      </c>
      <c r="G461" s="258">
        <f t="shared" ref="G461:I461" si="174">G465+G468+G471+G474+G503</f>
        <v>6000000</v>
      </c>
      <c r="H461" s="354">
        <f t="shared" si="174"/>
        <v>6000000</v>
      </c>
      <c r="I461" s="354">
        <f t="shared" si="174"/>
        <v>450666</v>
      </c>
      <c r="J461" s="212">
        <f t="shared" ref="J461:J553" si="175">I461+H461+G461+F461+E461+D461</f>
        <v>18778666</v>
      </c>
      <c r="K461" s="356">
        <f>K465+K468+K471+K474+K503+K462</f>
        <v>172942</v>
      </c>
      <c r="L461" s="249">
        <f t="shared" ref="L461:O461" si="176">L465+L468+L471+L474+L503</f>
        <v>100667</v>
      </c>
      <c r="M461" s="249">
        <f t="shared" si="176"/>
        <v>440667</v>
      </c>
      <c r="N461" s="249">
        <f t="shared" si="176"/>
        <v>100666</v>
      </c>
      <c r="O461" s="249">
        <f t="shared" si="176"/>
        <v>100666</v>
      </c>
      <c r="P461" s="212">
        <f t="shared" si="138"/>
        <v>915608</v>
      </c>
      <c r="Q461" s="67">
        <f>J461+P461</f>
        <v>19694274</v>
      </c>
    </row>
    <row r="462" spans="1:17" ht="33.75" customHeight="1">
      <c r="A462" s="508">
        <v>13</v>
      </c>
      <c r="B462" s="509"/>
      <c r="C462" s="128" t="s">
        <v>11</v>
      </c>
      <c r="D462" s="128"/>
      <c r="E462" s="208">
        <f>SUM(E463:E464)</f>
        <v>0</v>
      </c>
      <c r="F462" s="208">
        <f>SUM(F463:F464)</f>
        <v>0</v>
      </c>
      <c r="G462" s="208">
        <f t="shared" ref="G462" si="177">SUM(G463:G464)</f>
        <v>0</v>
      </c>
      <c r="H462" s="351">
        <v>0</v>
      </c>
      <c r="I462" s="351">
        <v>0</v>
      </c>
      <c r="J462" s="212">
        <f t="shared" si="175"/>
        <v>0</v>
      </c>
      <c r="K462" s="208">
        <f>SUM(K463:K464)</f>
        <v>72276</v>
      </c>
      <c r="L462" s="208">
        <f t="shared" ref="L462:O462" si="178">SUM(L463:L464)</f>
        <v>0</v>
      </c>
      <c r="M462" s="208">
        <f t="shared" si="178"/>
        <v>0</v>
      </c>
      <c r="N462" s="208">
        <f t="shared" si="178"/>
        <v>0</v>
      </c>
      <c r="O462" s="208">
        <f t="shared" si="178"/>
        <v>0</v>
      </c>
      <c r="P462" s="212">
        <f t="shared" si="138"/>
        <v>72276</v>
      </c>
      <c r="Q462" s="66">
        <f t="shared" ref="Q462:Q503" si="179">J462+P462</f>
        <v>72276</v>
      </c>
    </row>
    <row r="463" spans="1:17" ht="16.5" hidden="1" customHeight="1" outlineLevel="1">
      <c r="A463" s="510"/>
      <c r="B463" s="511"/>
      <c r="C463" s="98" t="s">
        <v>88</v>
      </c>
      <c r="D463" s="98"/>
      <c r="E463" s="206">
        <v>0</v>
      </c>
      <c r="F463" s="206">
        <v>0</v>
      </c>
      <c r="G463" s="206">
        <v>0</v>
      </c>
      <c r="H463" s="349">
        <v>0</v>
      </c>
      <c r="I463" s="349">
        <v>0</v>
      </c>
      <c r="J463" s="212">
        <f t="shared" si="175"/>
        <v>0</v>
      </c>
      <c r="K463" s="206">
        <v>0</v>
      </c>
      <c r="L463" s="206">
        <v>0</v>
      </c>
      <c r="M463" s="206">
        <v>0</v>
      </c>
      <c r="N463" s="206">
        <v>0</v>
      </c>
      <c r="O463" s="206">
        <v>0</v>
      </c>
      <c r="P463" s="212">
        <f t="shared" ref="P463:P555" si="180">K463+L463+M463+N463+O463</f>
        <v>0</v>
      </c>
      <c r="Q463" s="66">
        <f t="shared" si="179"/>
        <v>0</v>
      </c>
    </row>
    <row r="464" spans="1:17" ht="16.5" hidden="1" customHeight="1" outlineLevel="1">
      <c r="A464" s="510"/>
      <c r="B464" s="511"/>
      <c r="C464" s="98" t="s">
        <v>87</v>
      </c>
      <c r="D464" s="98"/>
      <c r="E464" s="206"/>
      <c r="F464" s="206">
        <v>0</v>
      </c>
      <c r="G464" s="206">
        <v>0</v>
      </c>
      <c r="H464" s="349">
        <v>0</v>
      </c>
      <c r="I464" s="349">
        <v>0</v>
      </c>
      <c r="J464" s="212">
        <f t="shared" si="175"/>
        <v>0</v>
      </c>
      <c r="K464" s="206">
        <v>72276</v>
      </c>
      <c r="L464" s="206">
        <v>0</v>
      </c>
      <c r="M464" s="206">
        <v>0</v>
      </c>
      <c r="N464" s="206">
        <v>0</v>
      </c>
      <c r="O464" s="206">
        <v>0</v>
      </c>
      <c r="P464" s="212">
        <f t="shared" si="180"/>
        <v>72276</v>
      </c>
      <c r="Q464" s="66">
        <f t="shared" si="179"/>
        <v>72276</v>
      </c>
    </row>
    <row r="465" spans="1:17" ht="25.5" customHeight="1" collapsed="1">
      <c r="A465" s="510"/>
      <c r="B465" s="511"/>
      <c r="C465" s="128" t="s">
        <v>12</v>
      </c>
      <c r="D465" s="25">
        <v>0</v>
      </c>
      <c r="E465" s="208">
        <f>SUM(E466:E467)</f>
        <v>0</v>
      </c>
      <c r="F465" s="208">
        <f t="shared" ref="F465:G465" si="181">SUM(F466:F467)</f>
        <v>8000</v>
      </c>
      <c r="G465" s="208">
        <f t="shared" si="181"/>
        <v>0</v>
      </c>
      <c r="H465" s="351">
        <v>0</v>
      </c>
      <c r="I465" s="351">
        <v>0</v>
      </c>
      <c r="J465" s="212">
        <f t="shared" si="175"/>
        <v>8000</v>
      </c>
      <c r="K465" s="208">
        <f t="shared" ref="K465:O465" si="182">SUM(K466:K467)</f>
        <v>0</v>
      </c>
      <c r="L465" s="208">
        <f t="shared" si="182"/>
        <v>0</v>
      </c>
      <c r="M465" s="208">
        <f t="shared" si="182"/>
        <v>0</v>
      </c>
      <c r="N465" s="208">
        <f t="shared" si="182"/>
        <v>0</v>
      </c>
      <c r="O465" s="208">
        <f t="shared" si="182"/>
        <v>0</v>
      </c>
      <c r="P465" s="21">
        <f t="shared" ref="P465" si="183">O465+N465+M465+L465+K465</f>
        <v>0</v>
      </c>
      <c r="Q465" s="66">
        <f t="shared" si="179"/>
        <v>8000</v>
      </c>
    </row>
    <row r="466" spans="1:17" ht="16.5" hidden="1" customHeight="1" outlineLevel="1">
      <c r="A466" s="510"/>
      <c r="B466" s="511"/>
      <c r="C466" s="98" t="s">
        <v>88</v>
      </c>
      <c r="D466" s="98"/>
      <c r="E466" s="206">
        <v>0</v>
      </c>
      <c r="F466" s="95">
        <v>1000</v>
      </c>
      <c r="G466" s="206">
        <v>0</v>
      </c>
      <c r="H466" s="349">
        <v>0</v>
      </c>
      <c r="I466" s="349">
        <v>0</v>
      </c>
      <c r="J466" s="212">
        <f t="shared" si="175"/>
        <v>1000</v>
      </c>
      <c r="K466" s="206">
        <v>0</v>
      </c>
      <c r="L466" s="206">
        <v>0</v>
      </c>
      <c r="M466" s="206">
        <v>0</v>
      </c>
      <c r="N466" s="206">
        <v>0</v>
      </c>
      <c r="O466" s="206">
        <v>0</v>
      </c>
      <c r="P466" s="212">
        <f t="shared" si="180"/>
        <v>0</v>
      </c>
      <c r="Q466" s="66">
        <f t="shared" si="179"/>
        <v>1000</v>
      </c>
    </row>
    <row r="467" spans="1:17" ht="16.5" hidden="1" customHeight="1" outlineLevel="1">
      <c r="A467" s="510"/>
      <c r="B467" s="511"/>
      <c r="C467" s="98" t="s">
        <v>87</v>
      </c>
      <c r="D467" s="98"/>
      <c r="E467" s="206">
        <v>0</v>
      </c>
      <c r="F467" s="95">
        <v>7000</v>
      </c>
      <c r="G467" s="206">
        <v>0</v>
      </c>
      <c r="H467" s="349">
        <v>0</v>
      </c>
      <c r="I467" s="349">
        <v>0</v>
      </c>
      <c r="J467" s="212">
        <f t="shared" si="175"/>
        <v>7000</v>
      </c>
      <c r="K467" s="206">
        <v>0</v>
      </c>
      <c r="L467" s="206">
        <v>0</v>
      </c>
      <c r="M467" s="206">
        <v>0</v>
      </c>
      <c r="N467" s="206">
        <v>0</v>
      </c>
      <c r="O467" s="206">
        <v>0</v>
      </c>
      <c r="P467" s="212">
        <f t="shared" si="180"/>
        <v>0</v>
      </c>
      <c r="Q467" s="66">
        <f t="shared" si="179"/>
        <v>7000</v>
      </c>
    </row>
    <row r="468" spans="1:17" ht="33.75" customHeight="1" collapsed="1">
      <c r="A468" s="510"/>
      <c r="B468" s="511"/>
      <c r="C468" s="128" t="s">
        <v>13</v>
      </c>
      <c r="D468" s="25">
        <v>0</v>
      </c>
      <c r="E468" s="208">
        <f>SUM(E469:E470)</f>
        <v>0</v>
      </c>
      <c r="F468" s="208">
        <f t="shared" ref="F468" si="184">SUM(F469:F470)</f>
        <v>60000</v>
      </c>
      <c r="G468" s="208">
        <f>SUM(G469:G470)</f>
        <v>0</v>
      </c>
      <c r="H468" s="351">
        <v>0</v>
      </c>
      <c r="I468" s="351">
        <v>80000</v>
      </c>
      <c r="J468" s="212">
        <f t="shared" si="175"/>
        <v>140000</v>
      </c>
      <c r="K468" s="208">
        <f t="shared" ref="K468:O468" si="185">SUM(K469:K470)</f>
        <v>0</v>
      </c>
      <c r="L468" s="208">
        <f t="shared" si="185"/>
        <v>0</v>
      </c>
      <c r="M468" s="208">
        <f t="shared" si="185"/>
        <v>100000</v>
      </c>
      <c r="N468" s="208">
        <f t="shared" si="185"/>
        <v>0</v>
      </c>
      <c r="O468" s="208">
        <f t="shared" si="185"/>
        <v>0</v>
      </c>
      <c r="P468" s="212">
        <f t="shared" si="180"/>
        <v>100000</v>
      </c>
      <c r="Q468" s="66">
        <f t="shared" si="179"/>
        <v>240000</v>
      </c>
    </row>
    <row r="469" spans="1:17" ht="16.5" hidden="1" customHeight="1" outlineLevel="1">
      <c r="A469" s="510"/>
      <c r="B469" s="511"/>
      <c r="C469" s="98" t="s">
        <v>88</v>
      </c>
      <c r="D469" s="98"/>
      <c r="E469" s="206">
        <v>0</v>
      </c>
      <c r="F469" s="206">
        <v>0</v>
      </c>
      <c r="G469" s="206">
        <v>0</v>
      </c>
      <c r="H469" s="349">
        <v>0</v>
      </c>
      <c r="I469" s="349">
        <v>0</v>
      </c>
      <c r="J469" s="212">
        <f t="shared" si="175"/>
        <v>0</v>
      </c>
      <c r="K469" s="206">
        <v>0</v>
      </c>
      <c r="L469" s="206">
        <v>0</v>
      </c>
      <c r="M469" s="206">
        <v>0</v>
      </c>
      <c r="N469" s="206">
        <v>0</v>
      </c>
      <c r="O469" s="206">
        <v>0</v>
      </c>
      <c r="P469" s="212">
        <f t="shared" si="180"/>
        <v>0</v>
      </c>
      <c r="Q469" s="66">
        <f t="shared" si="179"/>
        <v>0</v>
      </c>
    </row>
    <row r="470" spans="1:17" ht="16.5" hidden="1" customHeight="1" outlineLevel="1">
      <c r="A470" s="510"/>
      <c r="B470" s="511"/>
      <c r="C470" s="98" t="s">
        <v>87</v>
      </c>
      <c r="D470" s="98"/>
      <c r="E470" s="206">
        <v>0</v>
      </c>
      <c r="F470" s="207">
        <v>60000</v>
      </c>
      <c r="G470" s="206">
        <v>0</v>
      </c>
      <c r="H470" s="349">
        <v>0</v>
      </c>
      <c r="I470" s="350">
        <v>80000</v>
      </c>
      <c r="J470" s="212">
        <f t="shared" si="175"/>
        <v>140000</v>
      </c>
      <c r="K470" s="206">
        <v>0</v>
      </c>
      <c r="L470" s="206">
        <v>0</v>
      </c>
      <c r="M470" s="207">
        <v>100000</v>
      </c>
      <c r="N470" s="206">
        <v>0</v>
      </c>
      <c r="O470" s="206">
        <v>0</v>
      </c>
      <c r="P470" s="212">
        <f t="shared" si="180"/>
        <v>100000</v>
      </c>
      <c r="Q470" s="66">
        <f t="shared" si="179"/>
        <v>240000</v>
      </c>
    </row>
    <row r="471" spans="1:17" ht="25.5" customHeight="1" collapsed="1">
      <c r="A471" s="510"/>
      <c r="B471" s="511"/>
      <c r="C471" s="128" t="s">
        <v>277</v>
      </c>
      <c r="D471" s="25">
        <v>0</v>
      </c>
      <c r="E471" s="208">
        <f>SUM(E472:E473)</f>
        <v>0</v>
      </c>
      <c r="F471" s="208">
        <f>SUM(F472:F473)</f>
        <v>350000</v>
      </c>
      <c r="G471" s="208">
        <f>SUM(G472:G473)</f>
        <v>0</v>
      </c>
      <c r="H471" s="351">
        <v>0</v>
      </c>
      <c r="I471" s="351">
        <v>270000</v>
      </c>
      <c r="J471" s="212">
        <f t="shared" si="175"/>
        <v>620000</v>
      </c>
      <c r="K471" s="208">
        <f t="shared" ref="K471:O471" si="186">SUM(K472:K473)</f>
        <v>0</v>
      </c>
      <c r="L471" s="208">
        <f t="shared" si="186"/>
        <v>0</v>
      </c>
      <c r="M471" s="208">
        <f t="shared" si="186"/>
        <v>240000</v>
      </c>
      <c r="N471" s="208">
        <f t="shared" si="186"/>
        <v>0</v>
      </c>
      <c r="O471" s="208">
        <f t="shared" si="186"/>
        <v>0</v>
      </c>
      <c r="P471" s="212">
        <f t="shared" si="180"/>
        <v>240000</v>
      </c>
      <c r="Q471" s="66">
        <f t="shared" si="179"/>
        <v>860000</v>
      </c>
    </row>
    <row r="472" spans="1:17" ht="16.5" hidden="1" customHeight="1" outlineLevel="1">
      <c r="A472" s="510"/>
      <c r="B472" s="511"/>
      <c r="C472" s="98" t="s">
        <v>88</v>
      </c>
      <c r="D472" s="98"/>
      <c r="E472" s="206">
        <v>0</v>
      </c>
      <c r="F472" s="95">
        <v>50000</v>
      </c>
      <c r="G472" s="206">
        <v>0</v>
      </c>
      <c r="H472" s="349">
        <v>0</v>
      </c>
      <c r="I472" s="95">
        <v>70000</v>
      </c>
      <c r="J472" s="212">
        <f t="shared" si="175"/>
        <v>120000</v>
      </c>
      <c r="K472" s="206">
        <v>0</v>
      </c>
      <c r="L472" s="206">
        <v>0</v>
      </c>
      <c r="M472" s="95">
        <v>90000</v>
      </c>
      <c r="N472" s="206">
        <v>0</v>
      </c>
      <c r="O472" s="206">
        <v>0</v>
      </c>
      <c r="P472" s="212">
        <f t="shared" si="180"/>
        <v>90000</v>
      </c>
      <c r="Q472" s="66">
        <f t="shared" si="179"/>
        <v>210000</v>
      </c>
    </row>
    <row r="473" spans="1:17" ht="16.5" hidden="1" customHeight="1" outlineLevel="1">
      <c r="A473" s="510"/>
      <c r="B473" s="511"/>
      <c r="C473" s="98" t="s">
        <v>87</v>
      </c>
      <c r="D473" s="98"/>
      <c r="E473" s="206">
        <v>0</v>
      </c>
      <c r="F473" s="95">
        <v>300000</v>
      </c>
      <c r="G473" s="206">
        <v>0</v>
      </c>
      <c r="H473" s="349">
        <v>0</v>
      </c>
      <c r="I473" s="95">
        <v>200000</v>
      </c>
      <c r="J473" s="212">
        <f t="shared" si="175"/>
        <v>500000</v>
      </c>
      <c r="K473" s="206">
        <v>0</v>
      </c>
      <c r="L473" s="206">
        <v>0</v>
      </c>
      <c r="M473" s="95">
        <v>150000</v>
      </c>
      <c r="N473" s="206">
        <v>0</v>
      </c>
      <c r="O473" s="206">
        <v>0</v>
      </c>
      <c r="P473" s="212">
        <f t="shared" si="180"/>
        <v>150000</v>
      </c>
      <c r="Q473" s="66">
        <f t="shared" si="179"/>
        <v>650000</v>
      </c>
    </row>
    <row r="474" spans="1:17" ht="24" customHeight="1" collapsed="1">
      <c r="A474" s="510"/>
      <c r="B474" s="511"/>
      <c r="C474" s="128" t="s">
        <v>277</v>
      </c>
      <c r="D474" s="256"/>
      <c r="E474" s="394">
        <f>E475</f>
        <v>4050000</v>
      </c>
      <c r="F474" s="257">
        <f t="shared" ref="F474:I474" si="187">F475</f>
        <v>1860000</v>
      </c>
      <c r="G474" s="257">
        <v>6000000</v>
      </c>
      <c r="H474" s="349">
        <v>6000000</v>
      </c>
      <c r="I474" s="349">
        <f t="shared" si="187"/>
        <v>0</v>
      </c>
      <c r="J474" s="249">
        <f>E474+G474+H474+I474</f>
        <v>16050000</v>
      </c>
      <c r="K474" s="247">
        <v>0</v>
      </c>
      <c r="L474" s="247">
        <v>0</v>
      </c>
      <c r="M474" s="247">
        <v>0</v>
      </c>
      <c r="N474" s="247">
        <v>0</v>
      </c>
      <c r="O474" s="247">
        <v>0</v>
      </c>
      <c r="P474" s="249">
        <v>0</v>
      </c>
      <c r="Q474" s="66">
        <f>J474+P474</f>
        <v>16050000</v>
      </c>
    </row>
    <row r="475" spans="1:17" ht="24" customHeight="1">
      <c r="A475" s="510"/>
      <c r="B475" s="511"/>
      <c r="C475" s="98" t="s">
        <v>342</v>
      </c>
      <c r="D475" s="256"/>
      <c r="E475" s="394">
        <f>E476+E500</f>
        <v>4050000</v>
      </c>
      <c r="F475" s="253">
        <f>F476+F502</f>
        <v>1860000</v>
      </c>
      <c r="G475" s="253">
        <f t="shared" ref="G475:I475" si="188">G476</f>
        <v>0</v>
      </c>
      <c r="H475" s="349">
        <f t="shared" si="188"/>
        <v>0</v>
      </c>
      <c r="I475" s="349">
        <f t="shared" si="188"/>
        <v>0</v>
      </c>
      <c r="J475" s="252">
        <f>J476</f>
        <v>4050000</v>
      </c>
      <c r="K475" s="253">
        <f>K476</f>
        <v>0</v>
      </c>
      <c r="L475" s="253">
        <f t="shared" ref="L475:O475" si="189">L476</f>
        <v>0</v>
      </c>
      <c r="M475" s="253">
        <f t="shared" si="189"/>
        <v>0</v>
      </c>
      <c r="N475" s="253">
        <f t="shared" si="189"/>
        <v>0</v>
      </c>
      <c r="O475" s="253">
        <f t="shared" si="189"/>
        <v>0</v>
      </c>
      <c r="P475" s="252">
        <f>P476</f>
        <v>0</v>
      </c>
      <c r="Q475" s="66">
        <f>Q476</f>
        <v>4050000</v>
      </c>
    </row>
    <row r="476" spans="1:17" ht="38.25" customHeight="1">
      <c r="A476" s="510"/>
      <c r="B476" s="511"/>
      <c r="C476" s="254" t="s">
        <v>346</v>
      </c>
      <c r="D476" s="256"/>
      <c r="E476" s="396">
        <v>4050000</v>
      </c>
      <c r="F476" s="98">
        <f t="shared" ref="F476" si="190">SUM(F477:F499)</f>
        <v>0</v>
      </c>
      <c r="G476" s="98">
        <v>0</v>
      </c>
      <c r="H476" s="98">
        <v>0</v>
      </c>
      <c r="I476" s="98">
        <v>0</v>
      </c>
      <c r="J476" s="249">
        <f t="shared" ref="J476:J500" si="191">E476+G476+H476+I476</f>
        <v>4050000</v>
      </c>
      <c r="K476" s="247">
        <v>0</v>
      </c>
      <c r="L476" s="247">
        <v>0</v>
      </c>
      <c r="M476" s="247">
        <v>0</v>
      </c>
      <c r="N476" s="247">
        <v>0</v>
      </c>
      <c r="O476" s="247">
        <v>0</v>
      </c>
      <c r="P476" s="249">
        <v>0</v>
      </c>
      <c r="Q476" s="66">
        <f t="shared" ref="Q476:Q499" si="192">J476+P476</f>
        <v>4050000</v>
      </c>
    </row>
    <row r="477" spans="1:17" ht="16.5" hidden="1" customHeight="1" outlineLevel="1">
      <c r="A477" s="510"/>
      <c r="B477" s="511"/>
      <c r="C477" s="108" t="s">
        <v>97</v>
      </c>
      <c r="D477" s="256"/>
      <c r="E477" s="247">
        <v>4252000</v>
      </c>
      <c r="F477" s="247">
        <v>0</v>
      </c>
      <c r="G477" s="248">
        <v>1500000</v>
      </c>
      <c r="H477" s="349">
        <v>1500000</v>
      </c>
      <c r="I477" s="349">
        <v>0</v>
      </c>
      <c r="J477" s="249">
        <f t="shared" si="191"/>
        <v>7252000</v>
      </c>
      <c r="K477" s="247">
        <v>0</v>
      </c>
      <c r="L477" s="247">
        <v>0</v>
      </c>
      <c r="M477" s="247">
        <v>0</v>
      </c>
      <c r="N477" s="247">
        <v>0</v>
      </c>
      <c r="O477" s="247">
        <v>0</v>
      </c>
      <c r="P477" s="249">
        <v>0</v>
      </c>
      <c r="Q477" s="66">
        <f t="shared" si="192"/>
        <v>7252000</v>
      </c>
    </row>
    <row r="478" spans="1:17" ht="16.5" hidden="1" customHeight="1" outlineLevel="1">
      <c r="A478" s="510"/>
      <c r="B478" s="511"/>
      <c r="C478" s="108" t="s">
        <v>98</v>
      </c>
      <c r="D478" s="256"/>
      <c r="E478" s="247">
        <v>0</v>
      </c>
      <c r="F478" s="247">
        <v>0</v>
      </c>
      <c r="G478" s="247">
        <v>0</v>
      </c>
      <c r="H478" s="351">
        <v>0</v>
      </c>
      <c r="I478" s="349">
        <v>0</v>
      </c>
      <c r="J478" s="249">
        <f t="shared" si="191"/>
        <v>0</v>
      </c>
      <c r="K478" s="247">
        <v>0</v>
      </c>
      <c r="L478" s="247">
        <v>0</v>
      </c>
      <c r="M478" s="247">
        <v>0</v>
      </c>
      <c r="N478" s="247">
        <v>0</v>
      </c>
      <c r="O478" s="247">
        <v>0</v>
      </c>
      <c r="P478" s="249">
        <v>0</v>
      </c>
      <c r="Q478" s="66">
        <f t="shared" si="192"/>
        <v>0</v>
      </c>
    </row>
    <row r="479" spans="1:17" ht="16.5" hidden="1" customHeight="1" outlineLevel="1">
      <c r="A479" s="510"/>
      <c r="B479" s="511"/>
      <c r="C479" s="108" t="s">
        <v>99</v>
      </c>
      <c r="D479" s="256"/>
      <c r="E479" s="247">
        <v>0</v>
      </c>
      <c r="F479" s="247">
        <v>0</v>
      </c>
      <c r="G479" s="247">
        <v>0</v>
      </c>
      <c r="H479" s="351">
        <v>0</v>
      </c>
      <c r="I479" s="349">
        <v>0</v>
      </c>
      <c r="J479" s="249">
        <f t="shared" si="191"/>
        <v>0</v>
      </c>
      <c r="K479" s="247">
        <v>0</v>
      </c>
      <c r="L479" s="247">
        <v>0</v>
      </c>
      <c r="M479" s="247">
        <v>0</v>
      </c>
      <c r="N479" s="247">
        <v>0</v>
      </c>
      <c r="O479" s="247">
        <v>0</v>
      </c>
      <c r="P479" s="249">
        <v>0</v>
      </c>
      <c r="Q479" s="66">
        <f t="shared" si="192"/>
        <v>0</v>
      </c>
    </row>
    <row r="480" spans="1:17" ht="16.5" hidden="1" customHeight="1" outlineLevel="1">
      <c r="A480" s="510"/>
      <c r="B480" s="511"/>
      <c r="C480" s="108" t="s">
        <v>100</v>
      </c>
      <c r="D480" s="256"/>
      <c r="E480" s="247">
        <v>0</v>
      </c>
      <c r="F480" s="247">
        <v>0</v>
      </c>
      <c r="G480" s="247">
        <v>0</v>
      </c>
      <c r="H480" s="349">
        <v>0</v>
      </c>
      <c r="I480" s="349">
        <v>0</v>
      </c>
      <c r="J480" s="249">
        <f t="shared" si="191"/>
        <v>0</v>
      </c>
      <c r="K480" s="247">
        <v>0</v>
      </c>
      <c r="L480" s="247">
        <v>0</v>
      </c>
      <c r="M480" s="247">
        <v>0</v>
      </c>
      <c r="N480" s="247">
        <v>0</v>
      </c>
      <c r="O480" s="247">
        <v>0</v>
      </c>
      <c r="P480" s="249">
        <v>0</v>
      </c>
      <c r="Q480" s="66">
        <f t="shared" si="192"/>
        <v>0</v>
      </c>
    </row>
    <row r="481" spans="1:17" ht="16.5" hidden="1" customHeight="1" outlineLevel="1">
      <c r="A481" s="510"/>
      <c r="B481" s="511"/>
      <c r="C481" s="108" t="s">
        <v>101</v>
      </c>
      <c r="D481" s="256"/>
      <c r="E481" s="247">
        <v>0</v>
      </c>
      <c r="F481" s="247">
        <v>0</v>
      </c>
      <c r="G481" s="247">
        <v>0</v>
      </c>
      <c r="H481" s="349">
        <v>0</v>
      </c>
      <c r="I481" s="349">
        <v>0</v>
      </c>
      <c r="J481" s="249">
        <f t="shared" si="191"/>
        <v>0</v>
      </c>
      <c r="K481" s="247">
        <v>0</v>
      </c>
      <c r="L481" s="247">
        <v>0</v>
      </c>
      <c r="M481" s="247">
        <v>0</v>
      </c>
      <c r="N481" s="247">
        <v>0</v>
      </c>
      <c r="O481" s="247">
        <v>0</v>
      </c>
      <c r="P481" s="249">
        <v>0</v>
      </c>
      <c r="Q481" s="66">
        <f t="shared" si="192"/>
        <v>0</v>
      </c>
    </row>
    <row r="482" spans="1:17" ht="16.5" hidden="1" customHeight="1" outlineLevel="1">
      <c r="A482" s="510"/>
      <c r="B482" s="511"/>
      <c r="C482" s="108" t="s">
        <v>102</v>
      </c>
      <c r="D482" s="256"/>
      <c r="E482" s="247">
        <v>0</v>
      </c>
      <c r="F482" s="247">
        <v>0</v>
      </c>
      <c r="G482" s="247">
        <v>0</v>
      </c>
      <c r="H482" s="349">
        <v>0</v>
      </c>
      <c r="I482" s="351">
        <v>2500000</v>
      </c>
      <c r="J482" s="249">
        <f t="shared" si="191"/>
        <v>2500000</v>
      </c>
      <c r="K482" s="247">
        <v>0</v>
      </c>
      <c r="L482" s="247">
        <v>0</v>
      </c>
      <c r="M482" s="247">
        <v>0</v>
      </c>
      <c r="N482" s="247">
        <v>0</v>
      </c>
      <c r="O482" s="247">
        <v>0</v>
      </c>
      <c r="P482" s="249">
        <v>0</v>
      </c>
      <c r="Q482" s="66">
        <f t="shared" si="192"/>
        <v>2500000</v>
      </c>
    </row>
    <row r="483" spans="1:17" ht="16.5" hidden="1" customHeight="1" outlineLevel="1">
      <c r="A483" s="510"/>
      <c r="B483" s="511"/>
      <c r="C483" s="108" t="s">
        <v>103</v>
      </c>
      <c r="D483" s="256"/>
      <c r="E483" s="247">
        <v>0</v>
      </c>
      <c r="F483" s="247">
        <v>0</v>
      </c>
      <c r="G483" s="247">
        <v>0</v>
      </c>
      <c r="H483" s="349">
        <v>0</v>
      </c>
      <c r="I483" s="349">
        <v>0</v>
      </c>
      <c r="J483" s="249">
        <f t="shared" si="191"/>
        <v>0</v>
      </c>
      <c r="K483" s="247">
        <v>0</v>
      </c>
      <c r="L483" s="247">
        <v>0</v>
      </c>
      <c r="M483" s="247">
        <v>0</v>
      </c>
      <c r="N483" s="247">
        <v>0</v>
      </c>
      <c r="O483" s="247">
        <v>0</v>
      </c>
      <c r="P483" s="249">
        <v>0</v>
      </c>
      <c r="Q483" s="66">
        <f t="shared" si="192"/>
        <v>0</v>
      </c>
    </row>
    <row r="484" spans="1:17" ht="16.5" hidden="1" customHeight="1" outlineLevel="1">
      <c r="A484" s="510"/>
      <c r="B484" s="511"/>
      <c r="C484" s="108" t="s">
        <v>104</v>
      </c>
      <c r="D484" s="256"/>
      <c r="E484" s="247">
        <v>0</v>
      </c>
      <c r="F484" s="247">
        <v>0</v>
      </c>
      <c r="G484" s="247">
        <v>0</v>
      </c>
      <c r="H484" s="349">
        <v>0</v>
      </c>
      <c r="I484" s="349">
        <v>0</v>
      </c>
      <c r="J484" s="249">
        <f t="shared" si="191"/>
        <v>0</v>
      </c>
      <c r="K484" s="247">
        <v>0</v>
      </c>
      <c r="L484" s="247">
        <v>0</v>
      </c>
      <c r="M484" s="247">
        <v>0</v>
      </c>
      <c r="N484" s="247">
        <v>0</v>
      </c>
      <c r="O484" s="247">
        <v>0</v>
      </c>
      <c r="P484" s="249">
        <v>0</v>
      </c>
      <c r="Q484" s="66">
        <f t="shared" si="192"/>
        <v>0</v>
      </c>
    </row>
    <row r="485" spans="1:17" ht="16.5" hidden="1" customHeight="1" outlineLevel="1">
      <c r="A485" s="510"/>
      <c r="B485" s="511"/>
      <c r="C485" s="108" t="s">
        <v>105</v>
      </c>
      <c r="D485" s="256"/>
      <c r="E485" s="247">
        <v>0</v>
      </c>
      <c r="F485" s="247">
        <v>0</v>
      </c>
      <c r="G485" s="247">
        <v>0</v>
      </c>
      <c r="H485" s="349">
        <v>0</v>
      </c>
      <c r="I485" s="349">
        <v>0</v>
      </c>
      <c r="J485" s="249">
        <f t="shared" si="191"/>
        <v>0</v>
      </c>
      <c r="K485" s="247">
        <v>0</v>
      </c>
      <c r="L485" s="247">
        <v>0</v>
      </c>
      <c r="M485" s="247">
        <v>0</v>
      </c>
      <c r="N485" s="247">
        <v>0</v>
      </c>
      <c r="O485" s="247">
        <v>0</v>
      </c>
      <c r="P485" s="249">
        <v>0</v>
      </c>
      <c r="Q485" s="66">
        <f t="shared" si="192"/>
        <v>0</v>
      </c>
    </row>
    <row r="486" spans="1:17" ht="16.5" hidden="1" customHeight="1" outlineLevel="1">
      <c r="A486" s="510"/>
      <c r="B486" s="511"/>
      <c r="C486" s="108" t="s">
        <v>106</v>
      </c>
      <c r="D486" s="256"/>
      <c r="E486" s="247">
        <f>5000000-E477</f>
        <v>748000</v>
      </c>
      <c r="F486" s="247">
        <v>0</v>
      </c>
      <c r="G486" s="247">
        <v>0</v>
      </c>
      <c r="H486" s="349">
        <v>0</v>
      </c>
      <c r="I486" s="349">
        <v>0</v>
      </c>
      <c r="J486" s="249">
        <f t="shared" si="191"/>
        <v>748000</v>
      </c>
      <c r="K486" s="247">
        <v>0</v>
      </c>
      <c r="L486" s="247">
        <v>0</v>
      </c>
      <c r="M486" s="247">
        <v>0</v>
      </c>
      <c r="N486" s="247">
        <v>0</v>
      </c>
      <c r="O486" s="247">
        <v>0</v>
      </c>
      <c r="P486" s="249">
        <v>0</v>
      </c>
      <c r="Q486" s="66">
        <f t="shared" si="192"/>
        <v>748000</v>
      </c>
    </row>
    <row r="487" spans="1:17" ht="16.5" hidden="1" customHeight="1" outlineLevel="1">
      <c r="A487" s="510"/>
      <c r="B487" s="511"/>
      <c r="C487" s="108" t="s">
        <v>107</v>
      </c>
      <c r="D487" s="256"/>
      <c r="E487" s="247">
        <v>0</v>
      </c>
      <c r="F487" s="247">
        <v>0</v>
      </c>
      <c r="G487" s="247">
        <v>0</v>
      </c>
      <c r="H487" s="351">
        <v>0</v>
      </c>
      <c r="I487" s="349">
        <v>0</v>
      </c>
      <c r="J487" s="249">
        <f t="shared" si="191"/>
        <v>0</v>
      </c>
      <c r="K487" s="247">
        <v>0</v>
      </c>
      <c r="L487" s="247">
        <v>0</v>
      </c>
      <c r="M487" s="247">
        <v>0</v>
      </c>
      <c r="N487" s="247">
        <v>0</v>
      </c>
      <c r="O487" s="247">
        <v>0</v>
      </c>
      <c r="P487" s="249">
        <v>0</v>
      </c>
      <c r="Q487" s="66">
        <f t="shared" si="192"/>
        <v>0</v>
      </c>
    </row>
    <row r="488" spans="1:17" ht="16.5" hidden="1" customHeight="1" outlineLevel="1">
      <c r="A488" s="510"/>
      <c r="B488" s="511"/>
      <c r="C488" s="108" t="s">
        <v>108</v>
      </c>
      <c r="D488" s="256"/>
      <c r="E488" s="247">
        <v>0</v>
      </c>
      <c r="F488" s="247">
        <v>0</v>
      </c>
      <c r="G488" s="247">
        <v>0</v>
      </c>
      <c r="H488" s="349">
        <v>0</v>
      </c>
      <c r="I488" s="349">
        <v>0</v>
      </c>
      <c r="J488" s="249">
        <f t="shared" si="191"/>
        <v>0</v>
      </c>
      <c r="K488" s="247">
        <v>0</v>
      </c>
      <c r="L488" s="247">
        <v>0</v>
      </c>
      <c r="M488" s="247">
        <v>0</v>
      </c>
      <c r="N488" s="247">
        <v>0</v>
      </c>
      <c r="O488" s="247">
        <v>0</v>
      </c>
      <c r="P488" s="249">
        <v>0</v>
      </c>
      <c r="Q488" s="66">
        <f t="shared" si="192"/>
        <v>0</v>
      </c>
    </row>
    <row r="489" spans="1:17" ht="16.5" hidden="1" customHeight="1" outlineLevel="1">
      <c r="A489" s="510"/>
      <c r="B489" s="511"/>
      <c r="C489" s="108" t="s">
        <v>109</v>
      </c>
      <c r="D489" s="256"/>
      <c r="E489" s="247">
        <v>0</v>
      </c>
      <c r="F489" s="247">
        <v>0</v>
      </c>
      <c r="G489" s="247">
        <v>0</v>
      </c>
      <c r="H489" s="349">
        <v>0</v>
      </c>
      <c r="I489" s="349">
        <v>0</v>
      </c>
      <c r="J489" s="249">
        <f t="shared" si="191"/>
        <v>0</v>
      </c>
      <c r="K489" s="247">
        <v>0</v>
      </c>
      <c r="L489" s="247">
        <v>0</v>
      </c>
      <c r="M489" s="247">
        <v>0</v>
      </c>
      <c r="N489" s="247">
        <v>0</v>
      </c>
      <c r="O489" s="247">
        <v>0</v>
      </c>
      <c r="P489" s="249">
        <v>0</v>
      </c>
      <c r="Q489" s="66">
        <f t="shared" si="192"/>
        <v>0</v>
      </c>
    </row>
    <row r="490" spans="1:17" ht="16.5" hidden="1" customHeight="1" outlineLevel="1">
      <c r="A490" s="510"/>
      <c r="B490" s="511"/>
      <c r="C490" s="108" t="s">
        <v>110</v>
      </c>
      <c r="D490" s="256"/>
      <c r="E490" s="247">
        <v>0</v>
      </c>
      <c r="F490" s="247">
        <v>0</v>
      </c>
      <c r="G490" s="247">
        <v>0</v>
      </c>
      <c r="H490" s="349">
        <v>0</v>
      </c>
      <c r="I490" s="349">
        <v>0</v>
      </c>
      <c r="J490" s="249">
        <f t="shared" si="191"/>
        <v>0</v>
      </c>
      <c r="K490" s="247">
        <v>0</v>
      </c>
      <c r="L490" s="247">
        <v>0</v>
      </c>
      <c r="M490" s="247">
        <v>0</v>
      </c>
      <c r="N490" s="247">
        <v>0</v>
      </c>
      <c r="O490" s="247">
        <v>0</v>
      </c>
      <c r="P490" s="249">
        <v>0</v>
      </c>
      <c r="Q490" s="66">
        <f t="shared" si="192"/>
        <v>0</v>
      </c>
    </row>
    <row r="491" spans="1:17" ht="16.5" hidden="1" customHeight="1" outlineLevel="1">
      <c r="A491" s="510"/>
      <c r="B491" s="511"/>
      <c r="C491" s="108" t="s">
        <v>111</v>
      </c>
      <c r="D491" s="256"/>
      <c r="E491" s="247">
        <v>0</v>
      </c>
      <c r="F491" s="247">
        <v>0</v>
      </c>
      <c r="G491" s="247">
        <v>0</v>
      </c>
      <c r="H491" s="349">
        <v>0</v>
      </c>
      <c r="I491" s="349">
        <v>0</v>
      </c>
      <c r="J491" s="249">
        <f t="shared" si="191"/>
        <v>0</v>
      </c>
      <c r="K491" s="247">
        <v>0</v>
      </c>
      <c r="L491" s="247">
        <v>0</v>
      </c>
      <c r="M491" s="247">
        <v>0</v>
      </c>
      <c r="N491" s="247">
        <v>0</v>
      </c>
      <c r="O491" s="247">
        <v>0</v>
      </c>
      <c r="P491" s="249">
        <v>0</v>
      </c>
      <c r="Q491" s="66">
        <f t="shared" si="192"/>
        <v>0</v>
      </c>
    </row>
    <row r="492" spans="1:17" ht="16.5" hidden="1" customHeight="1" outlineLevel="1">
      <c r="A492" s="510"/>
      <c r="B492" s="511"/>
      <c r="C492" s="108" t="s">
        <v>112</v>
      </c>
      <c r="D492" s="256"/>
      <c r="E492" s="247">
        <v>0</v>
      </c>
      <c r="F492" s="247">
        <v>0</v>
      </c>
      <c r="G492" s="247">
        <v>0</v>
      </c>
      <c r="H492" s="349">
        <v>0</v>
      </c>
      <c r="I492" s="351">
        <v>600000</v>
      </c>
      <c r="J492" s="249">
        <f t="shared" si="191"/>
        <v>600000</v>
      </c>
      <c r="K492" s="247">
        <v>0</v>
      </c>
      <c r="L492" s="247">
        <v>0</v>
      </c>
      <c r="M492" s="247">
        <v>0</v>
      </c>
      <c r="N492" s="247">
        <v>0</v>
      </c>
      <c r="O492" s="247">
        <v>0</v>
      </c>
      <c r="P492" s="249">
        <v>0</v>
      </c>
      <c r="Q492" s="66">
        <f t="shared" si="192"/>
        <v>600000</v>
      </c>
    </row>
    <row r="493" spans="1:17" ht="16.5" hidden="1" customHeight="1" outlineLevel="1">
      <c r="A493" s="510"/>
      <c r="B493" s="511"/>
      <c r="C493" s="108" t="s">
        <v>113</v>
      </c>
      <c r="D493" s="256"/>
      <c r="E493" s="247">
        <v>0</v>
      </c>
      <c r="F493" s="247">
        <v>0</v>
      </c>
      <c r="G493" s="248">
        <v>2500000</v>
      </c>
      <c r="H493" s="349">
        <v>2500000</v>
      </c>
      <c r="I493" s="349">
        <v>0</v>
      </c>
      <c r="J493" s="249">
        <f t="shared" si="191"/>
        <v>5000000</v>
      </c>
      <c r="K493" s="247">
        <v>0</v>
      </c>
      <c r="L493" s="247">
        <v>0</v>
      </c>
      <c r="M493" s="247">
        <v>0</v>
      </c>
      <c r="N493" s="247">
        <v>0</v>
      </c>
      <c r="O493" s="247">
        <v>0</v>
      </c>
      <c r="P493" s="249">
        <v>0</v>
      </c>
      <c r="Q493" s="66">
        <f t="shared" si="192"/>
        <v>5000000</v>
      </c>
    </row>
    <row r="494" spans="1:17" ht="16.5" hidden="1" customHeight="1" outlineLevel="1">
      <c r="A494" s="510"/>
      <c r="B494" s="511"/>
      <c r="C494" s="108" t="s">
        <v>114</v>
      </c>
      <c r="D494" s="256"/>
      <c r="E494" s="247">
        <v>0</v>
      </c>
      <c r="F494" s="247">
        <v>0</v>
      </c>
      <c r="G494" s="247">
        <v>0</v>
      </c>
      <c r="H494" s="349">
        <v>0</v>
      </c>
      <c r="I494" s="349">
        <v>0</v>
      </c>
      <c r="J494" s="249">
        <f t="shared" si="191"/>
        <v>0</v>
      </c>
      <c r="K494" s="247">
        <v>0</v>
      </c>
      <c r="L494" s="247">
        <v>0</v>
      </c>
      <c r="M494" s="247">
        <v>0</v>
      </c>
      <c r="N494" s="247">
        <v>0</v>
      </c>
      <c r="O494" s="247">
        <v>0</v>
      </c>
      <c r="P494" s="249">
        <v>0</v>
      </c>
      <c r="Q494" s="66">
        <f t="shared" si="192"/>
        <v>0</v>
      </c>
    </row>
    <row r="495" spans="1:17" ht="16.5" hidden="1" customHeight="1" outlineLevel="1">
      <c r="A495" s="510"/>
      <c r="B495" s="511"/>
      <c r="C495" s="108" t="s">
        <v>115</v>
      </c>
      <c r="D495" s="256"/>
      <c r="E495" s="247">
        <v>0</v>
      </c>
      <c r="F495" s="247">
        <v>0</v>
      </c>
      <c r="G495" s="247">
        <v>0</v>
      </c>
      <c r="H495" s="349">
        <v>0</v>
      </c>
      <c r="I495" s="349">
        <v>0</v>
      </c>
      <c r="J495" s="249">
        <f t="shared" si="191"/>
        <v>0</v>
      </c>
      <c r="K495" s="247">
        <v>0</v>
      </c>
      <c r="L495" s="247">
        <v>0</v>
      </c>
      <c r="M495" s="247">
        <v>0</v>
      </c>
      <c r="N495" s="247">
        <v>0</v>
      </c>
      <c r="O495" s="247">
        <v>0</v>
      </c>
      <c r="P495" s="249">
        <v>0</v>
      </c>
      <c r="Q495" s="66">
        <f t="shared" si="192"/>
        <v>0</v>
      </c>
    </row>
    <row r="496" spans="1:17" ht="16.5" hidden="1" customHeight="1" outlineLevel="1">
      <c r="A496" s="510"/>
      <c r="B496" s="511"/>
      <c r="C496" s="108" t="s">
        <v>116</v>
      </c>
      <c r="D496" s="256"/>
      <c r="E496" s="247">
        <v>0</v>
      </c>
      <c r="F496" s="247">
        <v>0</v>
      </c>
      <c r="G496" s="247">
        <v>0</v>
      </c>
      <c r="H496" s="349">
        <v>0</v>
      </c>
      <c r="I496" s="349">
        <v>0</v>
      </c>
      <c r="J496" s="249">
        <f t="shared" si="191"/>
        <v>0</v>
      </c>
      <c r="K496" s="247">
        <v>0</v>
      </c>
      <c r="L496" s="247">
        <v>0</v>
      </c>
      <c r="M496" s="247">
        <v>0</v>
      </c>
      <c r="N496" s="247">
        <v>0</v>
      </c>
      <c r="O496" s="247">
        <v>0</v>
      </c>
      <c r="P496" s="249">
        <v>0</v>
      </c>
      <c r="Q496" s="66">
        <f t="shared" si="192"/>
        <v>0</v>
      </c>
    </row>
    <row r="497" spans="1:17" ht="16.5" hidden="1" customHeight="1" outlineLevel="1">
      <c r="A497" s="510"/>
      <c r="B497" s="511"/>
      <c r="C497" s="108" t="s">
        <v>117</v>
      </c>
      <c r="D497" s="256"/>
      <c r="E497" s="247">
        <v>0</v>
      </c>
      <c r="F497" s="247">
        <v>0</v>
      </c>
      <c r="G497" s="248">
        <v>2000000</v>
      </c>
      <c r="H497" s="349">
        <v>2000000</v>
      </c>
      <c r="I497" s="349">
        <v>0</v>
      </c>
      <c r="J497" s="249">
        <f t="shared" si="191"/>
        <v>4000000</v>
      </c>
      <c r="K497" s="247">
        <v>0</v>
      </c>
      <c r="L497" s="247">
        <v>0</v>
      </c>
      <c r="M497" s="247">
        <v>0</v>
      </c>
      <c r="N497" s="247">
        <v>0</v>
      </c>
      <c r="O497" s="247">
        <v>0</v>
      </c>
      <c r="P497" s="249">
        <v>0</v>
      </c>
      <c r="Q497" s="66">
        <f t="shared" si="192"/>
        <v>4000000</v>
      </c>
    </row>
    <row r="498" spans="1:17" ht="16.5" hidden="1" customHeight="1" outlineLevel="1">
      <c r="A498" s="510"/>
      <c r="B498" s="511"/>
      <c r="C498" s="108" t="s">
        <v>118</v>
      </c>
      <c r="D498" s="256"/>
      <c r="E498" s="247">
        <v>0</v>
      </c>
      <c r="F498" s="247">
        <v>0</v>
      </c>
      <c r="G498" s="247">
        <v>0</v>
      </c>
      <c r="H498" s="349">
        <v>0</v>
      </c>
      <c r="I498" s="349">
        <v>0</v>
      </c>
      <c r="J498" s="249">
        <f t="shared" si="191"/>
        <v>0</v>
      </c>
      <c r="K498" s="247">
        <v>0</v>
      </c>
      <c r="L498" s="247">
        <v>0</v>
      </c>
      <c r="M498" s="247">
        <v>0</v>
      </c>
      <c r="N498" s="247">
        <v>0</v>
      </c>
      <c r="O498" s="247">
        <v>0</v>
      </c>
      <c r="P498" s="249">
        <v>0</v>
      </c>
      <c r="Q498" s="66">
        <f t="shared" si="192"/>
        <v>0</v>
      </c>
    </row>
    <row r="499" spans="1:17" ht="16.5" hidden="1" customHeight="1" outlineLevel="1">
      <c r="A499" s="510"/>
      <c r="B499" s="511"/>
      <c r="C499" s="114" t="s">
        <v>119</v>
      </c>
      <c r="D499" s="256"/>
      <c r="E499" s="247">
        <v>0</v>
      </c>
      <c r="F499" s="247">
        <v>0</v>
      </c>
      <c r="G499" s="247">
        <v>0</v>
      </c>
      <c r="H499" s="349">
        <v>0</v>
      </c>
      <c r="I499" s="349">
        <v>0</v>
      </c>
      <c r="J499" s="249">
        <f t="shared" si="191"/>
        <v>0</v>
      </c>
      <c r="K499" s="247">
        <v>0</v>
      </c>
      <c r="L499" s="247">
        <v>0</v>
      </c>
      <c r="M499" s="247">
        <v>0</v>
      </c>
      <c r="N499" s="247">
        <v>0</v>
      </c>
      <c r="O499" s="247">
        <v>0</v>
      </c>
      <c r="P499" s="249">
        <v>0</v>
      </c>
      <c r="Q499" s="66">
        <f t="shared" si="192"/>
        <v>0</v>
      </c>
    </row>
    <row r="500" spans="1:17" ht="49.5" customHeight="1" collapsed="1">
      <c r="A500" s="510"/>
      <c r="B500" s="511"/>
      <c r="C500" s="254" t="s">
        <v>84</v>
      </c>
      <c r="D500" s="256">
        <f>D501</f>
        <v>0</v>
      </c>
      <c r="E500" s="256">
        <v>0</v>
      </c>
      <c r="F500" s="256">
        <v>1860000</v>
      </c>
      <c r="G500" s="256">
        <f t="shared" ref="G500:I500" si="193">G501</f>
        <v>0</v>
      </c>
      <c r="H500" s="256">
        <f t="shared" si="193"/>
        <v>0</v>
      </c>
      <c r="I500" s="256">
        <f t="shared" si="193"/>
        <v>0</v>
      </c>
      <c r="J500" s="252">
        <f t="shared" si="191"/>
        <v>0</v>
      </c>
      <c r="K500" s="256">
        <f>K501</f>
        <v>0</v>
      </c>
      <c r="L500" s="256">
        <f t="shared" ref="L500:O500" si="194">L501</f>
        <v>0</v>
      </c>
      <c r="M500" s="256">
        <f t="shared" si="194"/>
        <v>0</v>
      </c>
      <c r="N500" s="256">
        <f t="shared" si="194"/>
        <v>0</v>
      </c>
      <c r="O500" s="256">
        <f t="shared" si="194"/>
        <v>0</v>
      </c>
      <c r="P500" s="252">
        <f t="shared" si="180"/>
        <v>0</v>
      </c>
      <c r="Q500" s="66">
        <f t="shared" si="179"/>
        <v>0</v>
      </c>
    </row>
    <row r="501" spans="1:17" ht="16.5" hidden="1" customHeight="1" outlineLevel="1">
      <c r="A501" s="510"/>
      <c r="B501" s="511"/>
      <c r="C501" s="97" t="s">
        <v>123</v>
      </c>
      <c r="D501" s="256">
        <v>0</v>
      </c>
      <c r="E501" s="253">
        <v>3422000</v>
      </c>
      <c r="F501" s="256"/>
      <c r="G501" s="256"/>
      <c r="H501" s="256"/>
      <c r="I501" s="256">
        <v>0</v>
      </c>
      <c r="J501" s="252">
        <f t="shared" si="175"/>
        <v>3422000</v>
      </c>
      <c r="K501" s="256">
        <v>0</v>
      </c>
      <c r="L501" s="256">
        <v>0</v>
      </c>
      <c r="M501" s="256">
        <v>0</v>
      </c>
      <c r="N501" s="256">
        <v>0</v>
      </c>
      <c r="O501" s="256">
        <v>0</v>
      </c>
      <c r="P501" s="252">
        <f t="shared" ref="P501:P502" si="195">O501+N501+M501+L501+K501+J501</f>
        <v>3422000</v>
      </c>
      <c r="Q501" s="256">
        <v>0</v>
      </c>
    </row>
    <row r="502" spans="1:17" ht="16.5" hidden="1" customHeight="1" outlineLevel="1">
      <c r="A502" s="510"/>
      <c r="B502" s="511"/>
      <c r="C502" s="255" t="s">
        <v>355</v>
      </c>
      <c r="D502" s="256">
        <v>0</v>
      </c>
      <c r="E502" s="256">
        <v>0</v>
      </c>
      <c r="F502" s="256">
        <v>1860000</v>
      </c>
      <c r="G502" s="256">
        <v>0</v>
      </c>
      <c r="H502" s="256">
        <v>0</v>
      </c>
      <c r="I502" s="256">
        <v>0</v>
      </c>
      <c r="J502" s="252">
        <f t="shared" si="175"/>
        <v>1860000</v>
      </c>
      <c r="K502" s="256">
        <v>0</v>
      </c>
      <c r="L502" s="256">
        <v>0</v>
      </c>
      <c r="M502" s="256">
        <v>0</v>
      </c>
      <c r="N502" s="256">
        <v>0</v>
      </c>
      <c r="O502" s="256">
        <v>0</v>
      </c>
      <c r="P502" s="252">
        <f t="shared" si="195"/>
        <v>1860000</v>
      </c>
      <c r="Q502" s="256">
        <v>0</v>
      </c>
    </row>
    <row r="503" spans="1:17" ht="25.5" customHeight="1" collapsed="1">
      <c r="A503" s="510"/>
      <c r="B503" s="511"/>
      <c r="C503" s="128" t="s">
        <v>22</v>
      </c>
      <c r="D503" s="256">
        <v>0</v>
      </c>
      <c r="E503" s="208">
        <f>SUM(E504:E505)</f>
        <v>0</v>
      </c>
      <c r="F503" s="208">
        <f>SUM(F504:F505)</f>
        <v>0</v>
      </c>
      <c r="G503" s="208">
        <f>SUM(G504:G505)</f>
        <v>0</v>
      </c>
      <c r="H503" s="351">
        <v>0</v>
      </c>
      <c r="I503" s="351">
        <v>100666</v>
      </c>
      <c r="J503" s="212">
        <f t="shared" si="175"/>
        <v>100666</v>
      </c>
      <c r="K503" s="208">
        <f>SUM(K504:K505)</f>
        <v>100666</v>
      </c>
      <c r="L503" s="208">
        <f>SUM(L504:L505)</f>
        <v>100667</v>
      </c>
      <c r="M503" s="208">
        <f>SUM(M504:M505)</f>
        <v>100667</v>
      </c>
      <c r="N503" s="208">
        <f>SUM(N504:N505)</f>
        <v>100666</v>
      </c>
      <c r="O503" s="208">
        <f>SUM(O504:O505)</f>
        <v>100666</v>
      </c>
      <c r="P503" s="212">
        <f t="shared" si="180"/>
        <v>503332</v>
      </c>
      <c r="Q503" s="66">
        <f t="shared" si="179"/>
        <v>603998</v>
      </c>
    </row>
    <row r="504" spans="1:17" ht="15.75" hidden="1" customHeight="1" outlineLevel="1">
      <c r="A504" s="510"/>
      <c r="B504" s="511"/>
      <c r="C504" s="105" t="s">
        <v>88</v>
      </c>
      <c r="D504" s="105"/>
      <c r="E504" s="12">
        <v>0</v>
      </c>
      <c r="F504" s="12">
        <v>0</v>
      </c>
      <c r="G504" s="12">
        <v>0</v>
      </c>
      <c r="H504" s="12">
        <v>0</v>
      </c>
      <c r="I504" s="134">
        <v>40266</v>
      </c>
      <c r="J504" s="212">
        <f t="shared" si="175"/>
        <v>40266</v>
      </c>
      <c r="K504" s="134">
        <v>40266</v>
      </c>
      <c r="L504" s="134">
        <v>40267</v>
      </c>
      <c r="M504" s="222">
        <v>40267</v>
      </c>
      <c r="N504" s="222">
        <v>40266</v>
      </c>
      <c r="O504" s="134">
        <v>40266</v>
      </c>
      <c r="P504" s="212">
        <f t="shared" si="180"/>
        <v>201332</v>
      </c>
      <c r="Q504" s="15"/>
    </row>
    <row r="505" spans="1:17" ht="15.75" hidden="1" customHeight="1" outlineLevel="1">
      <c r="A505" s="512"/>
      <c r="B505" s="513"/>
      <c r="C505" s="105" t="s">
        <v>87</v>
      </c>
      <c r="D505" s="105"/>
      <c r="E505" s="12">
        <v>0</v>
      </c>
      <c r="F505" s="12">
        <v>0</v>
      </c>
      <c r="G505" s="12">
        <v>0</v>
      </c>
      <c r="H505" s="12">
        <v>0</v>
      </c>
      <c r="I505" s="95">
        <v>60400</v>
      </c>
      <c r="J505" s="212">
        <f t="shared" si="175"/>
        <v>60400</v>
      </c>
      <c r="K505" s="95">
        <v>60400</v>
      </c>
      <c r="L505" s="95">
        <v>60400</v>
      </c>
      <c r="M505" s="95">
        <v>60400</v>
      </c>
      <c r="N505" s="95">
        <v>60400</v>
      </c>
      <c r="O505" s="95">
        <v>60400</v>
      </c>
      <c r="P505" s="212">
        <f t="shared" si="180"/>
        <v>302000</v>
      </c>
      <c r="Q505" s="15"/>
    </row>
    <row r="506" spans="1:17" s="228" customFormat="1" ht="34.5" customHeight="1" collapsed="1">
      <c r="A506" s="505" t="s">
        <v>84</v>
      </c>
      <c r="B506" s="506"/>
      <c r="C506" s="507"/>
      <c r="D506" s="212">
        <f t="shared" ref="D506:I506" si="196">D561+D615+D669+D723</f>
        <v>0</v>
      </c>
      <c r="E506" s="212">
        <f>E561+E615+E669+E723</f>
        <v>1677000</v>
      </c>
      <c r="F506" s="212">
        <f>F561+F615+F669+F723+F507</f>
        <v>193000</v>
      </c>
      <c r="G506" s="212">
        <f t="shared" si="196"/>
        <v>413000</v>
      </c>
      <c r="H506" s="354">
        <f t="shared" si="196"/>
        <v>413000</v>
      </c>
      <c r="I506" s="354">
        <f t="shared" si="196"/>
        <v>22502692.999999996</v>
      </c>
      <c r="J506" s="212">
        <f t="shared" si="175"/>
        <v>25198692.999999996</v>
      </c>
      <c r="K506" s="356">
        <f t="shared" ref="K506:O506" si="197">K561+K615+K669+K723+K507</f>
        <v>30592626.399999999</v>
      </c>
      <c r="L506" s="356">
        <f t="shared" si="197"/>
        <v>31643484.999999996</v>
      </c>
      <c r="M506" s="356">
        <f t="shared" si="197"/>
        <v>22502692.999999996</v>
      </c>
      <c r="N506" s="356">
        <f t="shared" si="197"/>
        <v>22502692.999999996</v>
      </c>
      <c r="O506" s="356">
        <f t="shared" si="197"/>
        <v>23668692.999999996</v>
      </c>
      <c r="P506" s="212">
        <f t="shared" si="180"/>
        <v>130910190.39999999</v>
      </c>
      <c r="Q506" s="67">
        <f>J506+P506</f>
        <v>156108883.39999998</v>
      </c>
    </row>
    <row r="507" spans="1:17" ht="39" customHeight="1">
      <c r="A507" s="525">
        <v>14</v>
      </c>
      <c r="B507" s="525"/>
      <c r="C507" s="299" t="s">
        <v>11</v>
      </c>
      <c r="D507" s="128"/>
      <c r="E507" s="208">
        <f>SUM(E508:E560)</f>
        <v>0</v>
      </c>
      <c r="F507" s="208">
        <f>SUM(F508:F560)</f>
        <v>0</v>
      </c>
      <c r="G507" s="208">
        <f>SUM(G508:G560)</f>
        <v>0</v>
      </c>
      <c r="H507" s="351">
        <v>0</v>
      </c>
      <c r="I507" s="351">
        <v>0</v>
      </c>
      <c r="J507" s="212">
        <f t="shared" si="175"/>
        <v>0</v>
      </c>
      <c r="K507" s="208">
        <f t="shared" ref="K507" si="198">SUM(K508:K560)</f>
        <v>8089933.4000000004</v>
      </c>
      <c r="L507" s="208">
        <f>SUM(L508:L560)</f>
        <v>7974792</v>
      </c>
      <c r="M507" s="208">
        <f t="shared" ref="M507:O507" si="199">SUM(M508:M560)</f>
        <v>0</v>
      </c>
      <c r="N507" s="208">
        <f t="shared" si="199"/>
        <v>0</v>
      </c>
      <c r="O507" s="208">
        <f t="shared" si="199"/>
        <v>0</v>
      </c>
      <c r="P507" s="212">
        <f t="shared" si="180"/>
        <v>16064725.4</v>
      </c>
      <c r="Q507" s="66">
        <f t="shared" ref="Q507:Q570" si="200">J507+P507</f>
        <v>16064725.4</v>
      </c>
    </row>
    <row r="508" spans="1:17" ht="16.5" hidden="1" customHeight="1" outlineLevel="1">
      <c r="A508" s="525"/>
      <c r="B508" s="525"/>
      <c r="C508" s="300" t="s">
        <v>37</v>
      </c>
      <c r="D508" s="97"/>
      <c r="E508" s="113"/>
      <c r="F508" s="206"/>
      <c r="G508" s="206">
        <v>0</v>
      </c>
      <c r="H508" s="349">
        <v>0</v>
      </c>
      <c r="I508" s="349">
        <v>0</v>
      </c>
      <c r="J508" s="212">
        <f t="shared" si="175"/>
        <v>0</v>
      </c>
      <c r="K508" s="206">
        <v>166605</v>
      </c>
      <c r="L508" s="206">
        <v>0</v>
      </c>
      <c r="M508" s="206">
        <v>0</v>
      </c>
      <c r="N508" s="206">
        <v>0</v>
      </c>
      <c r="O508" s="206">
        <v>0</v>
      </c>
      <c r="P508" s="212">
        <f t="shared" si="180"/>
        <v>166605</v>
      </c>
      <c r="Q508" s="66">
        <f t="shared" si="200"/>
        <v>166605</v>
      </c>
    </row>
    <row r="509" spans="1:17" ht="16.5" hidden="1" customHeight="1" outlineLevel="1">
      <c r="A509" s="525"/>
      <c r="B509" s="525"/>
      <c r="C509" s="301" t="s">
        <v>38</v>
      </c>
      <c r="D509" s="123"/>
      <c r="E509" s="113"/>
      <c r="F509" s="206"/>
      <c r="G509" s="206">
        <v>0</v>
      </c>
      <c r="H509" s="349">
        <v>0</v>
      </c>
      <c r="I509" s="349">
        <v>0</v>
      </c>
      <c r="J509" s="212">
        <f t="shared" si="175"/>
        <v>0</v>
      </c>
      <c r="K509" s="206">
        <v>229568.4</v>
      </c>
      <c r="L509" s="206">
        <v>0</v>
      </c>
      <c r="M509" s="206">
        <v>0</v>
      </c>
      <c r="N509" s="206">
        <v>0</v>
      </c>
      <c r="O509" s="206">
        <v>0</v>
      </c>
      <c r="P509" s="212">
        <f t="shared" si="180"/>
        <v>229568.4</v>
      </c>
      <c r="Q509" s="66">
        <f t="shared" si="200"/>
        <v>229568.4</v>
      </c>
    </row>
    <row r="510" spans="1:17" ht="16.5" hidden="1" customHeight="1" outlineLevel="1">
      <c r="A510" s="525"/>
      <c r="B510" s="525"/>
      <c r="C510" s="300" t="s">
        <v>39</v>
      </c>
      <c r="D510" s="97"/>
      <c r="E510" s="113"/>
      <c r="F510" s="206"/>
      <c r="G510" s="206">
        <v>0</v>
      </c>
      <c r="H510" s="349">
        <v>0</v>
      </c>
      <c r="I510" s="349">
        <v>0</v>
      </c>
      <c r="J510" s="212">
        <f t="shared" si="175"/>
        <v>0</v>
      </c>
      <c r="K510" s="206">
        <v>525019</v>
      </c>
      <c r="L510" s="206">
        <v>0</v>
      </c>
      <c r="M510" s="206">
        <v>0</v>
      </c>
      <c r="N510" s="206">
        <v>0</v>
      </c>
      <c r="O510" s="206">
        <v>0</v>
      </c>
      <c r="P510" s="212">
        <f t="shared" si="180"/>
        <v>525019</v>
      </c>
      <c r="Q510" s="66">
        <f t="shared" si="200"/>
        <v>525019</v>
      </c>
    </row>
    <row r="511" spans="1:17" ht="16.5" hidden="1" customHeight="1" outlineLevel="1">
      <c r="A511" s="525"/>
      <c r="B511" s="525"/>
      <c r="C511" s="300" t="s">
        <v>40</v>
      </c>
      <c r="D511" s="97"/>
      <c r="E511" s="113"/>
      <c r="F511" s="206"/>
      <c r="G511" s="206">
        <v>0</v>
      </c>
      <c r="H511" s="349">
        <v>0</v>
      </c>
      <c r="I511" s="349">
        <v>0</v>
      </c>
      <c r="J511" s="212">
        <f t="shared" si="175"/>
        <v>0</v>
      </c>
      <c r="K511" s="206">
        <v>90550</v>
      </c>
      <c r="L511" s="206">
        <v>0</v>
      </c>
      <c r="M511" s="206">
        <v>0</v>
      </c>
      <c r="N511" s="206">
        <v>0</v>
      </c>
      <c r="O511" s="206">
        <v>0</v>
      </c>
      <c r="P511" s="212">
        <f t="shared" si="180"/>
        <v>90550</v>
      </c>
      <c r="Q511" s="66">
        <f t="shared" si="200"/>
        <v>90550</v>
      </c>
    </row>
    <row r="512" spans="1:17" ht="16.5" hidden="1" customHeight="1" outlineLevel="1">
      <c r="A512" s="525"/>
      <c r="B512" s="525"/>
      <c r="C512" s="300" t="s">
        <v>41</v>
      </c>
      <c r="D512" s="97"/>
      <c r="E512" s="113"/>
      <c r="F512" s="206"/>
      <c r="G512" s="206">
        <v>0</v>
      </c>
      <c r="H512" s="349">
        <v>0</v>
      </c>
      <c r="I512" s="349">
        <v>0</v>
      </c>
      <c r="J512" s="212">
        <f t="shared" si="175"/>
        <v>0</v>
      </c>
      <c r="K512" s="206">
        <v>238721</v>
      </c>
      <c r="L512" s="206">
        <v>0</v>
      </c>
      <c r="M512" s="206">
        <v>0</v>
      </c>
      <c r="N512" s="206">
        <v>0</v>
      </c>
      <c r="O512" s="206">
        <v>0</v>
      </c>
      <c r="P512" s="212">
        <f t="shared" si="180"/>
        <v>238721</v>
      </c>
      <c r="Q512" s="66">
        <f t="shared" si="200"/>
        <v>238721</v>
      </c>
    </row>
    <row r="513" spans="1:17" ht="16.5" hidden="1" customHeight="1" outlineLevel="1">
      <c r="A513" s="525"/>
      <c r="B513" s="525"/>
      <c r="C513" s="300" t="s">
        <v>42</v>
      </c>
      <c r="D513" s="97"/>
      <c r="E513" s="113"/>
      <c r="F513" s="206"/>
      <c r="G513" s="206">
        <v>0</v>
      </c>
      <c r="H513" s="349">
        <v>0</v>
      </c>
      <c r="I513" s="349">
        <v>0</v>
      </c>
      <c r="J513" s="212">
        <f t="shared" si="175"/>
        <v>0</v>
      </c>
      <c r="K513" s="206">
        <v>59240</v>
      </c>
      <c r="L513" s="206">
        <v>0</v>
      </c>
      <c r="M513" s="206">
        <v>0</v>
      </c>
      <c r="N513" s="206">
        <v>0</v>
      </c>
      <c r="O513" s="206">
        <v>0</v>
      </c>
      <c r="P513" s="212">
        <f t="shared" si="180"/>
        <v>59240</v>
      </c>
      <c r="Q513" s="66">
        <f t="shared" si="200"/>
        <v>59240</v>
      </c>
    </row>
    <row r="514" spans="1:17" ht="16.5" hidden="1" customHeight="1" outlineLevel="1">
      <c r="A514" s="525"/>
      <c r="B514" s="525"/>
      <c r="C514" s="300" t="s">
        <v>43</v>
      </c>
      <c r="D514" s="97"/>
      <c r="E514" s="113"/>
      <c r="F514" s="206"/>
      <c r="G514" s="206">
        <v>0</v>
      </c>
      <c r="H514" s="349">
        <v>0</v>
      </c>
      <c r="I514" s="349">
        <v>0</v>
      </c>
      <c r="J514" s="212">
        <f t="shared" si="175"/>
        <v>0</v>
      </c>
      <c r="K514" s="206">
        <v>459780</v>
      </c>
      <c r="L514" s="206">
        <v>0</v>
      </c>
      <c r="M514" s="206">
        <v>0</v>
      </c>
      <c r="N514" s="206">
        <v>0</v>
      </c>
      <c r="O514" s="206">
        <v>0</v>
      </c>
      <c r="P514" s="212">
        <f t="shared" si="180"/>
        <v>459780</v>
      </c>
      <c r="Q514" s="66">
        <f t="shared" si="200"/>
        <v>459780</v>
      </c>
    </row>
    <row r="515" spans="1:17" ht="16.5" hidden="1" customHeight="1" outlineLevel="1">
      <c r="A515" s="525"/>
      <c r="B515" s="525"/>
      <c r="C515" s="300" t="s">
        <v>44</v>
      </c>
      <c r="D515" s="97"/>
      <c r="E515" s="113"/>
      <c r="F515" s="206"/>
      <c r="G515" s="206">
        <v>0</v>
      </c>
      <c r="H515" s="349">
        <v>0</v>
      </c>
      <c r="I515" s="349">
        <v>0</v>
      </c>
      <c r="J515" s="212">
        <f t="shared" si="175"/>
        <v>0</v>
      </c>
      <c r="K515" s="206">
        <v>285332</v>
      </c>
      <c r="L515" s="206">
        <v>0</v>
      </c>
      <c r="M515" s="206">
        <v>0</v>
      </c>
      <c r="N515" s="206">
        <v>0</v>
      </c>
      <c r="O515" s="206">
        <v>0</v>
      </c>
      <c r="P515" s="212">
        <f t="shared" si="180"/>
        <v>285332</v>
      </c>
      <c r="Q515" s="66">
        <f t="shared" si="200"/>
        <v>285332</v>
      </c>
    </row>
    <row r="516" spans="1:17" ht="33" hidden="1" customHeight="1" outlineLevel="1">
      <c r="A516" s="525"/>
      <c r="B516" s="525"/>
      <c r="C516" s="300" t="s">
        <v>45</v>
      </c>
      <c r="D516" s="97"/>
      <c r="E516" s="113"/>
      <c r="F516" s="206"/>
      <c r="G516" s="206">
        <v>0</v>
      </c>
      <c r="H516" s="349">
        <v>0</v>
      </c>
      <c r="I516" s="349">
        <v>0</v>
      </c>
      <c r="J516" s="212">
        <f t="shared" si="175"/>
        <v>0</v>
      </c>
      <c r="K516" s="206">
        <v>698512</v>
      </c>
      <c r="L516" s="206">
        <v>0</v>
      </c>
      <c r="M516" s="206">
        <v>0</v>
      </c>
      <c r="N516" s="206">
        <v>0</v>
      </c>
      <c r="O516" s="206">
        <v>0</v>
      </c>
      <c r="P516" s="212">
        <f t="shared" si="180"/>
        <v>698512</v>
      </c>
      <c r="Q516" s="66">
        <f t="shared" si="200"/>
        <v>698512</v>
      </c>
    </row>
    <row r="517" spans="1:17" ht="33" hidden="1" customHeight="1" outlineLevel="1">
      <c r="A517" s="525"/>
      <c r="B517" s="525"/>
      <c r="C517" s="300" t="s">
        <v>46</v>
      </c>
      <c r="D517" s="97"/>
      <c r="E517" s="113"/>
      <c r="F517" s="206"/>
      <c r="G517" s="206">
        <v>0</v>
      </c>
      <c r="H517" s="349">
        <v>0</v>
      </c>
      <c r="I517" s="349">
        <v>0</v>
      </c>
      <c r="J517" s="212">
        <f t="shared" si="175"/>
        <v>0</v>
      </c>
      <c r="K517" s="206">
        <v>1145020</v>
      </c>
      <c r="L517" s="206">
        <v>0</v>
      </c>
      <c r="M517" s="206">
        <v>0</v>
      </c>
      <c r="N517" s="206">
        <v>0</v>
      </c>
      <c r="O517" s="206">
        <v>0</v>
      </c>
      <c r="P517" s="212">
        <f t="shared" si="180"/>
        <v>1145020</v>
      </c>
      <c r="Q517" s="66">
        <f t="shared" si="200"/>
        <v>1145020</v>
      </c>
    </row>
    <row r="518" spans="1:17" ht="33" hidden="1" customHeight="1" outlineLevel="1">
      <c r="A518" s="525"/>
      <c r="B518" s="525"/>
      <c r="C518" s="300" t="s">
        <v>47</v>
      </c>
      <c r="D518" s="97"/>
      <c r="E518" s="113"/>
      <c r="F518" s="206"/>
      <c r="G518" s="206">
        <v>0</v>
      </c>
      <c r="H518" s="349">
        <v>0</v>
      </c>
      <c r="I518" s="349">
        <v>0</v>
      </c>
      <c r="J518" s="212">
        <f t="shared" si="175"/>
        <v>0</v>
      </c>
      <c r="K518" s="206">
        <v>978683</v>
      </c>
      <c r="L518" s="206">
        <v>0</v>
      </c>
      <c r="M518" s="206">
        <v>0</v>
      </c>
      <c r="N518" s="206">
        <v>0</v>
      </c>
      <c r="O518" s="206">
        <v>0</v>
      </c>
      <c r="P518" s="212">
        <f t="shared" si="180"/>
        <v>978683</v>
      </c>
      <c r="Q518" s="66">
        <f t="shared" si="200"/>
        <v>978683</v>
      </c>
    </row>
    <row r="519" spans="1:17" ht="49.5" hidden="1" customHeight="1" outlineLevel="1">
      <c r="A519" s="525"/>
      <c r="B519" s="525"/>
      <c r="C519" s="300" t="s">
        <v>48</v>
      </c>
      <c r="D519" s="97"/>
      <c r="E519" s="126"/>
      <c r="F519" s="206"/>
      <c r="G519" s="206">
        <v>0</v>
      </c>
      <c r="H519" s="349">
        <v>0</v>
      </c>
      <c r="I519" s="349">
        <v>0</v>
      </c>
      <c r="J519" s="212">
        <f t="shared" si="175"/>
        <v>0</v>
      </c>
      <c r="K519" s="206">
        <v>1508209</v>
      </c>
      <c r="L519" s="206">
        <v>0</v>
      </c>
      <c r="M519" s="206">
        <v>0</v>
      </c>
      <c r="N519" s="206">
        <v>0</v>
      </c>
      <c r="O519" s="206">
        <v>0</v>
      </c>
      <c r="P519" s="212">
        <f t="shared" si="180"/>
        <v>1508209</v>
      </c>
      <c r="Q519" s="66">
        <f t="shared" si="200"/>
        <v>1508209</v>
      </c>
    </row>
    <row r="520" spans="1:17" ht="16.5" hidden="1" customHeight="1" outlineLevel="1">
      <c r="A520" s="525"/>
      <c r="B520" s="525"/>
      <c r="C520" s="300" t="s">
        <v>49</v>
      </c>
      <c r="D520" s="97"/>
      <c r="E520" s="113"/>
      <c r="F520" s="206"/>
      <c r="G520" s="206">
        <v>0</v>
      </c>
      <c r="H520" s="349">
        <v>0</v>
      </c>
      <c r="I520" s="349">
        <v>0</v>
      </c>
      <c r="J520" s="212">
        <f t="shared" si="175"/>
        <v>0</v>
      </c>
      <c r="K520" s="206">
        <v>145123</v>
      </c>
      <c r="L520" s="206">
        <v>0</v>
      </c>
      <c r="M520" s="206">
        <v>0</v>
      </c>
      <c r="N520" s="206">
        <v>0</v>
      </c>
      <c r="O520" s="206">
        <v>0</v>
      </c>
      <c r="P520" s="212">
        <f t="shared" si="180"/>
        <v>145123</v>
      </c>
      <c r="Q520" s="66">
        <f t="shared" si="200"/>
        <v>145123</v>
      </c>
    </row>
    <row r="521" spans="1:17" ht="16.5" hidden="1" customHeight="1" outlineLevel="1">
      <c r="A521" s="525"/>
      <c r="B521" s="525"/>
      <c r="C521" s="300" t="s">
        <v>50</v>
      </c>
      <c r="D521" s="97"/>
      <c r="E521" s="113"/>
      <c r="F521" s="206"/>
      <c r="G521" s="206">
        <v>0</v>
      </c>
      <c r="H521" s="349">
        <v>0</v>
      </c>
      <c r="I521" s="349">
        <v>0</v>
      </c>
      <c r="J521" s="212">
        <f t="shared" si="175"/>
        <v>0</v>
      </c>
      <c r="K521" s="206">
        <v>65892</v>
      </c>
      <c r="L521" s="206">
        <v>0</v>
      </c>
      <c r="M521" s="206">
        <v>0</v>
      </c>
      <c r="N521" s="206">
        <v>0</v>
      </c>
      <c r="O521" s="206">
        <v>0</v>
      </c>
      <c r="P521" s="212">
        <f t="shared" si="180"/>
        <v>65892</v>
      </c>
      <c r="Q521" s="66">
        <f t="shared" si="200"/>
        <v>65892</v>
      </c>
    </row>
    <row r="522" spans="1:17" ht="33" hidden="1" customHeight="1" outlineLevel="1">
      <c r="A522" s="525"/>
      <c r="B522" s="525"/>
      <c r="C522" s="300" t="s">
        <v>51</v>
      </c>
      <c r="D522" s="97"/>
      <c r="E522" s="113"/>
      <c r="F522" s="206"/>
      <c r="G522" s="206">
        <v>0</v>
      </c>
      <c r="H522" s="349">
        <v>0</v>
      </c>
      <c r="I522" s="349">
        <v>0</v>
      </c>
      <c r="J522" s="212">
        <f t="shared" si="175"/>
        <v>0</v>
      </c>
      <c r="K522" s="206">
        <v>54283</v>
      </c>
      <c r="L522" s="206">
        <v>0</v>
      </c>
      <c r="M522" s="206">
        <v>0</v>
      </c>
      <c r="N522" s="206">
        <v>0</v>
      </c>
      <c r="O522" s="206">
        <v>0</v>
      </c>
      <c r="P522" s="212">
        <f t="shared" si="180"/>
        <v>54283</v>
      </c>
      <c r="Q522" s="66">
        <f t="shared" si="200"/>
        <v>54283</v>
      </c>
    </row>
    <row r="523" spans="1:17" ht="16.5" hidden="1" customHeight="1" outlineLevel="1">
      <c r="A523" s="525"/>
      <c r="B523" s="525"/>
      <c r="C523" s="300" t="s">
        <v>37</v>
      </c>
      <c r="D523" s="97"/>
      <c r="E523" s="113"/>
      <c r="F523" s="206"/>
      <c r="G523" s="206">
        <v>0</v>
      </c>
      <c r="H523" s="349">
        <v>0</v>
      </c>
      <c r="I523" s="349">
        <v>0</v>
      </c>
      <c r="J523" s="212">
        <f t="shared" si="175"/>
        <v>0</v>
      </c>
      <c r="K523" s="206">
        <v>52899</v>
      </c>
      <c r="L523" s="206">
        <v>0</v>
      </c>
      <c r="M523" s="206">
        <v>0</v>
      </c>
      <c r="N523" s="206">
        <v>0</v>
      </c>
      <c r="O523" s="206">
        <v>0</v>
      </c>
      <c r="P523" s="212">
        <f t="shared" si="180"/>
        <v>52899</v>
      </c>
      <c r="Q523" s="66">
        <f t="shared" si="200"/>
        <v>52899</v>
      </c>
    </row>
    <row r="524" spans="1:17" ht="16.5" hidden="1" customHeight="1" outlineLevel="1">
      <c r="A524" s="525"/>
      <c r="B524" s="525"/>
      <c r="C524" s="300" t="s">
        <v>52</v>
      </c>
      <c r="D524" s="97"/>
      <c r="E524" s="126"/>
      <c r="F524" s="206"/>
      <c r="G524" s="206">
        <v>0</v>
      </c>
      <c r="H524" s="349">
        <v>0</v>
      </c>
      <c r="I524" s="349">
        <v>0</v>
      </c>
      <c r="J524" s="212">
        <f t="shared" si="175"/>
        <v>0</v>
      </c>
      <c r="K524" s="206">
        <v>120508</v>
      </c>
      <c r="L524" s="206">
        <v>0</v>
      </c>
      <c r="M524" s="206">
        <v>0</v>
      </c>
      <c r="N524" s="206">
        <v>0</v>
      </c>
      <c r="O524" s="206">
        <v>0</v>
      </c>
      <c r="P524" s="212">
        <f t="shared" si="180"/>
        <v>120508</v>
      </c>
      <c r="Q524" s="66">
        <f t="shared" si="200"/>
        <v>120508</v>
      </c>
    </row>
    <row r="525" spans="1:17" ht="16.5" hidden="1" customHeight="1" outlineLevel="1">
      <c r="A525" s="525"/>
      <c r="B525" s="525"/>
      <c r="C525" s="300" t="s">
        <v>53</v>
      </c>
      <c r="D525" s="97"/>
      <c r="E525" s="113"/>
      <c r="F525" s="206"/>
      <c r="G525" s="206">
        <v>0</v>
      </c>
      <c r="H525" s="349">
        <v>0</v>
      </c>
      <c r="I525" s="349">
        <v>0</v>
      </c>
      <c r="J525" s="212">
        <f t="shared" si="175"/>
        <v>0</v>
      </c>
      <c r="K525" s="206">
        <v>41331</v>
      </c>
      <c r="L525" s="206">
        <v>0</v>
      </c>
      <c r="M525" s="206">
        <v>0</v>
      </c>
      <c r="N525" s="206">
        <v>0</v>
      </c>
      <c r="O525" s="206">
        <v>0</v>
      </c>
      <c r="P525" s="212">
        <f t="shared" si="180"/>
        <v>41331</v>
      </c>
      <c r="Q525" s="66">
        <f t="shared" si="200"/>
        <v>41331</v>
      </c>
    </row>
    <row r="526" spans="1:17" ht="33" hidden="1" customHeight="1" outlineLevel="1">
      <c r="A526" s="525"/>
      <c r="B526" s="525"/>
      <c r="C526" s="300" t="s">
        <v>54</v>
      </c>
      <c r="D526" s="97"/>
      <c r="E526" s="113"/>
      <c r="F526" s="206"/>
      <c r="G526" s="206">
        <v>0</v>
      </c>
      <c r="H526" s="349">
        <v>0</v>
      </c>
      <c r="I526" s="349">
        <v>0</v>
      </c>
      <c r="J526" s="212">
        <f t="shared" si="175"/>
        <v>0</v>
      </c>
      <c r="K526" s="206">
        <v>1080876</v>
      </c>
      <c r="L526" s="206">
        <v>0</v>
      </c>
      <c r="M526" s="206">
        <v>0</v>
      </c>
      <c r="N526" s="206">
        <v>0</v>
      </c>
      <c r="O526" s="206">
        <v>0</v>
      </c>
      <c r="P526" s="212">
        <f t="shared" si="180"/>
        <v>1080876</v>
      </c>
      <c r="Q526" s="66">
        <f t="shared" si="200"/>
        <v>1080876</v>
      </c>
    </row>
    <row r="527" spans="1:17" ht="33" hidden="1" customHeight="1" outlineLevel="1">
      <c r="A527" s="525"/>
      <c r="B527" s="525"/>
      <c r="C527" s="300" t="s">
        <v>55</v>
      </c>
      <c r="D527" s="97"/>
      <c r="E527" s="113"/>
      <c r="F527" s="206"/>
      <c r="G527" s="206">
        <v>0</v>
      </c>
      <c r="H527" s="349">
        <v>0</v>
      </c>
      <c r="I527" s="349">
        <v>0</v>
      </c>
      <c r="J527" s="212">
        <f t="shared" si="175"/>
        <v>0</v>
      </c>
      <c r="K527" s="206">
        <v>143782</v>
      </c>
      <c r="L527" s="206">
        <v>0</v>
      </c>
      <c r="M527" s="206">
        <v>0</v>
      </c>
      <c r="N527" s="206">
        <v>0</v>
      </c>
      <c r="O527" s="206">
        <v>0</v>
      </c>
      <c r="P527" s="212">
        <f t="shared" si="180"/>
        <v>143782</v>
      </c>
      <c r="Q527" s="66">
        <f t="shared" si="200"/>
        <v>143782</v>
      </c>
    </row>
    <row r="528" spans="1:17" ht="16.5" hidden="1" customHeight="1" outlineLevel="1">
      <c r="A528" s="525"/>
      <c r="B528" s="525"/>
      <c r="C528" s="300" t="s">
        <v>56</v>
      </c>
      <c r="D528" s="97"/>
      <c r="E528" s="206"/>
      <c r="F528" s="206"/>
      <c r="G528" s="206">
        <v>0</v>
      </c>
      <c r="H528" s="349">
        <v>0</v>
      </c>
      <c r="I528" s="349">
        <v>0</v>
      </c>
      <c r="J528" s="212">
        <f t="shared" si="175"/>
        <v>0</v>
      </c>
      <c r="K528" s="206">
        <v>0</v>
      </c>
      <c r="L528" s="206">
        <v>138009</v>
      </c>
      <c r="M528" s="206">
        <v>0</v>
      </c>
      <c r="N528" s="206">
        <v>0</v>
      </c>
      <c r="O528" s="206">
        <v>0</v>
      </c>
      <c r="P528" s="212">
        <f t="shared" si="180"/>
        <v>138009</v>
      </c>
      <c r="Q528" s="66">
        <f t="shared" si="200"/>
        <v>138009</v>
      </c>
    </row>
    <row r="529" spans="1:17" ht="16.5" hidden="1" customHeight="1" outlineLevel="1">
      <c r="A529" s="525"/>
      <c r="B529" s="525"/>
      <c r="C529" s="300" t="s">
        <v>57</v>
      </c>
      <c r="D529" s="97"/>
      <c r="E529" s="206"/>
      <c r="F529" s="206"/>
      <c r="G529" s="206">
        <v>0</v>
      </c>
      <c r="H529" s="349">
        <v>0</v>
      </c>
      <c r="I529" s="349">
        <v>0</v>
      </c>
      <c r="J529" s="212">
        <f t="shared" si="175"/>
        <v>0</v>
      </c>
      <c r="K529" s="206">
        <v>0</v>
      </c>
      <c r="L529" s="206">
        <v>107879</v>
      </c>
      <c r="M529" s="206">
        <v>0</v>
      </c>
      <c r="N529" s="206">
        <v>0</v>
      </c>
      <c r="O529" s="206">
        <v>0</v>
      </c>
      <c r="P529" s="212">
        <f t="shared" si="180"/>
        <v>107879</v>
      </c>
      <c r="Q529" s="66">
        <f t="shared" si="200"/>
        <v>107879</v>
      </c>
    </row>
    <row r="530" spans="1:17" ht="16.5" hidden="1" customHeight="1" outlineLevel="1">
      <c r="A530" s="525"/>
      <c r="B530" s="525"/>
      <c r="C530" s="300" t="s">
        <v>58</v>
      </c>
      <c r="D530" s="97"/>
      <c r="E530" s="113"/>
      <c r="F530" s="113"/>
      <c r="G530" s="206">
        <v>0</v>
      </c>
      <c r="H530" s="349">
        <v>0</v>
      </c>
      <c r="I530" s="349">
        <v>0</v>
      </c>
      <c r="J530" s="212">
        <f t="shared" si="175"/>
        <v>0</v>
      </c>
      <c r="K530" s="206">
        <v>0</v>
      </c>
      <c r="L530" s="206">
        <v>66065</v>
      </c>
      <c r="M530" s="206">
        <v>0</v>
      </c>
      <c r="N530" s="206">
        <v>0</v>
      </c>
      <c r="O530" s="206">
        <v>0</v>
      </c>
      <c r="P530" s="212">
        <f t="shared" si="180"/>
        <v>66065</v>
      </c>
      <c r="Q530" s="66">
        <f t="shared" si="200"/>
        <v>66065</v>
      </c>
    </row>
    <row r="531" spans="1:17" ht="16.5" hidden="1" customHeight="1" outlineLevel="1">
      <c r="A531" s="525"/>
      <c r="B531" s="525"/>
      <c r="C531" s="300" t="s">
        <v>59</v>
      </c>
      <c r="D531" s="97"/>
      <c r="E531" s="206"/>
      <c r="F531" s="206"/>
      <c r="G531" s="206">
        <v>0</v>
      </c>
      <c r="H531" s="349">
        <v>0</v>
      </c>
      <c r="I531" s="349">
        <v>0</v>
      </c>
      <c r="J531" s="212">
        <f t="shared" si="175"/>
        <v>0</v>
      </c>
      <c r="K531" s="206">
        <v>0</v>
      </c>
      <c r="L531" s="206">
        <v>508098</v>
      </c>
      <c r="M531" s="206">
        <v>0</v>
      </c>
      <c r="N531" s="206">
        <v>0</v>
      </c>
      <c r="O531" s="206">
        <v>0</v>
      </c>
      <c r="P531" s="212">
        <f t="shared" si="180"/>
        <v>508098</v>
      </c>
      <c r="Q531" s="66">
        <f t="shared" si="200"/>
        <v>508098</v>
      </c>
    </row>
    <row r="532" spans="1:17" ht="33" hidden="1" customHeight="1" outlineLevel="1">
      <c r="A532" s="525"/>
      <c r="B532" s="525"/>
      <c r="C532" s="300" t="s">
        <v>60</v>
      </c>
      <c r="D532" s="97"/>
      <c r="E532" s="113"/>
      <c r="F532" s="113"/>
      <c r="G532" s="206">
        <v>0</v>
      </c>
      <c r="H532" s="349">
        <v>0</v>
      </c>
      <c r="I532" s="349">
        <v>0</v>
      </c>
      <c r="J532" s="212">
        <f t="shared" si="175"/>
        <v>0</v>
      </c>
      <c r="K532" s="206">
        <v>0</v>
      </c>
      <c r="L532" s="206">
        <v>840524</v>
      </c>
      <c r="M532" s="206">
        <v>0</v>
      </c>
      <c r="N532" s="206">
        <v>0</v>
      </c>
      <c r="O532" s="206">
        <v>0</v>
      </c>
      <c r="P532" s="212">
        <f t="shared" si="180"/>
        <v>840524</v>
      </c>
      <c r="Q532" s="66">
        <f t="shared" si="200"/>
        <v>840524</v>
      </c>
    </row>
    <row r="533" spans="1:17" ht="33" hidden="1" customHeight="1" outlineLevel="1">
      <c r="A533" s="525"/>
      <c r="B533" s="525"/>
      <c r="C533" s="300" t="s">
        <v>61</v>
      </c>
      <c r="D533" s="97"/>
      <c r="E533" s="206"/>
      <c r="F533" s="126"/>
      <c r="G533" s="206">
        <v>0</v>
      </c>
      <c r="H533" s="349">
        <v>0</v>
      </c>
      <c r="I533" s="349">
        <v>0</v>
      </c>
      <c r="J533" s="212">
        <f t="shared" si="175"/>
        <v>0</v>
      </c>
      <c r="K533" s="206">
        <v>0</v>
      </c>
      <c r="L533" s="206">
        <v>400090</v>
      </c>
      <c r="M533" s="206">
        <v>0</v>
      </c>
      <c r="N533" s="206">
        <v>0</v>
      </c>
      <c r="O533" s="206">
        <v>0</v>
      </c>
      <c r="P533" s="212">
        <f t="shared" si="180"/>
        <v>400090</v>
      </c>
      <c r="Q533" s="66">
        <f t="shared" si="200"/>
        <v>400090</v>
      </c>
    </row>
    <row r="534" spans="1:17" ht="33" hidden="1" customHeight="1" outlineLevel="1">
      <c r="A534" s="525"/>
      <c r="B534" s="525"/>
      <c r="C534" s="300" t="s">
        <v>62</v>
      </c>
      <c r="D534" s="97"/>
      <c r="E534" s="113"/>
      <c r="F534" s="113"/>
      <c r="G534" s="206">
        <v>0</v>
      </c>
      <c r="H534" s="349">
        <v>0</v>
      </c>
      <c r="I534" s="349">
        <v>0</v>
      </c>
      <c r="J534" s="212">
        <f t="shared" si="175"/>
        <v>0</v>
      </c>
      <c r="K534" s="206">
        <v>0</v>
      </c>
      <c r="L534" s="206">
        <v>433814</v>
      </c>
      <c r="M534" s="206">
        <v>0</v>
      </c>
      <c r="N534" s="206">
        <v>0</v>
      </c>
      <c r="O534" s="206">
        <v>0</v>
      </c>
      <c r="P534" s="212">
        <f t="shared" si="180"/>
        <v>433814</v>
      </c>
      <c r="Q534" s="66">
        <f t="shared" si="200"/>
        <v>433814</v>
      </c>
    </row>
    <row r="535" spans="1:17" ht="16.5" hidden="1" customHeight="1" outlineLevel="1">
      <c r="A535" s="525"/>
      <c r="B535" s="525"/>
      <c r="C535" s="300" t="s">
        <v>63</v>
      </c>
      <c r="D535" s="97"/>
      <c r="E535" s="206"/>
      <c r="F535" s="206"/>
      <c r="G535" s="206">
        <v>0</v>
      </c>
      <c r="H535" s="349">
        <v>0</v>
      </c>
      <c r="I535" s="349">
        <v>0</v>
      </c>
      <c r="J535" s="212">
        <f t="shared" si="175"/>
        <v>0</v>
      </c>
      <c r="K535" s="206">
        <v>0</v>
      </c>
      <c r="L535" s="206">
        <v>89939</v>
      </c>
      <c r="M535" s="206">
        <v>0</v>
      </c>
      <c r="N535" s="206">
        <v>0</v>
      </c>
      <c r="O535" s="206">
        <v>0</v>
      </c>
      <c r="P535" s="212">
        <f t="shared" si="180"/>
        <v>89939</v>
      </c>
      <c r="Q535" s="66">
        <f t="shared" si="200"/>
        <v>89939</v>
      </c>
    </row>
    <row r="536" spans="1:17" ht="15" hidden="1" customHeight="1" outlineLevel="1">
      <c r="A536" s="525"/>
      <c r="B536" s="525"/>
      <c r="C536" s="300" t="s">
        <v>64</v>
      </c>
      <c r="D536" s="97"/>
      <c r="E536" s="206"/>
      <c r="F536" s="206"/>
      <c r="G536" s="206">
        <v>0</v>
      </c>
      <c r="H536" s="349">
        <v>0</v>
      </c>
      <c r="I536" s="349">
        <v>0</v>
      </c>
      <c r="J536" s="212">
        <f t="shared" si="175"/>
        <v>0</v>
      </c>
      <c r="K536" s="206">
        <v>0</v>
      </c>
      <c r="L536" s="206">
        <v>0</v>
      </c>
      <c r="M536" s="206">
        <v>0</v>
      </c>
      <c r="N536" s="206">
        <v>0</v>
      </c>
      <c r="O536" s="206">
        <v>0</v>
      </c>
      <c r="P536" s="212">
        <f t="shared" si="180"/>
        <v>0</v>
      </c>
      <c r="Q536" s="66">
        <f t="shared" si="200"/>
        <v>0</v>
      </c>
    </row>
    <row r="537" spans="1:17" ht="33" hidden="1" customHeight="1" outlineLevel="1">
      <c r="A537" s="525"/>
      <c r="B537" s="525"/>
      <c r="C537" s="300" t="s">
        <v>65</v>
      </c>
      <c r="D537" s="97"/>
      <c r="E537" s="206"/>
      <c r="F537" s="206"/>
      <c r="G537" s="206">
        <v>0</v>
      </c>
      <c r="H537" s="349">
        <v>0</v>
      </c>
      <c r="I537" s="349">
        <v>0</v>
      </c>
      <c r="J537" s="212">
        <f t="shared" si="175"/>
        <v>0</v>
      </c>
      <c r="K537" s="206">
        <v>0</v>
      </c>
      <c r="L537" s="206">
        <v>138835</v>
      </c>
      <c r="M537" s="206">
        <v>0</v>
      </c>
      <c r="N537" s="206">
        <v>0</v>
      </c>
      <c r="O537" s="206">
        <v>0</v>
      </c>
      <c r="P537" s="212">
        <f t="shared" si="180"/>
        <v>138835</v>
      </c>
      <c r="Q537" s="66">
        <f t="shared" si="200"/>
        <v>138835</v>
      </c>
    </row>
    <row r="538" spans="1:17" ht="16.5" hidden="1" customHeight="1" outlineLevel="1">
      <c r="A538" s="525"/>
      <c r="B538" s="525"/>
      <c r="C538" s="301" t="s">
        <v>57</v>
      </c>
      <c r="D538" s="123"/>
      <c r="E538" s="113"/>
      <c r="F538" s="113"/>
      <c r="G538" s="206">
        <v>0</v>
      </c>
      <c r="H538" s="349">
        <v>0</v>
      </c>
      <c r="I538" s="349">
        <v>0</v>
      </c>
      <c r="J538" s="212">
        <f t="shared" si="175"/>
        <v>0</v>
      </c>
      <c r="K538" s="206">
        <v>0</v>
      </c>
      <c r="L538" s="206">
        <v>87696</v>
      </c>
      <c r="M538" s="206">
        <v>0</v>
      </c>
      <c r="N538" s="206">
        <v>0</v>
      </c>
      <c r="O538" s="206">
        <v>0</v>
      </c>
      <c r="P538" s="212">
        <f t="shared" si="180"/>
        <v>87696</v>
      </c>
      <c r="Q538" s="66">
        <f t="shared" si="200"/>
        <v>87696</v>
      </c>
    </row>
    <row r="539" spans="1:17" ht="16.5" hidden="1" customHeight="1" outlineLevel="1">
      <c r="A539" s="525"/>
      <c r="B539" s="525"/>
      <c r="C539" s="300" t="s">
        <v>66</v>
      </c>
      <c r="D539" s="97"/>
      <c r="E539" s="206"/>
      <c r="F539" s="206"/>
      <c r="G539" s="206">
        <v>0</v>
      </c>
      <c r="H539" s="349">
        <v>0</v>
      </c>
      <c r="I539" s="349">
        <v>0</v>
      </c>
      <c r="J539" s="212">
        <f t="shared" si="175"/>
        <v>0</v>
      </c>
      <c r="K539" s="206">
        <v>0</v>
      </c>
      <c r="L539" s="206">
        <v>119597</v>
      </c>
      <c r="M539" s="206">
        <v>0</v>
      </c>
      <c r="N539" s="206">
        <v>0</v>
      </c>
      <c r="O539" s="206">
        <v>0</v>
      </c>
      <c r="P539" s="212">
        <f t="shared" si="180"/>
        <v>119597</v>
      </c>
      <c r="Q539" s="66">
        <f t="shared" si="200"/>
        <v>119597</v>
      </c>
    </row>
    <row r="540" spans="1:17" ht="16.5" hidden="1" customHeight="1" outlineLevel="1">
      <c r="A540" s="525"/>
      <c r="B540" s="525"/>
      <c r="C540" s="300" t="s">
        <v>42</v>
      </c>
      <c r="D540" s="97"/>
      <c r="E540" s="206"/>
      <c r="F540" s="206"/>
      <c r="G540" s="206">
        <v>0</v>
      </c>
      <c r="H540" s="349">
        <v>0</v>
      </c>
      <c r="I540" s="349">
        <v>0</v>
      </c>
      <c r="J540" s="212">
        <f t="shared" si="175"/>
        <v>0</v>
      </c>
      <c r="K540" s="206">
        <v>0</v>
      </c>
      <c r="L540" s="206">
        <v>207443</v>
      </c>
      <c r="M540" s="206">
        <v>0</v>
      </c>
      <c r="N540" s="206">
        <v>0</v>
      </c>
      <c r="O540" s="206">
        <v>0</v>
      </c>
      <c r="P540" s="212">
        <f t="shared" si="180"/>
        <v>207443</v>
      </c>
      <c r="Q540" s="66">
        <f t="shared" si="200"/>
        <v>207443</v>
      </c>
    </row>
    <row r="541" spans="1:17" ht="16.5" hidden="1" customHeight="1" outlineLevel="1">
      <c r="A541" s="525"/>
      <c r="B541" s="525"/>
      <c r="C541" s="300" t="s">
        <v>67</v>
      </c>
      <c r="D541" s="97"/>
      <c r="E541" s="206"/>
      <c r="F541" s="206"/>
      <c r="G541" s="206">
        <v>0</v>
      </c>
      <c r="H541" s="349">
        <v>0</v>
      </c>
      <c r="I541" s="349">
        <v>0</v>
      </c>
      <c r="J541" s="212">
        <f t="shared" si="175"/>
        <v>0</v>
      </c>
      <c r="K541" s="206">
        <v>0</v>
      </c>
      <c r="L541" s="206">
        <v>211542</v>
      </c>
      <c r="M541" s="206">
        <v>0</v>
      </c>
      <c r="N541" s="206">
        <v>0</v>
      </c>
      <c r="O541" s="206">
        <v>0</v>
      </c>
      <c r="P541" s="212">
        <f t="shared" si="180"/>
        <v>211542</v>
      </c>
      <c r="Q541" s="66">
        <f t="shared" si="200"/>
        <v>211542</v>
      </c>
    </row>
    <row r="542" spans="1:17" ht="33" hidden="1" customHeight="1" outlineLevel="1">
      <c r="A542" s="525"/>
      <c r="B542" s="525"/>
      <c r="C542" s="300" t="s">
        <v>68</v>
      </c>
      <c r="D542" s="97"/>
      <c r="E542" s="206"/>
      <c r="F542" s="206"/>
      <c r="G542" s="206">
        <v>0</v>
      </c>
      <c r="H542" s="349">
        <v>0</v>
      </c>
      <c r="I542" s="349">
        <v>0</v>
      </c>
      <c r="J542" s="212">
        <f t="shared" si="175"/>
        <v>0</v>
      </c>
      <c r="K542" s="206">
        <v>0</v>
      </c>
      <c r="L542" s="206">
        <v>341805</v>
      </c>
      <c r="M542" s="206">
        <v>0</v>
      </c>
      <c r="N542" s="206">
        <v>0</v>
      </c>
      <c r="O542" s="206">
        <v>0</v>
      </c>
      <c r="P542" s="212">
        <f t="shared" si="180"/>
        <v>341805</v>
      </c>
      <c r="Q542" s="66">
        <f t="shared" si="200"/>
        <v>341805</v>
      </c>
    </row>
    <row r="543" spans="1:17" ht="33" hidden="1" customHeight="1" outlineLevel="1">
      <c r="A543" s="525"/>
      <c r="B543" s="525"/>
      <c r="C543" s="300" t="s">
        <v>69</v>
      </c>
      <c r="D543" s="97"/>
      <c r="E543" s="206"/>
      <c r="F543" s="206"/>
      <c r="G543" s="206">
        <v>0</v>
      </c>
      <c r="H543" s="349">
        <v>0</v>
      </c>
      <c r="I543" s="349">
        <v>0</v>
      </c>
      <c r="J543" s="212">
        <f t="shared" si="175"/>
        <v>0</v>
      </c>
      <c r="K543" s="206">
        <v>0</v>
      </c>
      <c r="L543" s="206">
        <v>33177</v>
      </c>
      <c r="M543" s="206">
        <v>0</v>
      </c>
      <c r="N543" s="206">
        <v>0</v>
      </c>
      <c r="O543" s="206">
        <v>0</v>
      </c>
      <c r="P543" s="212">
        <f t="shared" si="180"/>
        <v>33177</v>
      </c>
      <c r="Q543" s="66">
        <f t="shared" si="200"/>
        <v>33177</v>
      </c>
    </row>
    <row r="544" spans="1:17" ht="33" hidden="1" customHeight="1" outlineLevel="1">
      <c r="A544" s="525"/>
      <c r="B544" s="525"/>
      <c r="C544" s="300" t="s">
        <v>70</v>
      </c>
      <c r="D544" s="97"/>
      <c r="E544" s="206"/>
      <c r="F544" s="206"/>
      <c r="G544" s="206">
        <v>0</v>
      </c>
      <c r="H544" s="349">
        <v>0</v>
      </c>
      <c r="I544" s="349">
        <v>0</v>
      </c>
      <c r="J544" s="212">
        <f t="shared" si="175"/>
        <v>0</v>
      </c>
      <c r="K544" s="206">
        <v>0</v>
      </c>
      <c r="L544" s="206">
        <v>206445</v>
      </c>
      <c r="M544" s="206">
        <v>0</v>
      </c>
      <c r="N544" s="206">
        <v>0</v>
      </c>
      <c r="O544" s="206">
        <v>0</v>
      </c>
      <c r="P544" s="212">
        <f t="shared" si="180"/>
        <v>206445</v>
      </c>
      <c r="Q544" s="66">
        <f t="shared" si="200"/>
        <v>206445</v>
      </c>
    </row>
    <row r="545" spans="1:17" ht="16.5" hidden="1" customHeight="1" outlineLevel="1">
      <c r="A545" s="525"/>
      <c r="B545" s="525"/>
      <c r="C545" s="300" t="s">
        <v>71</v>
      </c>
      <c r="D545" s="97"/>
      <c r="E545" s="206"/>
      <c r="F545" s="206"/>
      <c r="G545" s="206">
        <v>0</v>
      </c>
      <c r="H545" s="349">
        <v>0</v>
      </c>
      <c r="I545" s="349">
        <v>0</v>
      </c>
      <c r="J545" s="212">
        <f t="shared" si="175"/>
        <v>0</v>
      </c>
      <c r="K545" s="206">
        <v>0</v>
      </c>
      <c r="L545" s="206">
        <v>27673</v>
      </c>
      <c r="M545" s="206">
        <v>0</v>
      </c>
      <c r="N545" s="206">
        <v>0</v>
      </c>
      <c r="O545" s="206">
        <v>0</v>
      </c>
      <c r="P545" s="212">
        <f t="shared" si="180"/>
        <v>27673</v>
      </c>
      <c r="Q545" s="66">
        <f t="shared" si="200"/>
        <v>27673</v>
      </c>
    </row>
    <row r="546" spans="1:17" ht="15" hidden="1" customHeight="1" outlineLevel="1">
      <c r="A546" s="525"/>
      <c r="B546" s="525"/>
      <c r="C546" s="300" t="s">
        <v>64</v>
      </c>
      <c r="D546" s="97"/>
      <c r="E546" s="206"/>
      <c r="F546" s="206"/>
      <c r="G546" s="206">
        <v>0</v>
      </c>
      <c r="H546" s="349">
        <v>0</v>
      </c>
      <c r="I546" s="349">
        <v>0</v>
      </c>
      <c r="J546" s="212">
        <f t="shared" si="175"/>
        <v>0</v>
      </c>
      <c r="K546" s="206">
        <v>0</v>
      </c>
      <c r="L546" s="206">
        <v>29153</v>
      </c>
      <c r="M546" s="206">
        <v>0</v>
      </c>
      <c r="N546" s="206">
        <v>0</v>
      </c>
      <c r="O546" s="206">
        <v>0</v>
      </c>
      <c r="P546" s="212">
        <f t="shared" si="180"/>
        <v>29153</v>
      </c>
      <c r="Q546" s="66">
        <f t="shared" si="200"/>
        <v>29153</v>
      </c>
    </row>
    <row r="547" spans="1:17" ht="16.5" hidden="1" customHeight="1" outlineLevel="1">
      <c r="A547" s="525"/>
      <c r="B547" s="525"/>
      <c r="C547" s="300" t="s">
        <v>72</v>
      </c>
      <c r="D547" s="97"/>
      <c r="E547" s="206"/>
      <c r="F547" s="206"/>
      <c r="G547" s="206">
        <v>0</v>
      </c>
      <c r="H547" s="349">
        <v>0</v>
      </c>
      <c r="I547" s="349">
        <v>0</v>
      </c>
      <c r="J547" s="212">
        <f t="shared" si="175"/>
        <v>0</v>
      </c>
      <c r="K547" s="206">
        <v>0</v>
      </c>
      <c r="L547" s="206">
        <v>487249</v>
      </c>
      <c r="M547" s="206">
        <v>0</v>
      </c>
      <c r="N547" s="206">
        <v>0</v>
      </c>
      <c r="O547" s="206">
        <v>0</v>
      </c>
      <c r="P547" s="212">
        <f t="shared" si="180"/>
        <v>487249</v>
      </c>
      <c r="Q547" s="66">
        <f t="shared" si="200"/>
        <v>487249</v>
      </c>
    </row>
    <row r="548" spans="1:17" ht="16.5" hidden="1" customHeight="1" outlineLevel="1">
      <c r="A548" s="525"/>
      <c r="B548" s="525"/>
      <c r="C548" s="300" t="s">
        <v>73</v>
      </c>
      <c r="D548" s="97"/>
      <c r="E548" s="206"/>
      <c r="F548" s="206"/>
      <c r="G548" s="206">
        <v>0</v>
      </c>
      <c r="H548" s="349">
        <v>0</v>
      </c>
      <c r="I548" s="349">
        <v>0</v>
      </c>
      <c r="J548" s="212">
        <f t="shared" si="175"/>
        <v>0</v>
      </c>
      <c r="K548" s="206">
        <v>0</v>
      </c>
      <c r="L548" s="206">
        <v>210759</v>
      </c>
      <c r="M548" s="206">
        <v>0</v>
      </c>
      <c r="N548" s="206">
        <v>0</v>
      </c>
      <c r="O548" s="206">
        <v>0</v>
      </c>
      <c r="P548" s="212">
        <f t="shared" si="180"/>
        <v>210759</v>
      </c>
      <c r="Q548" s="66">
        <f t="shared" si="200"/>
        <v>210759</v>
      </c>
    </row>
    <row r="549" spans="1:17" ht="33" hidden="1" customHeight="1" outlineLevel="1">
      <c r="A549" s="525"/>
      <c r="B549" s="525"/>
      <c r="C549" s="300" t="s">
        <v>74</v>
      </c>
      <c r="D549" s="97"/>
      <c r="E549" s="206"/>
      <c r="F549" s="206"/>
      <c r="G549" s="206">
        <v>0</v>
      </c>
      <c r="H549" s="349">
        <v>0</v>
      </c>
      <c r="I549" s="349">
        <v>0</v>
      </c>
      <c r="J549" s="212">
        <f t="shared" si="175"/>
        <v>0</v>
      </c>
      <c r="K549" s="206">
        <v>0</v>
      </c>
      <c r="L549" s="206">
        <v>525008</v>
      </c>
      <c r="M549" s="206">
        <v>0</v>
      </c>
      <c r="N549" s="206">
        <v>0</v>
      </c>
      <c r="O549" s="206">
        <v>0</v>
      </c>
      <c r="P549" s="212">
        <f t="shared" si="180"/>
        <v>525008</v>
      </c>
      <c r="Q549" s="66">
        <f t="shared" si="200"/>
        <v>525008</v>
      </c>
    </row>
    <row r="550" spans="1:17" ht="16.5" hidden="1" customHeight="1" outlineLevel="1">
      <c r="A550" s="525"/>
      <c r="B550" s="525"/>
      <c r="C550" s="300" t="s">
        <v>75</v>
      </c>
      <c r="D550" s="97"/>
      <c r="E550" s="206"/>
      <c r="F550" s="206"/>
      <c r="G550" s="206">
        <v>0</v>
      </c>
      <c r="H550" s="349">
        <v>0</v>
      </c>
      <c r="I550" s="349">
        <v>0</v>
      </c>
      <c r="J550" s="212">
        <f t="shared" si="175"/>
        <v>0</v>
      </c>
      <c r="K550" s="206">
        <v>0</v>
      </c>
      <c r="L550" s="206">
        <v>0</v>
      </c>
      <c r="M550" s="206">
        <v>0</v>
      </c>
      <c r="N550" s="206">
        <v>0</v>
      </c>
      <c r="O550" s="206">
        <v>0</v>
      </c>
      <c r="P550" s="212">
        <f t="shared" si="180"/>
        <v>0</v>
      </c>
      <c r="Q550" s="66">
        <f t="shared" si="200"/>
        <v>0</v>
      </c>
    </row>
    <row r="551" spans="1:17" ht="33" hidden="1" customHeight="1" outlineLevel="1">
      <c r="A551" s="525"/>
      <c r="B551" s="525"/>
      <c r="C551" s="300" t="s">
        <v>76</v>
      </c>
      <c r="D551" s="97"/>
      <c r="E551" s="126"/>
      <c r="F551" s="126"/>
      <c r="G551" s="206">
        <v>0</v>
      </c>
      <c r="H551" s="349">
        <v>0</v>
      </c>
      <c r="I551" s="349">
        <v>0</v>
      </c>
      <c r="J551" s="212">
        <f t="shared" si="175"/>
        <v>0</v>
      </c>
      <c r="K551" s="206">
        <v>0</v>
      </c>
      <c r="L551" s="206">
        <v>644165</v>
      </c>
      <c r="M551" s="206">
        <v>0</v>
      </c>
      <c r="N551" s="206">
        <v>0</v>
      </c>
      <c r="O551" s="206">
        <v>0</v>
      </c>
      <c r="P551" s="212">
        <f t="shared" si="180"/>
        <v>644165</v>
      </c>
      <c r="Q551" s="66">
        <f t="shared" si="200"/>
        <v>644165</v>
      </c>
    </row>
    <row r="552" spans="1:17" ht="33" hidden="1" customHeight="1" outlineLevel="1">
      <c r="A552" s="525"/>
      <c r="B552" s="525"/>
      <c r="C552" s="300" t="s">
        <v>77</v>
      </c>
      <c r="D552" s="97"/>
      <c r="E552" s="126"/>
      <c r="F552" s="126"/>
      <c r="G552" s="206">
        <v>0</v>
      </c>
      <c r="H552" s="349">
        <v>0</v>
      </c>
      <c r="I552" s="349">
        <v>0</v>
      </c>
      <c r="J552" s="212">
        <f t="shared" si="175"/>
        <v>0</v>
      </c>
      <c r="K552" s="206">
        <v>0</v>
      </c>
      <c r="L552" s="206">
        <v>412236</v>
      </c>
      <c r="M552" s="206">
        <v>0</v>
      </c>
      <c r="N552" s="206">
        <v>0</v>
      </c>
      <c r="O552" s="206">
        <v>0</v>
      </c>
      <c r="P552" s="212">
        <f t="shared" si="180"/>
        <v>412236</v>
      </c>
      <c r="Q552" s="66">
        <f t="shared" si="200"/>
        <v>412236</v>
      </c>
    </row>
    <row r="553" spans="1:17" ht="16.5" hidden="1" customHeight="1" outlineLevel="1">
      <c r="A553" s="525"/>
      <c r="B553" s="525"/>
      <c r="C553" s="300" t="s">
        <v>78</v>
      </c>
      <c r="D553" s="97"/>
      <c r="E553" s="206"/>
      <c r="F553" s="206"/>
      <c r="G553" s="206">
        <v>0</v>
      </c>
      <c r="H553" s="349">
        <v>0</v>
      </c>
      <c r="I553" s="349">
        <v>0</v>
      </c>
      <c r="J553" s="212">
        <f t="shared" si="175"/>
        <v>0</v>
      </c>
      <c r="K553" s="206">
        <v>0</v>
      </c>
      <c r="L553" s="206">
        <v>448503</v>
      </c>
      <c r="M553" s="206">
        <v>0</v>
      </c>
      <c r="N553" s="206">
        <v>0</v>
      </c>
      <c r="O553" s="206">
        <v>0</v>
      </c>
      <c r="P553" s="212">
        <f t="shared" si="180"/>
        <v>448503</v>
      </c>
      <c r="Q553" s="66">
        <f t="shared" si="200"/>
        <v>448503</v>
      </c>
    </row>
    <row r="554" spans="1:17" ht="15" hidden="1" customHeight="1" outlineLevel="1">
      <c r="A554" s="525"/>
      <c r="B554" s="525"/>
      <c r="C554" s="300" t="s">
        <v>79</v>
      </c>
      <c r="D554" s="97"/>
      <c r="E554" s="206"/>
      <c r="F554" s="206"/>
      <c r="G554" s="206">
        <v>0</v>
      </c>
      <c r="H554" s="349">
        <v>0</v>
      </c>
      <c r="I554" s="349">
        <v>0</v>
      </c>
      <c r="J554" s="212">
        <f t="shared" ref="J554:J615" si="201">I554+H554+G554+F554+E554+D554</f>
        <v>0</v>
      </c>
      <c r="K554" s="206">
        <v>0</v>
      </c>
      <c r="L554" s="206">
        <v>55581</v>
      </c>
      <c r="M554" s="206">
        <v>0</v>
      </c>
      <c r="N554" s="206">
        <v>0</v>
      </c>
      <c r="O554" s="206">
        <v>0</v>
      </c>
      <c r="P554" s="212">
        <f t="shared" si="180"/>
        <v>55581</v>
      </c>
      <c r="Q554" s="66">
        <f t="shared" si="200"/>
        <v>55581</v>
      </c>
    </row>
    <row r="555" spans="1:17" ht="33" hidden="1" customHeight="1" outlineLevel="1">
      <c r="A555" s="525"/>
      <c r="B555" s="525"/>
      <c r="C555" s="300" t="s">
        <v>80</v>
      </c>
      <c r="D555" s="97"/>
      <c r="E555" s="206"/>
      <c r="F555" s="206"/>
      <c r="G555" s="206">
        <v>0</v>
      </c>
      <c r="H555" s="349">
        <v>0</v>
      </c>
      <c r="I555" s="349">
        <v>0</v>
      </c>
      <c r="J555" s="212">
        <f t="shared" si="201"/>
        <v>0</v>
      </c>
      <c r="K555" s="206">
        <v>0</v>
      </c>
      <c r="L555" s="206">
        <v>52458</v>
      </c>
      <c r="M555" s="206">
        <v>0</v>
      </c>
      <c r="N555" s="206">
        <v>0</v>
      </c>
      <c r="O555" s="206">
        <v>0</v>
      </c>
      <c r="P555" s="212">
        <f t="shared" si="180"/>
        <v>52458</v>
      </c>
      <c r="Q555" s="66">
        <f t="shared" si="200"/>
        <v>52458</v>
      </c>
    </row>
    <row r="556" spans="1:17" ht="16.5" hidden="1" customHeight="1" outlineLevel="1">
      <c r="A556" s="525"/>
      <c r="B556" s="525"/>
      <c r="C556" s="300" t="s">
        <v>81</v>
      </c>
      <c r="D556" s="97"/>
      <c r="E556" s="206"/>
      <c r="F556" s="206"/>
      <c r="G556" s="206">
        <v>0</v>
      </c>
      <c r="H556" s="349">
        <v>0</v>
      </c>
      <c r="I556" s="349">
        <v>0</v>
      </c>
      <c r="J556" s="212">
        <f t="shared" si="201"/>
        <v>0</v>
      </c>
      <c r="K556" s="206">
        <v>0</v>
      </c>
      <c r="L556" s="206">
        <v>20988</v>
      </c>
      <c r="M556" s="206">
        <v>0</v>
      </c>
      <c r="N556" s="206">
        <v>0</v>
      </c>
      <c r="O556" s="206">
        <v>0</v>
      </c>
      <c r="P556" s="212">
        <f t="shared" ref="P556:P619" si="202">K556+L556+M556+N556+O556</f>
        <v>20988</v>
      </c>
      <c r="Q556" s="66">
        <f t="shared" si="200"/>
        <v>20988</v>
      </c>
    </row>
    <row r="557" spans="1:17" ht="16.5" hidden="1" customHeight="1" outlineLevel="1">
      <c r="A557" s="525"/>
      <c r="B557" s="525"/>
      <c r="C557" s="300" t="s">
        <v>66</v>
      </c>
      <c r="D557" s="97"/>
      <c r="E557" s="206"/>
      <c r="F557" s="206"/>
      <c r="G557" s="206">
        <v>0</v>
      </c>
      <c r="H557" s="349">
        <v>0</v>
      </c>
      <c r="I557" s="349">
        <v>0</v>
      </c>
      <c r="J557" s="212">
        <f t="shared" si="201"/>
        <v>0</v>
      </c>
      <c r="K557" s="206">
        <v>0</v>
      </c>
      <c r="L557" s="206">
        <v>40688</v>
      </c>
      <c r="M557" s="206">
        <v>0</v>
      </c>
      <c r="N557" s="206">
        <v>0</v>
      </c>
      <c r="O557" s="206">
        <v>0</v>
      </c>
      <c r="P557" s="212">
        <f t="shared" si="202"/>
        <v>40688</v>
      </c>
      <c r="Q557" s="66">
        <f t="shared" si="200"/>
        <v>40688</v>
      </c>
    </row>
    <row r="558" spans="1:17" ht="16.5" hidden="1" customHeight="1" outlineLevel="1">
      <c r="A558" s="525"/>
      <c r="B558" s="525"/>
      <c r="C558" s="300" t="s">
        <v>72</v>
      </c>
      <c r="D558" s="97"/>
      <c r="E558" s="206"/>
      <c r="F558" s="206"/>
      <c r="G558" s="206">
        <v>0</v>
      </c>
      <c r="H558" s="349">
        <v>0</v>
      </c>
      <c r="I558" s="349">
        <v>0</v>
      </c>
      <c r="J558" s="212">
        <f t="shared" si="201"/>
        <v>0</v>
      </c>
      <c r="K558" s="206">
        <v>0</v>
      </c>
      <c r="L558" s="206">
        <v>65549</v>
      </c>
      <c r="M558" s="206">
        <v>0</v>
      </c>
      <c r="N558" s="206">
        <v>0</v>
      </c>
      <c r="O558" s="206">
        <v>0</v>
      </c>
      <c r="P558" s="212">
        <f t="shared" si="202"/>
        <v>65549</v>
      </c>
      <c r="Q558" s="66">
        <f t="shared" si="200"/>
        <v>65549</v>
      </c>
    </row>
    <row r="559" spans="1:17" ht="33" hidden="1" customHeight="1" outlineLevel="1">
      <c r="A559" s="525"/>
      <c r="B559" s="525"/>
      <c r="C559" s="300" t="s">
        <v>82</v>
      </c>
      <c r="D559" s="97"/>
      <c r="E559" s="126"/>
      <c r="F559" s="126"/>
      <c r="G559" s="206">
        <v>0</v>
      </c>
      <c r="H559" s="349">
        <v>0</v>
      </c>
      <c r="I559" s="349">
        <v>0</v>
      </c>
      <c r="J559" s="212">
        <f t="shared" si="201"/>
        <v>0</v>
      </c>
      <c r="K559" s="206">
        <v>0</v>
      </c>
      <c r="L559" s="206">
        <v>703480</v>
      </c>
      <c r="M559" s="206">
        <v>0</v>
      </c>
      <c r="N559" s="206">
        <v>0</v>
      </c>
      <c r="O559" s="206">
        <v>0</v>
      </c>
      <c r="P559" s="212">
        <f t="shared" si="202"/>
        <v>703480</v>
      </c>
      <c r="Q559" s="66">
        <f t="shared" si="200"/>
        <v>703480</v>
      </c>
    </row>
    <row r="560" spans="1:17" ht="33" hidden="1" customHeight="1" outlineLevel="1">
      <c r="A560" s="525"/>
      <c r="B560" s="525"/>
      <c r="C560" s="300" t="s">
        <v>83</v>
      </c>
      <c r="D560" s="97"/>
      <c r="E560" s="126"/>
      <c r="F560" s="126"/>
      <c r="G560" s="206">
        <v>0</v>
      </c>
      <c r="H560" s="349">
        <v>0</v>
      </c>
      <c r="I560" s="349">
        <v>0</v>
      </c>
      <c r="J560" s="212">
        <f t="shared" si="201"/>
        <v>0</v>
      </c>
      <c r="K560" s="206">
        <v>0</v>
      </c>
      <c r="L560" s="206">
        <v>320344</v>
      </c>
      <c r="M560" s="206">
        <v>0</v>
      </c>
      <c r="N560" s="206">
        <v>0</v>
      </c>
      <c r="O560" s="206">
        <v>0</v>
      </c>
      <c r="P560" s="212">
        <f t="shared" si="202"/>
        <v>320344</v>
      </c>
      <c r="Q560" s="66">
        <f t="shared" si="200"/>
        <v>320344</v>
      </c>
    </row>
    <row r="561" spans="1:17" ht="25.5" customHeight="1" collapsed="1">
      <c r="A561" s="525"/>
      <c r="B561" s="525"/>
      <c r="C561" s="299" t="s">
        <v>12</v>
      </c>
      <c r="D561" s="25">
        <v>0</v>
      </c>
      <c r="E561" s="357">
        <v>511000</v>
      </c>
      <c r="F561" s="357">
        <f>SUM(F562:F614)+91450</f>
        <v>193000</v>
      </c>
      <c r="G561" s="208">
        <f>SUM(G562:G614)+264600</f>
        <v>413000</v>
      </c>
      <c r="H561" s="351">
        <v>413000</v>
      </c>
      <c r="I561" s="351">
        <v>150950</v>
      </c>
      <c r="J561" s="212">
        <f t="shared" si="201"/>
        <v>1680950</v>
      </c>
      <c r="K561" s="208">
        <f t="shared" ref="K561:O561" si="203">SUM(K562:K614)</f>
        <v>150950</v>
      </c>
      <c r="L561" s="208">
        <f t="shared" si="203"/>
        <v>150950</v>
      </c>
      <c r="M561" s="208">
        <f t="shared" si="203"/>
        <v>150950</v>
      </c>
      <c r="N561" s="208">
        <f t="shared" si="203"/>
        <v>150950</v>
      </c>
      <c r="O561" s="208">
        <f t="shared" si="203"/>
        <v>150950</v>
      </c>
      <c r="P561" s="212">
        <f t="shared" si="202"/>
        <v>754750</v>
      </c>
      <c r="Q561" s="66">
        <f t="shared" si="200"/>
        <v>2435700</v>
      </c>
    </row>
    <row r="562" spans="1:17" ht="16.5" hidden="1" customHeight="1" outlineLevel="1">
      <c r="A562" s="525"/>
      <c r="B562" s="525"/>
      <c r="C562" s="280" t="s">
        <v>37</v>
      </c>
      <c r="D562" s="97"/>
      <c r="E562" s="326">
        <v>10920</v>
      </c>
      <c r="F562" s="308">
        <f>1920-260</f>
        <v>1660</v>
      </c>
      <c r="G562" s="282">
        <f>2100+350</f>
        <v>2450</v>
      </c>
      <c r="H562" s="282">
        <v>2450</v>
      </c>
      <c r="I562" s="282">
        <v>2100</v>
      </c>
      <c r="J562" s="304">
        <f t="shared" ref="J562:J610" si="204">I562+H562+G562+F562+E562</f>
        <v>19580</v>
      </c>
      <c r="K562" s="282">
        <v>2100</v>
      </c>
      <c r="L562" s="282">
        <v>2100</v>
      </c>
      <c r="M562" s="282">
        <v>2100</v>
      </c>
      <c r="N562" s="282">
        <v>2100</v>
      </c>
      <c r="O562" s="282">
        <v>2100</v>
      </c>
      <c r="P562" s="305">
        <f t="shared" si="202"/>
        <v>10500</v>
      </c>
      <c r="Q562" s="306">
        <f t="shared" si="200"/>
        <v>30080</v>
      </c>
    </row>
    <row r="563" spans="1:17" ht="16.5" hidden="1" customHeight="1" outlineLevel="1">
      <c r="A563" s="525"/>
      <c r="B563" s="525"/>
      <c r="C563" s="281" t="s">
        <v>38</v>
      </c>
      <c r="D563" s="123"/>
      <c r="E563" s="326">
        <v>22260</v>
      </c>
      <c r="F563" s="308">
        <v>2260</v>
      </c>
      <c r="G563" s="282">
        <v>4200</v>
      </c>
      <c r="H563" s="282">
        <v>4200</v>
      </c>
      <c r="I563" s="282">
        <v>4200</v>
      </c>
      <c r="J563" s="304">
        <f t="shared" si="204"/>
        <v>37120</v>
      </c>
      <c r="K563" s="282">
        <v>4200</v>
      </c>
      <c r="L563" s="282">
        <v>4200</v>
      </c>
      <c r="M563" s="282">
        <v>4200</v>
      </c>
      <c r="N563" s="282">
        <v>4200</v>
      </c>
      <c r="O563" s="282">
        <v>4200</v>
      </c>
      <c r="P563" s="305">
        <f t="shared" si="202"/>
        <v>21000</v>
      </c>
      <c r="Q563" s="306">
        <f t="shared" si="200"/>
        <v>58120</v>
      </c>
    </row>
    <row r="564" spans="1:17" ht="16.5" hidden="1" customHeight="1" outlineLevel="1">
      <c r="A564" s="525"/>
      <c r="B564" s="525"/>
      <c r="C564" s="280" t="s">
        <v>39</v>
      </c>
      <c r="D564" s="97"/>
      <c r="E564" s="308">
        <v>0</v>
      </c>
      <c r="F564" s="308">
        <v>1050</v>
      </c>
      <c r="G564" s="282">
        <v>2100</v>
      </c>
      <c r="H564" s="282">
        <v>2100</v>
      </c>
      <c r="I564" s="282">
        <v>2100</v>
      </c>
      <c r="J564" s="304">
        <f t="shared" si="204"/>
        <v>7350</v>
      </c>
      <c r="K564" s="282">
        <v>2100</v>
      </c>
      <c r="L564" s="282">
        <v>2100</v>
      </c>
      <c r="M564" s="282">
        <v>2100</v>
      </c>
      <c r="N564" s="282">
        <v>2100</v>
      </c>
      <c r="O564" s="282">
        <v>2100</v>
      </c>
      <c r="P564" s="305">
        <f t="shared" si="202"/>
        <v>10500</v>
      </c>
      <c r="Q564" s="306">
        <f t="shared" si="200"/>
        <v>17850</v>
      </c>
    </row>
    <row r="565" spans="1:17" ht="16.5" hidden="1" customHeight="1" outlineLevel="1">
      <c r="A565" s="525"/>
      <c r="B565" s="525"/>
      <c r="C565" s="280" t="s">
        <v>40</v>
      </c>
      <c r="D565" s="97"/>
      <c r="E565" s="326">
        <v>19240</v>
      </c>
      <c r="F565" s="308">
        <v>1050</v>
      </c>
      <c r="G565" s="282">
        <v>1050</v>
      </c>
      <c r="H565" s="282">
        <v>1050</v>
      </c>
      <c r="I565" s="282">
        <v>1050</v>
      </c>
      <c r="J565" s="304">
        <f t="shared" si="204"/>
        <v>23440</v>
      </c>
      <c r="K565" s="282">
        <v>1050</v>
      </c>
      <c r="L565" s="282">
        <v>1050</v>
      </c>
      <c r="M565" s="282">
        <v>1050</v>
      </c>
      <c r="N565" s="282">
        <v>1050</v>
      </c>
      <c r="O565" s="282">
        <v>1050</v>
      </c>
      <c r="P565" s="305">
        <f t="shared" si="202"/>
        <v>5250</v>
      </c>
      <c r="Q565" s="306">
        <f t="shared" si="200"/>
        <v>28690</v>
      </c>
    </row>
    <row r="566" spans="1:17" ht="16.5" hidden="1" customHeight="1" outlineLevel="1">
      <c r="A566" s="525"/>
      <c r="B566" s="525"/>
      <c r="C566" s="280" t="s">
        <v>41</v>
      </c>
      <c r="D566" s="97"/>
      <c r="E566" s="326">
        <v>21000</v>
      </c>
      <c r="F566" s="308">
        <v>2100</v>
      </c>
      <c r="G566" s="282">
        <v>4200</v>
      </c>
      <c r="H566" s="282">
        <v>4200</v>
      </c>
      <c r="I566" s="282">
        <v>4200</v>
      </c>
      <c r="J566" s="304">
        <f t="shared" si="204"/>
        <v>35700</v>
      </c>
      <c r="K566" s="282">
        <v>4200</v>
      </c>
      <c r="L566" s="282">
        <v>4200</v>
      </c>
      <c r="M566" s="282">
        <v>4200</v>
      </c>
      <c r="N566" s="282">
        <v>4200</v>
      </c>
      <c r="O566" s="282">
        <v>4200</v>
      </c>
      <c r="P566" s="305">
        <f t="shared" si="202"/>
        <v>21000</v>
      </c>
      <c r="Q566" s="306">
        <f t="shared" si="200"/>
        <v>56700</v>
      </c>
    </row>
    <row r="567" spans="1:17" ht="16.5" hidden="1" customHeight="1" outlineLevel="1">
      <c r="A567" s="525"/>
      <c r="B567" s="525"/>
      <c r="C567" s="280" t="s">
        <v>42</v>
      </c>
      <c r="D567" s="97"/>
      <c r="E567" s="326">
        <v>20000</v>
      </c>
      <c r="F567" s="308">
        <v>1050</v>
      </c>
      <c r="G567" s="282">
        <v>1050</v>
      </c>
      <c r="H567" s="282">
        <v>1050</v>
      </c>
      <c r="I567" s="282">
        <v>1050</v>
      </c>
      <c r="J567" s="304">
        <f t="shared" si="204"/>
        <v>24200</v>
      </c>
      <c r="K567" s="282">
        <v>1050</v>
      </c>
      <c r="L567" s="282">
        <v>1050</v>
      </c>
      <c r="M567" s="282">
        <v>1050</v>
      </c>
      <c r="N567" s="282">
        <v>1050</v>
      </c>
      <c r="O567" s="282">
        <v>1050</v>
      </c>
      <c r="P567" s="305">
        <f t="shared" si="202"/>
        <v>5250</v>
      </c>
      <c r="Q567" s="306">
        <f t="shared" si="200"/>
        <v>29450</v>
      </c>
    </row>
    <row r="568" spans="1:17" ht="16.5" hidden="1" customHeight="1" outlineLevel="1">
      <c r="A568" s="525"/>
      <c r="B568" s="525"/>
      <c r="C568" s="280" t="s">
        <v>43</v>
      </c>
      <c r="D568" s="97"/>
      <c r="E568" s="326">
        <v>54600</v>
      </c>
      <c r="F568" s="308">
        <v>2100</v>
      </c>
      <c r="G568" s="282">
        <v>4200</v>
      </c>
      <c r="H568" s="282">
        <v>4200</v>
      </c>
      <c r="I568" s="282">
        <v>4200</v>
      </c>
      <c r="J568" s="304">
        <f t="shared" si="204"/>
        <v>69300</v>
      </c>
      <c r="K568" s="282">
        <v>4200</v>
      </c>
      <c r="L568" s="282">
        <v>4200</v>
      </c>
      <c r="M568" s="282">
        <v>4200</v>
      </c>
      <c r="N568" s="282">
        <v>4200</v>
      </c>
      <c r="O568" s="282">
        <v>4200</v>
      </c>
      <c r="P568" s="305">
        <f t="shared" si="202"/>
        <v>21000</v>
      </c>
      <c r="Q568" s="306">
        <f t="shared" si="200"/>
        <v>90300</v>
      </c>
    </row>
    <row r="569" spans="1:17" ht="16.5" hidden="1" customHeight="1" outlineLevel="1">
      <c r="A569" s="525"/>
      <c r="B569" s="525"/>
      <c r="C569" s="280" t="s">
        <v>44</v>
      </c>
      <c r="D569" s="97"/>
      <c r="E569" s="326">
        <v>33600</v>
      </c>
      <c r="F569" s="308">
        <v>2100</v>
      </c>
      <c r="G569" s="282">
        <v>4200</v>
      </c>
      <c r="H569" s="282">
        <v>4200</v>
      </c>
      <c r="I569" s="282">
        <v>4200</v>
      </c>
      <c r="J569" s="304">
        <f t="shared" si="204"/>
        <v>48300</v>
      </c>
      <c r="K569" s="282">
        <v>4200</v>
      </c>
      <c r="L569" s="282">
        <v>4200</v>
      </c>
      <c r="M569" s="282">
        <v>4200</v>
      </c>
      <c r="N569" s="282">
        <v>4200</v>
      </c>
      <c r="O569" s="282">
        <v>4200</v>
      </c>
      <c r="P569" s="305">
        <f t="shared" si="202"/>
        <v>21000</v>
      </c>
      <c r="Q569" s="306">
        <f t="shared" si="200"/>
        <v>69300</v>
      </c>
    </row>
    <row r="570" spans="1:17" ht="33" hidden="1" customHeight="1" outlineLevel="1">
      <c r="A570" s="525"/>
      <c r="B570" s="525"/>
      <c r="C570" s="280" t="s">
        <v>45</v>
      </c>
      <c r="D570" s="97"/>
      <c r="E570" s="326">
        <v>35700</v>
      </c>
      <c r="F570" s="308">
        <v>3570</v>
      </c>
      <c r="G570" s="282">
        <v>8400</v>
      </c>
      <c r="H570" s="282">
        <v>8400</v>
      </c>
      <c r="I570" s="282">
        <v>8400</v>
      </c>
      <c r="J570" s="304">
        <f t="shared" si="204"/>
        <v>64470</v>
      </c>
      <c r="K570" s="282">
        <v>8400</v>
      </c>
      <c r="L570" s="282">
        <v>8400</v>
      </c>
      <c r="M570" s="282">
        <v>8400</v>
      </c>
      <c r="N570" s="282">
        <v>8400</v>
      </c>
      <c r="O570" s="282">
        <v>8400</v>
      </c>
      <c r="P570" s="305">
        <f t="shared" si="202"/>
        <v>42000</v>
      </c>
      <c r="Q570" s="306">
        <f t="shared" si="200"/>
        <v>106470</v>
      </c>
    </row>
    <row r="571" spans="1:17" ht="33" hidden="1" customHeight="1" outlineLevel="1">
      <c r="A571" s="525"/>
      <c r="B571" s="525"/>
      <c r="C571" s="280" t="s">
        <v>46</v>
      </c>
      <c r="D571" s="97"/>
      <c r="E571" s="326">
        <v>28980</v>
      </c>
      <c r="F571" s="308">
        <v>2890</v>
      </c>
      <c r="G571" s="282">
        <v>8400</v>
      </c>
      <c r="H571" s="282">
        <v>8400</v>
      </c>
      <c r="I571" s="282">
        <v>8400</v>
      </c>
      <c r="J571" s="304">
        <f t="shared" si="204"/>
        <v>57070</v>
      </c>
      <c r="K571" s="282">
        <v>8400</v>
      </c>
      <c r="L571" s="282">
        <v>8400</v>
      </c>
      <c r="M571" s="282">
        <v>8400</v>
      </c>
      <c r="N571" s="282">
        <v>8400</v>
      </c>
      <c r="O571" s="282">
        <v>8400</v>
      </c>
      <c r="P571" s="305">
        <f t="shared" si="202"/>
        <v>42000</v>
      </c>
      <c r="Q571" s="306">
        <f t="shared" ref="Q571:Q610" si="205">J571+P571</f>
        <v>99070</v>
      </c>
    </row>
    <row r="572" spans="1:17" ht="33" hidden="1" customHeight="1" outlineLevel="1">
      <c r="A572" s="525"/>
      <c r="B572" s="525"/>
      <c r="C572" s="280" t="s">
        <v>47</v>
      </c>
      <c r="D572" s="97"/>
      <c r="E572" s="308">
        <v>0</v>
      </c>
      <c r="F572" s="308">
        <v>8400</v>
      </c>
      <c r="G572" s="282">
        <v>8400</v>
      </c>
      <c r="H572" s="282">
        <v>8400</v>
      </c>
      <c r="I572" s="282">
        <v>8400</v>
      </c>
      <c r="J572" s="304">
        <f t="shared" si="204"/>
        <v>33600</v>
      </c>
      <c r="K572" s="282">
        <v>8400</v>
      </c>
      <c r="L572" s="282">
        <v>8400</v>
      </c>
      <c r="M572" s="282">
        <v>8400</v>
      </c>
      <c r="N572" s="282">
        <v>8400</v>
      </c>
      <c r="O572" s="282">
        <v>8400</v>
      </c>
      <c r="P572" s="305">
        <f t="shared" si="202"/>
        <v>42000</v>
      </c>
      <c r="Q572" s="306">
        <f t="shared" si="205"/>
        <v>75600</v>
      </c>
    </row>
    <row r="573" spans="1:17" ht="49.5" hidden="1" customHeight="1" outlineLevel="1">
      <c r="A573" s="525"/>
      <c r="B573" s="525"/>
      <c r="C573" s="280" t="s">
        <v>48</v>
      </c>
      <c r="D573" s="97"/>
      <c r="E573" s="326">
        <v>136500</v>
      </c>
      <c r="F573" s="308">
        <v>8400</v>
      </c>
      <c r="G573" s="282">
        <v>8400</v>
      </c>
      <c r="H573" s="282">
        <v>8400</v>
      </c>
      <c r="I573" s="282">
        <v>8400</v>
      </c>
      <c r="J573" s="304">
        <f t="shared" si="204"/>
        <v>170100</v>
      </c>
      <c r="K573" s="282">
        <v>8400</v>
      </c>
      <c r="L573" s="282">
        <v>8400</v>
      </c>
      <c r="M573" s="282">
        <v>8400</v>
      </c>
      <c r="N573" s="282">
        <v>8400</v>
      </c>
      <c r="O573" s="282">
        <v>8400</v>
      </c>
      <c r="P573" s="305">
        <f t="shared" si="202"/>
        <v>42000</v>
      </c>
      <c r="Q573" s="306">
        <f t="shared" si="205"/>
        <v>212100</v>
      </c>
    </row>
    <row r="574" spans="1:17" ht="16.5" hidden="1" customHeight="1" outlineLevel="1">
      <c r="A574" s="525"/>
      <c r="B574" s="525"/>
      <c r="C574" s="280" t="s">
        <v>49</v>
      </c>
      <c r="D574" s="97"/>
      <c r="E574" s="326">
        <v>6000</v>
      </c>
      <c r="F574" s="308">
        <v>600</v>
      </c>
      <c r="G574" s="282">
        <v>2100</v>
      </c>
      <c r="H574" s="282">
        <v>2100</v>
      </c>
      <c r="I574" s="282">
        <v>2100</v>
      </c>
      <c r="J574" s="304">
        <f t="shared" si="204"/>
        <v>12900</v>
      </c>
      <c r="K574" s="282">
        <v>2100</v>
      </c>
      <c r="L574" s="282">
        <v>2100</v>
      </c>
      <c r="M574" s="282">
        <v>2100</v>
      </c>
      <c r="N574" s="282">
        <v>2100</v>
      </c>
      <c r="O574" s="282">
        <v>2100</v>
      </c>
      <c r="P574" s="305">
        <f t="shared" si="202"/>
        <v>10500</v>
      </c>
      <c r="Q574" s="306">
        <f t="shared" si="205"/>
        <v>23400</v>
      </c>
    </row>
    <row r="575" spans="1:17" ht="15" hidden="1" customHeight="1" outlineLevel="1">
      <c r="A575" s="525"/>
      <c r="B575" s="525"/>
      <c r="C575" s="280" t="s">
        <v>50</v>
      </c>
      <c r="D575" s="97"/>
      <c r="E575" s="326">
        <v>6000</v>
      </c>
      <c r="F575" s="308">
        <v>600</v>
      </c>
      <c r="G575" s="282">
        <v>1050</v>
      </c>
      <c r="H575" s="282">
        <v>1050</v>
      </c>
      <c r="I575" s="282">
        <v>1050</v>
      </c>
      <c r="J575" s="304">
        <f t="shared" si="204"/>
        <v>9750</v>
      </c>
      <c r="K575" s="282">
        <v>1050</v>
      </c>
      <c r="L575" s="282">
        <v>1050</v>
      </c>
      <c r="M575" s="282">
        <v>1050</v>
      </c>
      <c r="N575" s="282">
        <v>1050</v>
      </c>
      <c r="O575" s="282">
        <v>1050</v>
      </c>
      <c r="P575" s="305">
        <f t="shared" si="202"/>
        <v>5250</v>
      </c>
      <c r="Q575" s="306">
        <f t="shared" si="205"/>
        <v>15000</v>
      </c>
    </row>
    <row r="576" spans="1:17" ht="33" hidden="1" customHeight="1" outlineLevel="1">
      <c r="A576" s="525"/>
      <c r="B576" s="525"/>
      <c r="C576" s="280" t="s">
        <v>51</v>
      </c>
      <c r="D576" s="97"/>
      <c r="E576" s="308">
        <v>1050</v>
      </c>
      <c r="F576" s="308">
        <v>600</v>
      </c>
      <c r="G576" s="282">
        <v>1050</v>
      </c>
      <c r="H576" s="282">
        <v>1050</v>
      </c>
      <c r="I576" s="282">
        <v>1050</v>
      </c>
      <c r="J576" s="304">
        <f t="shared" si="204"/>
        <v>4800</v>
      </c>
      <c r="K576" s="282">
        <v>1050</v>
      </c>
      <c r="L576" s="282">
        <v>1050</v>
      </c>
      <c r="M576" s="282">
        <v>1050</v>
      </c>
      <c r="N576" s="282">
        <v>1050</v>
      </c>
      <c r="O576" s="282">
        <v>1050</v>
      </c>
      <c r="P576" s="305">
        <f t="shared" si="202"/>
        <v>5250</v>
      </c>
      <c r="Q576" s="306">
        <f t="shared" si="205"/>
        <v>10050</v>
      </c>
    </row>
    <row r="577" spans="1:17" ht="16.5" hidden="1" customHeight="1" outlineLevel="1">
      <c r="A577" s="525"/>
      <c r="B577" s="525"/>
      <c r="C577" s="280" t="s">
        <v>54</v>
      </c>
      <c r="D577" s="97"/>
      <c r="E577" s="326">
        <v>50400</v>
      </c>
      <c r="F577" s="308">
        <v>2520</v>
      </c>
      <c r="G577" s="282">
        <v>8400</v>
      </c>
      <c r="H577" s="282">
        <v>8400</v>
      </c>
      <c r="I577" s="282">
        <v>8400</v>
      </c>
      <c r="J577" s="304">
        <f>I577+H577+G577+F577+E577</f>
        <v>78120</v>
      </c>
      <c r="K577" s="282">
        <v>8400</v>
      </c>
      <c r="L577" s="282">
        <v>8400</v>
      </c>
      <c r="M577" s="282">
        <v>8400</v>
      </c>
      <c r="N577" s="282">
        <v>8400</v>
      </c>
      <c r="O577" s="282">
        <v>8400</v>
      </c>
      <c r="P577" s="305">
        <f>K577+L577+M577+N577+O577</f>
        <v>42000</v>
      </c>
      <c r="Q577" s="306">
        <f>J577+P577</f>
        <v>120120</v>
      </c>
    </row>
    <row r="578" spans="1:17" ht="16.5" hidden="1" customHeight="1" outlineLevel="1">
      <c r="A578" s="525"/>
      <c r="B578" s="525"/>
      <c r="C578" s="280" t="s">
        <v>37</v>
      </c>
      <c r="D578" s="97"/>
      <c r="E578" s="326">
        <v>6000</v>
      </c>
      <c r="F578" s="308">
        <v>630</v>
      </c>
      <c r="G578" s="282">
        <v>1050</v>
      </c>
      <c r="H578" s="282">
        <v>1050</v>
      </c>
      <c r="I578" s="282">
        <v>1050</v>
      </c>
      <c r="J578" s="304">
        <f t="shared" si="204"/>
        <v>9780</v>
      </c>
      <c r="K578" s="282">
        <v>1050</v>
      </c>
      <c r="L578" s="282">
        <v>1050</v>
      </c>
      <c r="M578" s="282">
        <v>1050</v>
      </c>
      <c r="N578" s="282">
        <v>1050</v>
      </c>
      <c r="O578" s="282">
        <v>1050</v>
      </c>
      <c r="P578" s="305">
        <f t="shared" si="202"/>
        <v>5250</v>
      </c>
      <c r="Q578" s="306">
        <f t="shared" si="205"/>
        <v>15030</v>
      </c>
    </row>
    <row r="579" spans="1:17" ht="16.5" hidden="1" customHeight="1" outlineLevel="1">
      <c r="A579" s="525"/>
      <c r="B579" s="525"/>
      <c r="C579" s="280" t="s">
        <v>52</v>
      </c>
      <c r="D579" s="97"/>
      <c r="E579" s="326">
        <v>23100</v>
      </c>
      <c r="F579" s="308">
        <v>600</v>
      </c>
      <c r="G579" s="282">
        <v>2100</v>
      </c>
      <c r="H579" s="282">
        <v>2100</v>
      </c>
      <c r="I579" s="282">
        <v>2100</v>
      </c>
      <c r="J579" s="304">
        <f t="shared" si="204"/>
        <v>30000</v>
      </c>
      <c r="K579" s="282">
        <v>2100</v>
      </c>
      <c r="L579" s="282">
        <v>2100</v>
      </c>
      <c r="M579" s="282">
        <v>2100</v>
      </c>
      <c r="N579" s="282">
        <v>2100</v>
      </c>
      <c r="O579" s="282">
        <v>2100</v>
      </c>
      <c r="P579" s="305">
        <f t="shared" si="202"/>
        <v>10500</v>
      </c>
      <c r="Q579" s="306">
        <f t="shared" si="205"/>
        <v>40500</v>
      </c>
    </row>
    <row r="580" spans="1:17" ht="33" hidden="1" customHeight="1" outlineLevel="1">
      <c r="A580" s="525"/>
      <c r="B580" s="525"/>
      <c r="C580" s="280" t="s">
        <v>53</v>
      </c>
      <c r="D580" s="97"/>
      <c r="E580" s="330">
        <v>52709</v>
      </c>
      <c r="F580" s="308">
        <v>2100</v>
      </c>
      <c r="G580" s="282">
        <v>2100</v>
      </c>
      <c r="H580" s="282">
        <v>2100</v>
      </c>
      <c r="I580" s="282">
        <v>2100</v>
      </c>
      <c r="J580" s="304">
        <f t="shared" si="204"/>
        <v>61109</v>
      </c>
      <c r="K580" s="282">
        <v>2100</v>
      </c>
      <c r="L580" s="282">
        <v>2100</v>
      </c>
      <c r="M580" s="282">
        <v>2100</v>
      </c>
      <c r="N580" s="282">
        <v>2100</v>
      </c>
      <c r="O580" s="282">
        <v>2100</v>
      </c>
      <c r="P580" s="305">
        <f t="shared" si="202"/>
        <v>10500</v>
      </c>
      <c r="Q580" s="306">
        <f t="shared" si="205"/>
        <v>71609</v>
      </c>
    </row>
    <row r="581" spans="1:17" ht="33" hidden="1" customHeight="1" outlineLevel="1">
      <c r="A581" s="525"/>
      <c r="B581" s="525"/>
      <c r="C581" s="280" t="s">
        <v>55</v>
      </c>
      <c r="D581" s="97"/>
      <c r="E581" s="326">
        <v>28980</v>
      </c>
      <c r="F581" s="308">
        <v>1470</v>
      </c>
      <c r="G581" s="282">
        <v>2100</v>
      </c>
      <c r="H581" s="282">
        <v>2100</v>
      </c>
      <c r="I581" s="282">
        <v>2100</v>
      </c>
      <c r="J581" s="304">
        <f t="shared" si="204"/>
        <v>36750</v>
      </c>
      <c r="K581" s="282">
        <v>2100</v>
      </c>
      <c r="L581" s="282">
        <v>2100</v>
      </c>
      <c r="M581" s="282">
        <v>2100</v>
      </c>
      <c r="N581" s="282">
        <v>2100</v>
      </c>
      <c r="O581" s="282">
        <v>2100</v>
      </c>
      <c r="P581" s="305">
        <f t="shared" si="202"/>
        <v>10500</v>
      </c>
      <c r="Q581" s="306">
        <f t="shared" si="205"/>
        <v>47250</v>
      </c>
    </row>
    <row r="582" spans="1:17" ht="16.5" hidden="1" customHeight="1" outlineLevel="1">
      <c r="A582" s="525"/>
      <c r="B582" s="525"/>
      <c r="C582" s="280" t="s">
        <v>56</v>
      </c>
      <c r="D582" s="97"/>
      <c r="E582" s="326">
        <v>37800</v>
      </c>
      <c r="F582" s="308">
        <v>3700</v>
      </c>
      <c r="G582" s="282">
        <v>2100</v>
      </c>
      <c r="H582" s="282">
        <v>2100</v>
      </c>
      <c r="I582" s="282">
        <v>2100</v>
      </c>
      <c r="J582" s="304">
        <f t="shared" si="204"/>
        <v>47800</v>
      </c>
      <c r="K582" s="282">
        <v>2100</v>
      </c>
      <c r="L582" s="282">
        <v>2100</v>
      </c>
      <c r="M582" s="282">
        <v>2100</v>
      </c>
      <c r="N582" s="282">
        <v>2100</v>
      </c>
      <c r="O582" s="282">
        <v>2100</v>
      </c>
      <c r="P582" s="305">
        <f t="shared" si="202"/>
        <v>10500</v>
      </c>
      <c r="Q582" s="306">
        <f t="shared" si="205"/>
        <v>58300</v>
      </c>
    </row>
    <row r="583" spans="1:17" ht="16.5" hidden="1" customHeight="1" outlineLevel="1">
      <c r="A583" s="525"/>
      <c r="B583" s="525"/>
      <c r="C583" s="280" t="s">
        <v>57</v>
      </c>
      <c r="D583" s="97"/>
      <c r="E583" s="326">
        <v>7560</v>
      </c>
      <c r="F583" s="308">
        <v>700</v>
      </c>
      <c r="G583" s="282">
        <v>2100</v>
      </c>
      <c r="H583" s="282">
        <v>2100</v>
      </c>
      <c r="I583" s="282">
        <v>2100</v>
      </c>
      <c r="J583" s="304">
        <f t="shared" si="204"/>
        <v>14560</v>
      </c>
      <c r="K583" s="282">
        <v>2100</v>
      </c>
      <c r="L583" s="282">
        <v>2100</v>
      </c>
      <c r="M583" s="282">
        <v>2100</v>
      </c>
      <c r="N583" s="282">
        <v>2100</v>
      </c>
      <c r="O583" s="282">
        <v>2100</v>
      </c>
      <c r="P583" s="305">
        <f t="shared" si="202"/>
        <v>10500</v>
      </c>
      <c r="Q583" s="306">
        <f t="shared" si="205"/>
        <v>25060</v>
      </c>
    </row>
    <row r="584" spans="1:17" ht="16.5" hidden="1" customHeight="1" outlineLevel="1">
      <c r="A584" s="525"/>
      <c r="B584" s="525"/>
      <c r="C584" s="280" t="s">
        <v>58</v>
      </c>
      <c r="D584" s="97"/>
      <c r="E584" s="326">
        <v>7560</v>
      </c>
      <c r="F584" s="308">
        <v>700</v>
      </c>
      <c r="G584" s="282">
        <v>2100</v>
      </c>
      <c r="H584" s="282">
        <v>2100</v>
      </c>
      <c r="I584" s="282">
        <v>2100</v>
      </c>
      <c r="J584" s="304">
        <f t="shared" si="204"/>
        <v>14560</v>
      </c>
      <c r="K584" s="282">
        <v>2100</v>
      </c>
      <c r="L584" s="282">
        <v>2100</v>
      </c>
      <c r="M584" s="282">
        <v>2100</v>
      </c>
      <c r="N584" s="282">
        <v>2100</v>
      </c>
      <c r="O584" s="282">
        <v>2100</v>
      </c>
      <c r="P584" s="305">
        <f t="shared" si="202"/>
        <v>10500</v>
      </c>
      <c r="Q584" s="306">
        <f t="shared" si="205"/>
        <v>25060</v>
      </c>
    </row>
    <row r="585" spans="1:17" ht="16.5" hidden="1" customHeight="1" outlineLevel="1">
      <c r="A585" s="525"/>
      <c r="B585" s="525"/>
      <c r="C585" s="280" t="s">
        <v>59</v>
      </c>
      <c r="D585" s="97"/>
      <c r="E585" s="326">
        <v>61600</v>
      </c>
      <c r="F585" s="308">
        <v>3030</v>
      </c>
      <c r="G585" s="282">
        <v>4200</v>
      </c>
      <c r="H585" s="282">
        <v>4200</v>
      </c>
      <c r="I585" s="282">
        <v>4200</v>
      </c>
      <c r="J585" s="304">
        <f t="shared" si="204"/>
        <v>77230</v>
      </c>
      <c r="K585" s="282">
        <v>4200</v>
      </c>
      <c r="L585" s="282">
        <v>4200</v>
      </c>
      <c r="M585" s="282">
        <v>4200</v>
      </c>
      <c r="N585" s="282">
        <v>4200</v>
      </c>
      <c r="O585" s="282">
        <v>4200</v>
      </c>
      <c r="P585" s="305">
        <f t="shared" si="202"/>
        <v>21000</v>
      </c>
      <c r="Q585" s="306">
        <f t="shared" si="205"/>
        <v>98230</v>
      </c>
    </row>
    <row r="586" spans="1:17" ht="33" hidden="1" customHeight="1" outlineLevel="1">
      <c r="A586" s="525"/>
      <c r="B586" s="525"/>
      <c r="C586" s="280" t="s">
        <v>60</v>
      </c>
      <c r="D586" s="97"/>
      <c r="E586" s="326">
        <v>30030</v>
      </c>
      <c r="F586" s="308">
        <v>4200</v>
      </c>
      <c r="G586" s="282">
        <v>4200</v>
      </c>
      <c r="H586" s="282">
        <v>4200</v>
      </c>
      <c r="I586" s="282">
        <v>4200</v>
      </c>
      <c r="J586" s="304">
        <f t="shared" si="204"/>
        <v>46830</v>
      </c>
      <c r="K586" s="282">
        <v>4200</v>
      </c>
      <c r="L586" s="282">
        <v>4200</v>
      </c>
      <c r="M586" s="282">
        <v>4200</v>
      </c>
      <c r="N586" s="282">
        <v>4200</v>
      </c>
      <c r="O586" s="282">
        <v>4200</v>
      </c>
      <c r="P586" s="305">
        <f t="shared" si="202"/>
        <v>21000</v>
      </c>
      <c r="Q586" s="306">
        <f t="shared" si="205"/>
        <v>67830</v>
      </c>
    </row>
    <row r="587" spans="1:17" ht="33" hidden="1" customHeight="1" outlineLevel="1">
      <c r="A587" s="525"/>
      <c r="B587" s="525"/>
      <c r="C587" s="280" t="s">
        <v>61</v>
      </c>
      <c r="D587" s="97"/>
      <c r="E587" s="326">
        <v>28980</v>
      </c>
      <c r="F587" s="308">
        <v>2520</v>
      </c>
      <c r="G587" s="282">
        <v>2100</v>
      </c>
      <c r="H587" s="282">
        <v>2100</v>
      </c>
      <c r="I587" s="282">
        <v>2100</v>
      </c>
      <c r="J587" s="304">
        <f t="shared" si="204"/>
        <v>37800</v>
      </c>
      <c r="K587" s="282">
        <v>2100</v>
      </c>
      <c r="L587" s="282">
        <v>2100</v>
      </c>
      <c r="M587" s="282">
        <v>2100</v>
      </c>
      <c r="N587" s="282">
        <v>2100</v>
      </c>
      <c r="O587" s="282">
        <v>2100</v>
      </c>
      <c r="P587" s="305">
        <f t="shared" si="202"/>
        <v>10500</v>
      </c>
      <c r="Q587" s="306">
        <f t="shared" si="205"/>
        <v>48300</v>
      </c>
    </row>
    <row r="588" spans="1:17" ht="33" hidden="1" customHeight="1" outlineLevel="1">
      <c r="A588" s="525"/>
      <c r="B588" s="525"/>
      <c r="C588" s="280" t="s">
        <v>62</v>
      </c>
      <c r="D588" s="97"/>
      <c r="E588" s="326">
        <v>22600</v>
      </c>
      <c r="F588" s="308">
        <v>3570</v>
      </c>
      <c r="G588" s="282">
        <v>4200</v>
      </c>
      <c r="H588" s="282">
        <v>4200</v>
      </c>
      <c r="I588" s="282">
        <v>4200</v>
      </c>
      <c r="J588" s="304">
        <f t="shared" si="204"/>
        <v>38770</v>
      </c>
      <c r="K588" s="282">
        <v>4200</v>
      </c>
      <c r="L588" s="282">
        <v>4200</v>
      </c>
      <c r="M588" s="282">
        <v>4200</v>
      </c>
      <c r="N588" s="282">
        <v>4200</v>
      </c>
      <c r="O588" s="282">
        <v>4200</v>
      </c>
      <c r="P588" s="305">
        <f t="shared" si="202"/>
        <v>21000</v>
      </c>
      <c r="Q588" s="306">
        <f t="shared" si="205"/>
        <v>59770</v>
      </c>
    </row>
    <row r="589" spans="1:17" ht="16.5" hidden="1" customHeight="1" outlineLevel="1">
      <c r="A589" s="525"/>
      <c r="B589" s="525"/>
      <c r="C589" s="280" t="s">
        <v>63</v>
      </c>
      <c r="D589" s="97"/>
      <c r="E589" s="326">
        <v>9140</v>
      </c>
      <c r="F589" s="308">
        <v>1050</v>
      </c>
      <c r="G589" s="282">
        <v>2100</v>
      </c>
      <c r="H589" s="282">
        <v>2100</v>
      </c>
      <c r="I589" s="282">
        <v>2100</v>
      </c>
      <c r="J589" s="304">
        <f t="shared" si="204"/>
        <v>16490</v>
      </c>
      <c r="K589" s="282">
        <v>2100</v>
      </c>
      <c r="L589" s="282">
        <v>2100</v>
      </c>
      <c r="M589" s="282">
        <v>2100</v>
      </c>
      <c r="N589" s="282">
        <v>2100</v>
      </c>
      <c r="O589" s="282">
        <v>2100</v>
      </c>
      <c r="P589" s="305">
        <f t="shared" si="202"/>
        <v>10500</v>
      </c>
      <c r="Q589" s="306">
        <f t="shared" si="205"/>
        <v>26990</v>
      </c>
    </row>
    <row r="590" spans="1:17" ht="12.75" hidden="1" customHeight="1" outlineLevel="1">
      <c r="A590" s="525"/>
      <c r="B590" s="525"/>
      <c r="C590" s="280" t="s">
        <v>64</v>
      </c>
      <c r="D590" s="97"/>
      <c r="E590" s="308">
        <v>1050</v>
      </c>
      <c r="F590" s="308">
        <v>1050</v>
      </c>
      <c r="G590" s="282">
        <v>1050</v>
      </c>
      <c r="H590" s="282">
        <v>1050</v>
      </c>
      <c r="I590" s="282">
        <v>1050</v>
      </c>
      <c r="J590" s="304">
        <f t="shared" si="204"/>
        <v>5250</v>
      </c>
      <c r="K590" s="282">
        <v>1050</v>
      </c>
      <c r="L590" s="282">
        <v>1050</v>
      </c>
      <c r="M590" s="282">
        <v>1050</v>
      </c>
      <c r="N590" s="282">
        <v>1050</v>
      </c>
      <c r="O590" s="282">
        <v>1050</v>
      </c>
      <c r="P590" s="305">
        <f t="shared" si="202"/>
        <v>5250</v>
      </c>
      <c r="Q590" s="306">
        <f t="shared" si="205"/>
        <v>10500</v>
      </c>
    </row>
    <row r="591" spans="1:17" ht="33" hidden="1" customHeight="1" outlineLevel="1">
      <c r="A591" s="525"/>
      <c r="B591" s="525"/>
      <c r="C591" s="280" t="s">
        <v>65</v>
      </c>
      <c r="D591" s="97"/>
      <c r="E591" s="326">
        <v>22680</v>
      </c>
      <c r="F591" s="308">
        <v>1050</v>
      </c>
      <c r="G591" s="282">
        <v>1050</v>
      </c>
      <c r="H591" s="282">
        <v>1050</v>
      </c>
      <c r="I591" s="282">
        <v>1050</v>
      </c>
      <c r="J591" s="304">
        <f t="shared" si="204"/>
        <v>26880</v>
      </c>
      <c r="K591" s="282">
        <v>1050</v>
      </c>
      <c r="L591" s="282">
        <v>1050</v>
      </c>
      <c r="M591" s="282">
        <v>1050</v>
      </c>
      <c r="N591" s="282">
        <v>1050</v>
      </c>
      <c r="O591" s="282">
        <v>1050</v>
      </c>
      <c r="P591" s="305">
        <f t="shared" si="202"/>
        <v>5250</v>
      </c>
      <c r="Q591" s="306">
        <f t="shared" si="205"/>
        <v>32130</v>
      </c>
    </row>
    <row r="592" spans="1:17" ht="16.5" hidden="1" customHeight="1" outlineLevel="1">
      <c r="A592" s="525"/>
      <c r="B592" s="525"/>
      <c r="C592" s="281" t="s">
        <v>57</v>
      </c>
      <c r="D592" s="123"/>
      <c r="E592" s="326">
        <v>11660</v>
      </c>
      <c r="F592" s="308">
        <v>1050</v>
      </c>
      <c r="G592" s="282">
        <v>1050</v>
      </c>
      <c r="H592" s="282">
        <v>1050</v>
      </c>
      <c r="I592" s="282">
        <v>1050</v>
      </c>
      <c r="J592" s="304">
        <f t="shared" si="204"/>
        <v>15860</v>
      </c>
      <c r="K592" s="282">
        <v>1050</v>
      </c>
      <c r="L592" s="282">
        <v>1050</v>
      </c>
      <c r="M592" s="282">
        <v>1050</v>
      </c>
      <c r="N592" s="282">
        <v>1050</v>
      </c>
      <c r="O592" s="282">
        <v>1050</v>
      </c>
      <c r="P592" s="305">
        <f t="shared" si="202"/>
        <v>5250</v>
      </c>
      <c r="Q592" s="306">
        <f t="shared" si="205"/>
        <v>21110</v>
      </c>
    </row>
    <row r="593" spans="1:17" ht="16.5" hidden="1" customHeight="1" outlineLevel="1">
      <c r="A593" s="525"/>
      <c r="B593" s="525"/>
      <c r="C593" s="280" t="s">
        <v>66</v>
      </c>
      <c r="D593" s="97"/>
      <c r="E593" s="326">
        <v>15000</v>
      </c>
      <c r="F593" s="308">
        <v>840</v>
      </c>
      <c r="G593" s="282">
        <v>1050</v>
      </c>
      <c r="H593" s="282">
        <v>1050</v>
      </c>
      <c r="I593" s="282">
        <v>1050</v>
      </c>
      <c r="J593" s="304">
        <f t="shared" si="204"/>
        <v>18990</v>
      </c>
      <c r="K593" s="282">
        <v>1050</v>
      </c>
      <c r="L593" s="282">
        <v>1050</v>
      </c>
      <c r="M593" s="282">
        <v>1050</v>
      </c>
      <c r="N593" s="282">
        <v>1050</v>
      </c>
      <c r="O593" s="282">
        <v>1050</v>
      </c>
      <c r="P593" s="305">
        <f t="shared" si="202"/>
        <v>5250</v>
      </c>
      <c r="Q593" s="306">
        <f t="shared" si="205"/>
        <v>24240</v>
      </c>
    </row>
    <row r="594" spans="1:17" ht="16.5" hidden="1" customHeight="1" outlineLevel="1">
      <c r="A594" s="525"/>
      <c r="B594" s="525"/>
      <c r="C594" s="280" t="s">
        <v>42</v>
      </c>
      <c r="D594" s="97"/>
      <c r="E594" s="326">
        <v>22000</v>
      </c>
      <c r="F594" s="308">
        <v>1050</v>
      </c>
      <c r="G594" s="282">
        <v>2100</v>
      </c>
      <c r="H594" s="282">
        <v>2100</v>
      </c>
      <c r="I594" s="282">
        <v>2100</v>
      </c>
      <c r="J594" s="304">
        <f t="shared" si="204"/>
        <v>29350</v>
      </c>
      <c r="K594" s="282">
        <v>2100</v>
      </c>
      <c r="L594" s="282">
        <v>2100</v>
      </c>
      <c r="M594" s="282">
        <v>2100</v>
      </c>
      <c r="N594" s="282">
        <v>2100</v>
      </c>
      <c r="O594" s="282">
        <v>2100</v>
      </c>
      <c r="P594" s="305">
        <f t="shared" si="202"/>
        <v>10500</v>
      </c>
      <c r="Q594" s="306">
        <f t="shared" si="205"/>
        <v>39850</v>
      </c>
    </row>
    <row r="595" spans="1:17" ht="16.5" hidden="1" customHeight="1" outlineLevel="1">
      <c r="A595" s="525"/>
      <c r="B595" s="525"/>
      <c r="C595" s="280" t="s">
        <v>68</v>
      </c>
      <c r="D595" s="97"/>
      <c r="E595" s="326">
        <v>28000</v>
      </c>
      <c r="F595" s="308">
        <v>2730</v>
      </c>
      <c r="G595" s="282">
        <v>4200</v>
      </c>
      <c r="H595" s="282">
        <v>4200</v>
      </c>
      <c r="I595" s="282">
        <v>4200</v>
      </c>
      <c r="J595" s="304">
        <f t="shared" si="204"/>
        <v>43330</v>
      </c>
      <c r="K595" s="282">
        <v>4200</v>
      </c>
      <c r="L595" s="282">
        <v>4200</v>
      </c>
      <c r="M595" s="282">
        <v>4200</v>
      </c>
      <c r="N595" s="282">
        <v>4200</v>
      </c>
      <c r="O595" s="282">
        <v>4200</v>
      </c>
      <c r="P595" s="305">
        <f t="shared" si="202"/>
        <v>21000</v>
      </c>
      <c r="Q595" s="306">
        <f t="shared" si="205"/>
        <v>64330</v>
      </c>
    </row>
    <row r="596" spans="1:17" ht="33" hidden="1" customHeight="1" outlineLevel="1">
      <c r="A596" s="525"/>
      <c r="B596" s="525"/>
      <c r="C596" s="280" t="s">
        <v>70</v>
      </c>
      <c r="D596" s="97"/>
      <c r="E596" s="326">
        <v>15000</v>
      </c>
      <c r="F596" s="308">
        <v>1050</v>
      </c>
      <c r="G596" s="282">
        <v>4200</v>
      </c>
      <c r="H596" s="282">
        <v>4200</v>
      </c>
      <c r="I596" s="282">
        <v>4200</v>
      </c>
      <c r="J596" s="304">
        <f t="shared" si="204"/>
        <v>28650</v>
      </c>
      <c r="K596" s="282">
        <v>4200</v>
      </c>
      <c r="L596" s="282">
        <v>4200</v>
      </c>
      <c r="M596" s="282">
        <v>4200</v>
      </c>
      <c r="N596" s="282">
        <v>4200</v>
      </c>
      <c r="O596" s="282">
        <v>4200</v>
      </c>
      <c r="P596" s="305">
        <f t="shared" si="202"/>
        <v>21000</v>
      </c>
      <c r="Q596" s="306">
        <f t="shared" si="205"/>
        <v>49650</v>
      </c>
    </row>
    <row r="597" spans="1:17" ht="33" hidden="1" customHeight="1" outlineLevel="1">
      <c r="A597" s="525"/>
      <c r="B597" s="525"/>
      <c r="C597" s="280" t="s">
        <v>71</v>
      </c>
      <c r="D597" s="97"/>
      <c r="E597" s="326">
        <v>5000</v>
      </c>
      <c r="F597" s="308">
        <v>210</v>
      </c>
      <c r="G597" s="282">
        <v>1050</v>
      </c>
      <c r="H597" s="282">
        <v>1050</v>
      </c>
      <c r="I597" s="282">
        <v>1050</v>
      </c>
      <c r="J597" s="304">
        <f t="shared" si="204"/>
        <v>8360</v>
      </c>
      <c r="K597" s="282">
        <v>1050</v>
      </c>
      <c r="L597" s="282">
        <v>1050</v>
      </c>
      <c r="M597" s="282">
        <v>1050</v>
      </c>
      <c r="N597" s="282">
        <v>1050</v>
      </c>
      <c r="O597" s="282">
        <v>1050</v>
      </c>
      <c r="P597" s="305">
        <f t="shared" si="202"/>
        <v>5250</v>
      </c>
      <c r="Q597" s="306">
        <f t="shared" si="205"/>
        <v>13610</v>
      </c>
    </row>
    <row r="598" spans="1:17" ht="33" hidden="1" customHeight="1" outlineLevel="1">
      <c r="A598" s="525"/>
      <c r="B598" s="525"/>
      <c r="C598" s="280" t="s">
        <v>64</v>
      </c>
      <c r="D598" s="97"/>
      <c r="E598" s="308">
        <v>1050</v>
      </c>
      <c r="F598" s="308">
        <v>1050</v>
      </c>
      <c r="G598" s="282">
        <v>1050</v>
      </c>
      <c r="H598" s="282">
        <v>1050</v>
      </c>
      <c r="I598" s="282">
        <v>1050</v>
      </c>
      <c r="J598" s="304">
        <f t="shared" si="204"/>
        <v>5250</v>
      </c>
      <c r="K598" s="282">
        <v>1050</v>
      </c>
      <c r="L598" s="282">
        <v>1050</v>
      </c>
      <c r="M598" s="282">
        <v>1050</v>
      </c>
      <c r="N598" s="282">
        <v>1050</v>
      </c>
      <c r="O598" s="282">
        <v>1050</v>
      </c>
      <c r="P598" s="305">
        <f t="shared" si="202"/>
        <v>5250</v>
      </c>
      <c r="Q598" s="306">
        <f t="shared" si="205"/>
        <v>10500</v>
      </c>
    </row>
    <row r="599" spans="1:17" ht="15" hidden="1" customHeight="1" outlineLevel="1">
      <c r="A599" s="525"/>
      <c r="B599" s="525"/>
      <c r="C599" s="280" t="s">
        <v>72</v>
      </c>
      <c r="D599" s="97"/>
      <c r="E599" s="326">
        <v>47040</v>
      </c>
      <c r="F599" s="308">
        <v>1050</v>
      </c>
      <c r="G599" s="282">
        <v>2100</v>
      </c>
      <c r="H599" s="282">
        <v>2100</v>
      </c>
      <c r="I599" s="282">
        <v>2100</v>
      </c>
      <c r="J599" s="304">
        <f t="shared" si="204"/>
        <v>54390</v>
      </c>
      <c r="K599" s="282">
        <v>2100</v>
      </c>
      <c r="L599" s="282">
        <v>2100</v>
      </c>
      <c r="M599" s="282">
        <v>2100</v>
      </c>
      <c r="N599" s="282">
        <v>2100</v>
      </c>
      <c r="O599" s="282">
        <v>2100</v>
      </c>
      <c r="P599" s="305">
        <f t="shared" si="202"/>
        <v>10500</v>
      </c>
      <c r="Q599" s="306">
        <f t="shared" si="205"/>
        <v>64890</v>
      </c>
    </row>
    <row r="600" spans="1:17" ht="15" hidden="1" customHeight="1" outlineLevel="1">
      <c r="A600" s="525"/>
      <c r="B600" s="525"/>
      <c r="C600" s="280" t="s">
        <v>73</v>
      </c>
      <c r="D600" s="97"/>
      <c r="E600" s="326">
        <v>25080</v>
      </c>
      <c r="F600" s="308">
        <v>1050</v>
      </c>
      <c r="G600" s="282">
        <v>2100</v>
      </c>
      <c r="H600" s="282">
        <v>2100</v>
      </c>
      <c r="I600" s="282">
        <v>2100</v>
      </c>
      <c r="J600" s="304">
        <f t="shared" si="204"/>
        <v>32430</v>
      </c>
      <c r="K600" s="282">
        <v>2100</v>
      </c>
      <c r="L600" s="282">
        <v>2100</v>
      </c>
      <c r="M600" s="282">
        <v>2100</v>
      </c>
      <c r="N600" s="282">
        <v>2100</v>
      </c>
      <c r="O600" s="282">
        <v>2100</v>
      </c>
      <c r="P600" s="305">
        <f t="shared" si="202"/>
        <v>10500</v>
      </c>
      <c r="Q600" s="306">
        <f t="shared" si="205"/>
        <v>42930</v>
      </c>
    </row>
    <row r="601" spans="1:17" ht="16.5" hidden="1" customHeight="1" outlineLevel="1">
      <c r="A601" s="525"/>
      <c r="B601" s="525"/>
      <c r="C601" s="280" t="s">
        <v>74</v>
      </c>
      <c r="D601" s="97"/>
      <c r="E601" s="326">
        <v>47040</v>
      </c>
      <c r="F601" s="308">
        <v>1050</v>
      </c>
      <c r="G601" s="282">
        <v>2100</v>
      </c>
      <c r="H601" s="282">
        <v>2100</v>
      </c>
      <c r="I601" s="282">
        <v>2100</v>
      </c>
      <c r="J601" s="304">
        <f t="shared" si="204"/>
        <v>54390</v>
      </c>
      <c r="K601" s="282">
        <v>2100</v>
      </c>
      <c r="L601" s="282">
        <v>2100</v>
      </c>
      <c r="M601" s="282">
        <v>2100</v>
      </c>
      <c r="N601" s="282">
        <v>2100</v>
      </c>
      <c r="O601" s="282">
        <v>2100</v>
      </c>
      <c r="P601" s="305">
        <f t="shared" si="202"/>
        <v>10500</v>
      </c>
      <c r="Q601" s="306">
        <f t="shared" si="205"/>
        <v>64890</v>
      </c>
    </row>
    <row r="602" spans="1:17" ht="16.5" hidden="1" customHeight="1" outlineLevel="1">
      <c r="A602" s="525"/>
      <c r="B602" s="525"/>
      <c r="C602" s="280" t="s">
        <v>76</v>
      </c>
      <c r="D602" s="97"/>
      <c r="E602" s="326">
        <v>10000</v>
      </c>
      <c r="F602" s="308">
        <v>4830</v>
      </c>
      <c r="G602" s="282">
        <v>4200</v>
      </c>
      <c r="H602" s="282">
        <v>4200</v>
      </c>
      <c r="I602" s="282">
        <v>4200</v>
      </c>
      <c r="J602" s="304">
        <f t="shared" si="204"/>
        <v>27430</v>
      </c>
      <c r="K602" s="282">
        <v>4200</v>
      </c>
      <c r="L602" s="282">
        <v>4200</v>
      </c>
      <c r="M602" s="282">
        <v>4200</v>
      </c>
      <c r="N602" s="282">
        <v>4200</v>
      </c>
      <c r="O602" s="282">
        <v>4200</v>
      </c>
      <c r="P602" s="305">
        <f t="shared" si="202"/>
        <v>21000</v>
      </c>
      <c r="Q602" s="306">
        <f t="shared" si="205"/>
        <v>48430</v>
      </c>
    </row>
    <row r="603" spans="1:17" ht="33" hidden="1" customHeight="1" outlineLevel="1">
      <c r="A603" s="525"/>
      <c r="B603" s="525"/>
      <c r="C603" s="280" t="s">
        <v>77</v>
      </c>
      <c r="D603" s="97"/>
      <c r="E603" s="326">
        <v>25000</v>
      </c>
      <c r="F603" s="308">
        <v>1050</v>
      </c>
      <c r="G603" s="282">
        <v>4200</v>
      </c>
      <c r="H603" s="282">
        <v>4200</v>
      </c>
      <c r="I603" s="282">
        <v>4200</v>
      </c>
      <c r="J603" s="304">
        <f t="shared" si="204"/>
        <v>38650</v>
      </c>
      <c r="K603" s="282">
        <v>4200</v>
      </c>
      <c r="L603" s="282">
        <v>4200</v>
      </c>
      <c r="M603" s="282">
        <v>4200</v>
      </c>
      <c r="N603" s="282">
        <v>4200</v>
      </c>
      <c r="O603" s="282">
        <v>4200</v>
      </c>
      <c r="P603" s="305">
        <f t="shared" si="202"/>
        <v>21000</v>
      </c>
      <c r="Q603" s="306">
        <f t="shared" si="205"/>
        <v>59650</v>
      </c>
    </row>
    <row r="604" spans="1:17" ht="16.5" hidden="1" customHeight="1" outlineLevel="1">
      <c r="A604" s="525"/>
      <c r="B604" s="525"/>
      <c r="C604" s="280" t="s">
        <v>78</v>
      </c>
      <c r="D604" s="97"/>
      <c r="E604" s="308">
        <v>12390</v>
      </c>
      <c r="F604" s="308">
        <v>1050</v>
      </c>
      <c r="G604" s="282">
        <v>1050</v>
      </c>
      <c r="H604" s="282">
        <v>1050</v>
      </c>
      <c r="I604" s="282">
        <v>1050</v>
      </c>
      <c r="J604" s="304">
        <f t="shared" si="204"/>
        <v>16590</v>
      </c>
      <c r="K604" s="282">
        <v>1050</v>
      </c>
      <c r="L604" s="282">
        <v>1050</v>
      </c>
      <c r="M604" s="282">
        <v>1050</v>
      </c>
      <c r="N604" s="282">
        <v>1050</v>
      </c>
      <c r="O604" s="282">
        <v>1050</v>
      </c>
      <c r="P604" s="305">
        <f t="shared" si="202"/>
        <v>5250</v>
      </c>
      <c r="Q604" s="306">
        <f t="shared" si="205"/>
        <v>21840</v>
      </c>
    </row>
    <row r="605" spans="1:17" ht="33" hidden="1" customHeight="1" outlineLevel="1">
      <c r="A605" s="525"/>
      <c r="B605" s="525"/>
      <c r="C605" s="280" t="s">
        <v>79</v>
      </c>
      <c r="D605" s="97"/>
      <c r="E605" s="308">
        <v>4830</v>
      </c>
      <c r="F605" s="308">
        <v>1050</v>
      </c>
      <c r="G605" s="282">
        <v>1050</v>
      </c>
      <c r="H605" s="282">
        <v>1050</v>
      </c>
      <c r="I605" s="282">
        <v>1050</v>
      </c>
      <c r="J605" s="304">
        <f t="shared" si="204"/>
        <v>9030</v>
      </c>
      <c r="K605" s="282">
        <v>1050</v>
      </c>
      <c r="L605" s="282">
        <v>1050</v>
      </c>
      <c r="M605" s="282">
        <v>1050</v>
      </c>
      <c r="N605" s="282">
        <v>1050</v>
      </c>
      <c r="O605" s="282">
        <v>1050</v>
      </c>
      <c r="P605" s="305">
        <f t="shared" si="202"/>
        <v>5250</v>
      </c>
      <c r="Q605" s="306">
        <f t="shared" si="205"/>
        <v>14280</v>
      </c>
    </row>
    <row r="606" spans="1:17" ht="33" hidden="1" customHeight="1" outlineLevel="1">
      <c r="A606" s="525"/>
      <c r="B606" s="525"/>
      <c r="C606" s="280" t="s">
        <v>80</v>
      </c>
      <c r="D606" s="97"/>
      <c r="E606" s="326">
        <v>12600</v>
      </c>
      <c r="F606" s="308">
        <v>6300</v>
      </c>
      <c r="G606" s="282">
        <v>2100</v>
      </c>
      <c r="H606" s="282">
        <v>2100</v>
      </c>
      <c r="I606" s="282">
        <v>5000</v>
      </c>
      <c r="J606" s="304">
        <f t="shared" si="204"/>
        <v>28100</v>
      </c>
      <c r="K606" s="282">
        <v>5000</v>
      </c>
      <c r="L606" s="282">
        <v>5000</v>
      </c>
      <c r="M606" s="282">
        <v>5000</v>
      </c>
      <c r="N606" s="282">
        <v>5000</v>
      </c>
      <c r="O606" s="282">
        <v>5000</v>
      </c>
      <c r="P606" s="305">
        <f t="shared" si="202"/>
        <v>25000</v>
      </c>
      <c r="Q606" s="306">
        <f t="shared" si="205"/>
        <v>53100</v>
      </c>
    </row>
    <row r="607" spans="1:17" ht="16.5" hidden="1" customHeight="1" outlineLevel="1">
      <c r="A607" s="525"/>
      <c r="B607" s="525"/>
      <c r="C607" s="280" t="s">
        <v>81</v>
      </c>
      <c r="D607" s="97"/>
      <c r="E607" s="326">
        <v>2100</v>
      </c>
      <c r="F607" s="308">
        <v>1050</v>
      </c>
      <c r="G607" s="282">
        <v>1050</v>
      </c>
      <c r="H607" s="282">
        <v>1050</v>
      </c>
      <c r="I607" s="282">
        <v>1050</v>
      </c>
      <c r="J607" s="304">
        <f t="shared" si="204"/>
        <v>6300</v>
      </c>
      <c r="K607" s="282">
        <v>1050</v>
      </c>
      <c r="L607" s="282">
        <v>1050</v>
      </c>
      <c r="M607" s="282">
        <v>1050</v>
      </c>
      <c r="N607" s="282">
        <v>1050</v>
      </c>
      <c r="O607" s="282">
        <v>1050</v>
      </c>
      <c r="P607" s="305">
        <f t="shared" si="202"/>
        <v>5250</v>
      </c>
      <c r="Q607" s="306">
        <f t="shared" si="205"/>
        <v>11550</v>
      </c>
    </row>
    <row r="608" spans="1:17" ht="15" hidden="1" customHeight="1" outlineLevel="1">
      <c r="A608" s="525"/>
      <c r="B608" s="525"/>
      <c r="C608" s="280" t="s">
        <v>66</v>
      </c>
      <c r="D608" s="97"/>
      <c r="E608" s="326">
        <v>5000</v>
      </c>
      <c r="F608" s="308">
        <v>1890</v>
      </c>
      <c r="G608" s="282">
        <v>1050</v>
      </c>
      <c r="H608" s="282">
        <v>1050</v>
      </c>
      <c r="I608" s="282">
        <v>1050</v>
      </c>
      <c r="J608" s="304">
        <f t="shared" si="204"/>
        <v>10040</v>
      </c>
      <c r="K608" s="282">
        <v>1050</v>
      </c>
      <c r="L608" s="282">
        <v>1050</v>
      </c>
      <c r="M608" s="282">
        <v>1050</v>
      </c>
      <c r="N608" s="282">
        <v>1050</v>
      </c>
      <c r="O608" s="282">
        <v>1050</v>
      </c>
      <c r="P608" s="305">
        <f t="shared" si="202"/>
        <v>5250</v>
      </c>
      <c r="Q608" s="306">
        <f t="shared" si="205"/>
        <v>15290</v>
      </c>
    </row>
    <row r="609" spans="1:17" ht="33" hidden="1" customHeight="1" outlineLevel="1">
      <c r="A609" s="525"/>
      <c r="B609" s="525"/>
      <c r="C609" s="280" t="s">
        <v>72</v>
      </c>
      <c r="D609" s="97"/>
      <c r="E609" s="326">
        <v>10000</v>
      </c>
      <c r="F609" s="308">
        <v>2730</v>
      </c>
      <c r="G609" s="282">
        <v>1050</v>
      </c>
      <c r="H609" s="282">
        <v>1050</v>
      </c>
      <c r="I609" s="282">
        <v>1050</v>
      </c>
      <c r="J609" s="304">
        <f t="shared" si="204"/>
        <v>15880</v>
      </c>
      <c r="K609" s="282">
        <v>1050</v>
      </c>
      <c r="L609" s="282">
        <v>1050</v>
      </c>
      <c r="M609" s="282">
        <v>1050</v>
      </c>
      <c r="N609" s="282">
        <v>1050</v>
      </c>
      <c r="O609" s="282">
        <v>1050</v>
      </c>
      <c r="P609" s="305">
        <f t="shared" si="202"/>
        <v>5250</v>
      </c>
      <c r="Q609" s="306">
        <f t="shared" si="205"/>
        <v>21130</v>
      </c>
    </row>
    <row r="610" spans="1:17" ht="16.5" hidden="1" customHeight="1" outlineLevel="1">
      <c r="A610" s="525"/>
      <c r="B610" s="525"/>
      <c r="C610" s="280" t="s">
        <v>82</v>
      </c>
      <c r="D610" s="97"/>
      <c r="E610" s="326">
        <v>30700</v>
      </c>
      <c r="F610" s="308">
        <v>1050</v>
      </c>
      <c r="G610" s="282">
        <v>4200</v>
      </c>
      <c r="H610" s="282">
        <v>4200</v>
      </c>
      <c r="I610" s="282">
        <v>4200</v>
      </c>
      <c r="J610" s="304">
        <f t="shared" si="204"/>
        <v>44350</v>
      </c>
      <c r="K610" s="282">
        <v>4200</v>
      </c>
      <c r="L610" s="282">
        <v>4200</v>
      </c>
      <c r="M610" s="282">
        <v>4200</v>
      </c>
      <c r="N610" s="282">
        <v>4200</v>
      </c>
      <c r="O610" s="282">
        <v>4200</v>
      </c>
      <c r="P610" s="305">
        <f t="shared" si="202"/>
        <v>21000</v>
      </c>
      <c r="Q610" s="306">
        <f t="shared" si="205"/>
        <v>65350</v>
      </c>
    </row>
    <row r="611" spans="1:17" ht="16.5" hidden="1" customHeight="1" outlineLevel="1">
      <c r="A611" s="525"/>
      <c r="B611" s="525"/>
      <c r="C611" s="280" t="s">
        <v>344</v>
      </c>
      <c r="D611" s="97"/>
      <c r="E611" s="308">
        <v>6300</v>
      </c>
      <c r="F611" s="308">
        <v>1050</v>
      </c>
      <c r="G611" s="282">
        <v>1050</v>
      </c>
      <c r="H611" s="282">
        <v>1050</v>
      </c>
      <c r="I611" s="282">
        <v>1050</v>
      </c>
      <c r="J611" s="304">
        <f>I611+H611+G611+F611+E611</f>
        <v>10500</v>
      </c>
      <c r="K611" s="282">
        <v>1050</v>
      </c>
      <c r="L611" s="282">
        <v>1050</v>
      </c>
      <c r="M611" s="282">
        <v>1050</v>
      </c>
      <c r="N611" s="282">
        <v>1050</v>
      </c>
      <c r="O611" s="282">
        <v>1050</v>
      </c>
      <c r="P611" s="305">
        <f>K611+L611+M611+N611+O611</f>
        <v>5250</v>
      </c>
      <c r="Q611" s="306">
        <f>J611+P611</f>
        <v>15750</v>
      </c>
    </row>
    <row r="612" spans="1:17" ht="16.5" hidden="1" customHeight="1" outlineLevel="1">
      <c r="A612" s="525"/>
      <c r="B612" s="525"/>
      <c r="C612" s="280" t="s">
        <v>83</v>
      </c>
      <c r="D612" s="97"/>
      <c r="E612" s="326">
        <v>30700</v>
      </c>
      <c r="F612" s="308">
        <v>1050</v>
      </c>
      <c r="G612" s="282">
        <v>4200</v>
      </c>
      <c r="H612" s="282">
        <v>4200</v>
      </c>
      <c r="I612" s="282">
        <v>4200</v>
      </c>
      <c r="J612" s="304">
        <f>I612+H612+G612+F612+E612</f>
        <v>44350</v>
      </c>
      <c r="K612" s="282">
        <v>4200</v>
      </c>
      <c r="L612" s="282">
        <v>4200</v>
      </c>
      <c r="M612" s="282">
        <v>4200</v>
      </c>
      <c r="N612" s="282">
        <v>4200</v>
      </c>
      <c r="O612" s="282">
        <v>4200</v>
      </c>
      <c r="P612" s="305">
        <f>K612+L612+M612+N612+O612</f>
        <v>21000</v>
      </c>
      <c r="Q612" s="306">
        <f>J612+P612</f>
        <v>65350</v>
      </c>
    </row>
    <row r="613" spans="1:17" ht="33" hidden="1" customHeight="1" outlineLevel="1">
      <c r="A613" s="525"/>
      <c r="B613" s="525"/>
      <c r="C613" s="300"/>
      <c r="D613" s="97"/>
      <c r="E613" s="359"/>
      <c r="F613" s="359">
        <v>0</v>
      </c>
      <c r="G613" s="207"/>
      <c r="H613" s="350"/>
      <c r="I613" s="350"/>
      <c r="J613" s="212">
        <f t="shared" si="201"/>
        <v>0</v>
      </c>
      <c r="K613" s="207"/>
      <c r="L613" s="207"/>
      <c r="M613" s="207"/>
      <c r="N613" s="207"/>
      <c r="O613" s="207"/>
      <c r="P613" s="212">
        <f t="shared" si="202"/>
        <v>0</v>
      </c>
      <c r="Q613" s="66"/>
    </row>
    <row r="614" spans="1:17" ht="33" hidden="1" customHeight="1" outlineLevel="1">
      <c r="A614" s="525"/>
      <c r="B614" s="525"/>
      <c r="C614" s="300"/>
      <c r="D614" s="97"/>
      <c r="E614" s="359"/>
      <c r="F614" s="359">
        <v>0</v>
      </c>
      <c r="G614" s="207"/>
      <c r="H614" s="350"/>
      <c r="I614" s="350"/>
      <c r="J614" s="212">
        <f t="shared" si="201"/>
        <v>0</v>
      </c>
      <c r="K614" s="207"/>
      <c r="L614" s="207"/>
      <c r="M614" s="207"/>
      <c r="N614" s="207"/>
      <c r="O614" s="207"/>
      <c r="P614" s="212">
        <f t="shared" si="202"/>
        <v>0</v>
      </c>
      <c r="Q614" s="66"/>
    </row>
    <row r="615" spans="1:17" ht="33.75" customHeight="1" collapsed="1">
      <c r="A615" s="525"/>
      <c r="B615" s="525"/>
      <c r="C615" s="299" t="s">
        <v>13</v>
      </c>
      <c r="D615" s="25">
        <v>0</v>
      </c>
      <c r="E615" s="208">
        <v>1166000</v>
      </c>
      <c r="F615" s="208">
        <f>SUM(F616:F668)</f>
        <v>0</v>
      </c>
      <c r="G615" s="208">
        <f>SUM(G616:G668)</f>
        <v>0</v>
      </c>
      <c r="H615" s="351">
        <v>0</v>
      </c>
      <c r="I615" s="351">
        <v>0</v>
      </c>
      <c r="J615" s="212">
        <f t="shared" si="201"/>
        <v>1166000</v>
      </c>
      <c r="K615" s="208">
        <f>SUM(K616:K668)</f>
        <v>0</v>
      </c>
      <c r="L615" s="208">
        <f t="shared" ref="L615:O615" si="206">SUM(L616:L668)</f>
        <v>1166000</v>
      </c>
      <c r="M615" s="208">
        <f t="shared" si="206"/>
        <v>0</v>
      </c>
      <c r="N615" s="208">
        <f t="shared" si="206"/>
        <v>0</v>
      </c>
      <c r="O615" s="208">
        <f t="shared" si="206"/>
        <v>1166000</v>
      </c>
      <c r="P615" s="212">
        <f t="shared" si="202"/>
        <v>2332000</v>
      </c>
      <c r="Q615" s="66">
        <f t="shared" ref="Q615:Q634" si="207">J615+P615</f>
        <v>3498000</v>
      </c>
    </row>
    <row r="616" spans="1:17" ht="16.5" hidden="1" customHeight="1" outlineLevel="1">
      <c r="A616" s="525"/>
      <c r="B616" s="525"/>
      <c r="C616" s="300" t="s">
        <v>37</v>
      </c>
      <c r="D616" s="97"/>
      <c r="E616" s="221">
        <v>7750</v>
      </c>
      <c r="F616" s="206">
        <v>0</v>
      </c>
      <c r="G616" s="206">
        <v>0</v>
      </c>
      <c r="H616" s="219">
        <v>0</v>
      </c>
      <c r="I616" s="349">
        <v>0</v>
      </c>
      <c r="J616" s="212">
        <f t="shared" ref="J616:J679" si="208">I616+H616+G616+F616+E616</f>
        <v>7750</v>
      </c>
      <c r="K616" s="206">
        <v>0</v>
      </c>
      <c r="L616" s="207">
        <v>22000</v>
      </c>
      <c r="M616" s="206">
        <v>0</v>
      </c>
      <c r="N616" s="206">
        <v>0</v>
      </c>
      <c r="O616" s="207">
        <v>22000</v>
      </c>
      <c r="P616" s="212">
        <f t="shared" si="202"/>
        <v>44000</v>
      </c>
      <c r="Q616" s="66">
        <f t="shared" si="207"/>
        <v>51750</v>
      </c>
    </row>
    <row r="617" spans="1:17" ht="16.5" hidden="1" customHeight="1" outlineLevel="1">
      <c r="A617" s="525"/>
      <c r="B617" s="525"/>
      <c r="C617" s="301" t="s">
        <v>38</v>
      </c>
      <c r="D617" s="123"/>
      <c r="E617" s="221">
        <v>7750</v>
      </c>
      <c r="F617" s="206">
        <v>0</v>
      </c>
      <c r="G617" s="206">
        <v>0</v>
      </c>
      <c r="H617" s="350">
        <v>0</v>
      </c>
      <c r="I617" s="349">
        <v>0</v>
      </c>
      <c r="J617" s="212">
        <f t="shared" si="208"/>
        <v>7750</v>
      </c>
      <c r="K617" s="206">
        <v>0</v>
      </c>
      <c r="L617" s="207">
        <v>22000</v>
      </c>
      <c r="M617" s="206">
        <v>0</v>
      </c>
      <c r="N617" s="206">
        <v>0</v>
      </c>
      <c r="O617" s="207">
        <v>22000</v>
      </c>
      <c r="P617" s="212">
        <f t="shared" si="202"/>
        <v>44000</v>
      </c>
      <c r="Q617" s="66">
        <f t="shared" si="207"/>
        <v>51750</v>
      </c>
    </row>
    <row r="618" spans="1:17" ht="16.5" hidden="1" customHeight="1" outlineLevel="1">
      <c r="A618" s="525"/>
      <c r="B618" s="525"/>
      <c r="C618" s="300" t="s">
        <v>39</v>
      </c>
      <c r="D618" s="97"/>
      <c r="E618" s="206">
        <v>7750</v>
      </c>
      <c r="F618" s="206">
        <v>0</v>
      </c>
      <c r="G618" s="206">
        <v>0</v>
      </c>
      <c r="H618" s="350">
        <v>0</v>
      </c>
      <c r="I618" s="349">
        <v>0</v>
      </c>
      <c r="J618" s="212">
        <f t="shared" si="208"/>
        <v>7750</v>
      </c>
      <c r="K618" s="206">
        <v>0</v>
      </c>
      <c r="L618" s="207">
        <v>22000</v>
      </c>
      <c r="M618" s="206">
        <v>0</v>
      </c>
      <c r="N618" s="206">
        <v>0</v>
      </c>
      <c r="O618" s="207">
        <v>22000</v>
      </c>
      <c r="P618" s="212">
        <f t="shared" si="202"/>
        <v>44000</v>
      </c>
      <c r="Q618" s="66">
        <f t="shared" si="207"/>
        <v>51750</v>
      </c>
    </row>
    <row r="619" spans="1:17" ht="16.5" hidden="1" customHeight="1" outlineLevel="1">
      <c r="A619" s="525"/>
      <c r="B619" s="525"/>
      <c r="C619" s="300" t="s">
        <v>40</v>
      </c>
      <c r="D619" s="97"/>
      <c r="E619" s="206">
        <v>7750</v>
      </c>
      <c r="F619" s="206">
        <v>0</v>
      </c>
      <c r="G619" s="206">
        <v>0</v>
      </c>
      <c r="H619" s="350">
        <v>0</v>
      </c>
      <c r="I619" s="349">
        <v>0</v>
      </c>
      <c r="J619" s="212">
        <f t="shared" si="208"/>
        <v>7750</v>
      </c>
      <c r="K619" s="206">
        <v>0</v>
      </c>
      <c r="L619" s="207">
        <v>22000</v>
      </c>
      <c r="M619" s="206">
        <v>0</v>
      </c>
      <c r="N619" s="206">
        <v>0</v>
      </c>
      <c r="O619" s="207">
        <v>22000</v>
      </c>
      <c r="P619" s="212">
        <f t="shared" si="202"/>
        <v>44000</v>
      </c>
      <c r="Q619" s="66">
        <f t="shared" si="207"/>
        <v>51750</v>
      </c>
    </row>
    <row r="620" spans="1:17" ht="16.5" hidden="1" customHeight="1" outlineLevel="1">
      <c r="A620" s="525"/>
      <c r="B620" s="525"/>
      <c r="C620" s="300" t="s">
        <v>41</v>
      </c>
      <c r="D620" s="97"/>
      <c r="E620" s="206">
        <v>7750</v>
      </c>
      <c r="F620" s="206">
        <v>0</v>
      </c>
      <c r="G620" s="206">
        <v>0</v>
      </c>
      <c r="H620" s="350">
        <v>0</v>
      </c>
      <c r="I620" s="349">
        <v>0</v>
      </c>
      <c r="J620" s="212">
        <f t="shared" si="208"/>
        <v>7750</v>
      </c>
      <c r="K620" s="206">
        <v>0</v>
      </c>
      <c r="L620" s="207">
        <v>22000</v>
      </c>
      <c r="M620" s="206">
        <v>0</v>
      </c>
      <c r="N620" s="206">
        <v>0</v>
      </c>
      <c r="O620" s="207">
        <v>22000</v>
      </c>
      <c r="P620" s="212">
        <f t="shared" ref="P620:P683" si="209">K620+L620+M620+N620+O620</f>
        <v>44000</v>
      </c>
      <c r="Q620" s="66">
        <f t="shared" si="207"/>
        <v>51750</v>
      </c>
    </row>
    <row r="621" spans="1:17" ht="16.5" hidden="1" customHeight="1" outlineLevel="1">
      <c r="A621" s="525"/>
      <c r="B621" s="525"/>
      <c r="C621" s="300" t="s">
        <v>42</v>
      </c>
      <c r="D621" s="97"/>
      <c r="E621" s="206">
        <v>7750</v>
      </c>
      <c r="F621" s="206">
        <v>0</v>
      </c>
      <c r="G621" s="206">
        <v>0</v>
      </c>
      <c r="H621" s="350">
        <v>0</v>
      </c>
      <c r="I621" s="349">
        <v>0</v>
      </c>
      <c r="J621" s="212">
        <f t="shared" si="208"/>
        <v>7750</v>
      </c>
      <c r="K621" s="206">
        <v>0</v>
      </c>
      <c r="L621" s="207">
        <v>22000</v>
      </c>
      <c r="M621" s="206">
        <v>0</v>
      </c>
      <c r="N621" s="206">
        <v>0</v>
      </c>
      <c r="O621" s="207">
        <v>22000</v>
      </c>
      <c r="P621" s="212">
        <f t="shared" si="209"/>
        <v>44000</v>
      </c>
      <c r="Q621" s="66">
        <f t="shared" si="207"/>
        <v>51750</v>
      </c>
    </row>
    <row r="622" spans="1:17" ht="16.5" hidden="1" customHeight="1" outlineLevel="1">
      <c r="A622" s="525"/>
      <c r="B622" s="525"/>
      <c r="C622" s="300" t="s">
        <v>43</v>
      </c>
      <c r="D622" s="97"/>
      <c r="E622" s="206">
        <v>15500</v>
      </c>
      <c r="F622" s="206">
        <v>0</v>
      </c>
      <c r="G622" s="206">
        <v>0</v>
      </c>
      <c r="H622" s="350">
        <v>0</v>
      </c>
      <c r="I622" s="349">
        <v>0</v>
      </c>
      <c r="J622" s="212">
        <f t="shared" si="208"/>
        <v>15500</v>
      </c>
      <c r="K622" s="206">
        <v>0</v>
      </c>
      <c r="L622" s="207">
        <v>22000</v>
      </c>
      <c r="M622" s="206">
        <v>0</v>
      </c>
      <c r="N622" s="206">
        <v>0</v>
      </c>
      <c r="O622" s="207">
        <v>22000</v>
      </c>
      <c r="P622" s="212">
        <f t="shared" si="209"/>
        <v>44000</v>
      </c>
      <c r="Q622" s="66">
        <f t="shared" si="207"/>
        <v>59500</v>
      </c>
    </row>
    <row r="623" spans="1:17" ht="16.5" hidden="1" customHeight="1" outlineLevel="1">
      <c r="A623" s="525"/>
      <c r="B623" s="525"/>
      <c r="C623" s="300" t="s">
        <v>44</v>
      </c>
      <c r="D623" s="97"/>
      <c r="E623" s="206">
        <v>7750</v>
      </c>
      <c r="F623" s="206">
        <v>0</v>
      </c>
      <c r="G623" s="206">
        <v>0</v>
      </c>
      <c r="H623" s="350">
        <v>0</v>
      </c>
      <c r="I623" s="349">
        <v>0</v>
      </c>
      <c r="J623" s="212">
        <f t="shared" si="208"/>
        <v>7750</v>
      </c>
      <c r="K623" s="206">
        <v>0</v>
      </c>
      <c r="L623" s="207">
        <v>22000</v>
      </c>
      <c r="M623" s="206">
        <v>0</v>
      </c>
      <c r="N623" s="206">
        <v>0</v>
      </c>
      <c r="O623" s="207">
        <v>22000</v>
      </c>
      <c r="P623" s="212">
        <f t="shared" si="209"/>
        <v>44000</v>
      </c>
      <c r="Q623" s="66">
        <f t="shared" si="207"/>
        <v>51750</v>
      </c>
    </row>
    <row r="624" spans="1:17" ht="33" hidden="1" customHeight="1" outlineLevel="1">
      <c r="A624" s="525"/>
      <c r="B624" s="525"/>
      <c r="C624" s="300" t="s">
        <v>45</v>
      </c>
      <c r="D624" s="97"/>
      <c r="E624" s="206">
        <v>7750</v>
      </c>
      <c r="F624" s="206">
        <v>0</v>
      </c>
      <c r="G624" s="206">
        <v>0</v>
      </c>
      <c r="H624" s="350">
        <v>0</v>
      </c>
      <c r="I624" s="349">
        <v>0</v>
      </c>
      <c r="J624" s="212">
        <f t="shared" si="208"/>
        <v>7750</v>
      </c>
      <c r="K624" s="206">
        <v>0</v>
      </c>
      <c r="L624" s="207">
        <v>22000</v>
      </c>
      <c r="M624" s="206">
        <v>0</v>
      </c>
      <c r="N624" s="206">
        <v>0</v>
      </c>
      <c r="O624" s="207">
        <v>22000</v>
      </c>
      <c r="P624" s="212">
        <f t="shared" si="209"/>
        <v>44000</v>
      </c>
      <c r="Q624" s="66">
        <f t="shared" si="207"/>
        <v>51750</v>
      </c>
    </row>
    <row r="625" spans="1:17" ht="33" hidden="1" customHeight="1" outlineLevel="1">
      <c r="A625" s="525"/>
      <c r="B625" s="525"/>
      <c r="C625" s="300" t="s">
        <v>46</v>
      </c>
      <c r="D625" s="97"/>
      <c r="E625" s="206">
        <v>7750</v>
      </c>
      <c r="F625" s="206">
        <v>0</v>
      </c>
      <c r="G625" s="206">
        <v>0</v>
      </c>
      <c r="H625" s="350">
        <v>0</v>
      </c>
      <c r="I625" s="349">
        <v>0</v>
      </c>
      <c r="J625" s="212">
        <f t="shared" si="208"/>
        <v>7750</v>
      </c>
      <c r="K625" s="206">
        <v>0</v>
      </c>
      <c r="L625" s="207">
        <v>22000</v>
      </c>
      <c r="M625" s="206">
        <v>0</v>
      </c>
      <c r="N625" s="206">
        <v>0</v>
      </c>
      <c r="O625" s="207">
        <v>22000</v>
      </c>
      <c r="P625" s="212">
        <f t="shared" si="209"/>
        <v>44000</v>
      </c>
      <c r="Q625" s="66">
        <f t="shared" si="207"/>
        <v>51750</v>
      </c>
    </row>
    <row r="626" spans="1:17" ht="33" hidden="1" customHeight="1" outlineLevel="1">
      <c r="A626" s="525"/>
      <c r="B626" s="525"/>
      <c r="C626" s="300" t="s">
        <v>47</v>
      </c>
      <c r="D626" s="97"/>
      <c r="E626" s="206">
        <v>7750</v>
      </c>
      <c r="F626" s="206">
        <v>0</v>
      </c>
      <c r="G626" s="206">
        <v>0</v>
      </c>
      <c r="H626" s="350">
        <v>0</v>
      </c>
      <c r="I626" s="349">
        <v>0</v>
      </c>
      <c r="J626" s="212">
        <f t="shared" si="208"/>
        <v>7750</v>
      </c>
      <c r="K626" s="206">
        <v>0</v>
      </c>
      <c r="L626" s="207">
        <v>22000</v>
      </c>
      <c r="M626" s="206">
        <v>0</v>
      </c>
      <c r="N626" s="206">
        <v>0</v>
      </c>
      <c r="O626" s="207">
        <v>22000</v>
      </c>
      <c r="P626" s="212">
        <f t="shared" si="209"/>
        <v>44000</v>
      </c>
      <c r="Q626" s="66">
        <f t="shared" si="207"/>
        <v>51750</v>
      </c>
    </row>
    <row r="627" spans="1:17" ht="49.5" hidden="1" customHeight="1" outlineLevel="1">
      <c r="A627" s="525"/>
      <c r="B627" s="525"/>
      <c r="C627" s="300" t="s">
        <v>48</v>
      </c>
      <c r="D627" s="97"/>
      <c r="E627" s="206">
        <v>7750</v>
      </c>
      <c r="F627" s="206">
        <v>0</v>
      </c>
      <c r="G627" s="206">
        <v>0</v>
      </c>
      <c r="H627" s="350">
        <v>0</v>
      </c>
      <c r="I627" s="349">
        <v>0</v>
      </c>
      <c r="J627" s="212">
        <f t="shared" si="208"/>
        <v>7750</v>
      </c>
      <c r="K627" s="206">
        <v>0</v>
      </c>
      <c r="L627" s="207">
        <v>22000</v>
      </c>
      <c r="M627" s="206">
        <v>0</v>
      </c>
      <c r="N627" s="206">
        <v>0</v>
      </c>
      <c r="O627" s="207">
        <v>22000</v>
      </c>
      <c r="P627" s="212">
        <f t="shared" si="209"/>
        <v>44000</v>
      </c>
      <c r="Q627" s="66">
        <f t="shared" si="207"/>
        <v>51750</v>
      </c>
    </row>
    <row r="628" spans="1:17" ht="16.5" hidden="1" customHeight="1" outlineLevel="1">
      <c r="A628" s="525"/>
      <c r="B628" s="525"/>
      <c r="C628" s="300" t="s">
        <v>49</v>
      </c>
      <c r="D628" s="97"/>
      <c r="E628" s="206">
        <v>7750</v>
      </c>
      <c r="F628" s="206">
        <v>0</v>
      </c>
      <c r="G628" s="206">
        <v>0</v>
      </c>
      <c r="H628" s="350">
        <v>0</v>
      </c>
      <c r="I628" s="349">
        <v>0</v>
      </c>
      <c r="J628" s="212">
        <f t="shared" si="208"/>
        <v>7750</v>
      </c>
      <c r="K628" s="206">
        <v>0</v>
      </c>
      <c r="L628" s="207">
        <v>22000</v>
      </c>
      <c r="M628" s="206">
        <v>0</v>
      </c>
      <c r="N628" s="206">
        <v>0</v>
      </c>
      <c r="O628" s="207">
        <v>22000</v>
      </c>
      <c r="P628" s="212">
        <f t="shared" si="209"/>
        <v>44000</v>
      </c>
      <c r="Q628" s="66">
        <f t="shared" si="207"/>
        <v>51750</v>
      </c>
    </row>
    <row r="629" spans="1:17" ht="15" hidden="1" customHeight="1" outlineLevel="1">
      <c r="A629" s="525"/>
      <c r="B629" s="525"/>
      <c r="C629" s="300" t="s">
        <v>50</v>
      </c>
      <c r="D629" s="97"/>
      <c r="E629" s="206">
        <v>7750</v>
      </c>
      <c r="F629" s="206">
        <v>0</v>
      </c>
      <c r="G629" s="206">
        <v>0</v>
      </c>
      <c r="H629" s="350">
        <v>0</v>
      </c>
      <c r="I629" s="349">
        <v>0</v>
      </c>
      <c r="J629" s="212">
        <f t="shared" si="208"/>
        <v>7750</v>
      </c>
      <c r="K629" s="206">
        <v>0</v>
      </c>
      <c r="L629" s="207">
        <v>22000</v>
      </c>
      <c r="M629" s="206">
        <v>0</v>
      </c>
      <c r="N629" s="206">
        <v>0</v>
      </c>
      <c r="O629" s="207">
        <v>22000</v>
      </c>
      <c r="P629" s="212">
        <f t="shared" si="209"/>
        <v>44000</v>
      </c>
      <c r="Q629" s="66">
        <f t="shared" si="207"/>
        <v>51750</v>
      </c>
    </row>
    <row r="630" spans="1:17" ht="33" hidden="1" customHeight="1" outlineLevel="1">
      <c r="A630" s="525"/>
      <c r="B630" s="525"/>
      <c r="C630" s="300" t="s">
        <v>51</v>
      </c>
      <c r="D630" s="97"/>
      <c r="E630" s="206">
        <v>7750</v>
      </c>
      <c r="F630" s="206">
        <v>0</v>
      </c>
      <c r="G630" s="206">
        <v>0</v>
      </c>
      <c r="H630" s="350">
        <v>0</v>
      </c>
      <c r="I630" s="349">
        <v>0</v>
      </c>
      <c r="J630" s="212">
        <f t="shared" si="208"/>
        <v>7750</v>
      </c>
      <c r="K630" s="206">
        <v>0</v>
      </c>
      <c r="L630" s="207">
        <v>22000</v>
      </c>
      <c r="M630" s="206">
        <v>0</v>
      </c>
      <c r="N630" s="206">
        <v>0</v>
      </c>
      <c r="O630" s="207">
        <v>22000</v>
      </c>
      <c r="P630" s="212">
        <f t="shared" si="209"/>
        <v>44000</v>
      </c>
      <c r="Q630" s="66">
        <f t="shared" si="207"/>
        <v>51750</v>
      </c>
    </row>
    <row r="631" spans="1:17" ht="16.5" hidden="1" customHeight="1" outlineLevel="1">
      <c r="A631" s="525"/>
      <c r="B631" s="525"/>
      <c r="C631" s="300" t="s">
        <v>54</v>
      </c>
      <c r="D631" s="97"/>
      <c r="E631" s="206">
        <v>7750</v>
      </c>
      <c r="F631" s="206">
        <v>0</v>
      </c>
      <c r="G631" s="206">
        <v>0</v>
      </c>
      <c r="H631" s="350">
        <v>0</v>
      </c>
      <c r="I631" s="349">
        <v>0</v>
      </c>
      <c r="J631" s="212">
        <f t="shared" si="208"/>
        <v>7750</v>
      </c>
      <c r="K631" s="206">
        <v>0</v>
      </c>
      <c r="L631" s="207">
        <v>22000</v>
      </c>
      <c r="M631" s="206">
        <v>0</v>
      </c>
      <c r="N631" s="206">
        <v>0</v>
      </c>
      <c r="O631" s="207">
        <v>22000</v>
      </c>
      <c r="P631" s="212">
        <f t="shared" si="209"/>
        <v>44000</v>
      </c>
      <c r="Q631" s="66">
        <f t="shared" si="207"/>
        <v>51750</v>
      </c>
    </row>
    <row r="632" spans="1:17" ht="16.5" hidden="1" customHeight="1" outlineLevel="1">
      <c r="A632" s="525"/>
      <c r="B632" s="525"/>
      <c r="C632" s="300" t="s">
        <v>37</v>
      </c>
      <c r="D632" s="97"/>
      <c r="E632" s="206">
        <v>7750</v>
      </c>
      <c r="F632" s="206">
        <v>0</v>
      </c>
      <c r="G632" s="206">
        <v>0</v>
      </c>
      <c r="H632" s="350">
        <v>0</v>
      </c>
      <c r="I632" s="349">
        <v>0</v>
      </c>
      <c r="J632" s="212">
        <f t="shared" si="208"/>
        <v>7750</v>
      </c>
      <c r="K632" s="206">
        <v>0</v>
      </c>
      <c r="L632" s="207">
        <v>22000</v>
      </c>
      <c r="M632" s="206">
        <v>0</v>
      </c>
      <c r="N632" s="206">
        <v>0</v>
      </c>
      <c r="O632" s="207">
        <v>22000</v>
      </c>
      <c r="P632" s="212">
        <f t="shared" si="209"/>
        <v>44000</v>
      </c>
      <c r="Q632" s="66">
        <f t="shared" si="207"/>
        <v>51750</v>
      </c>
    </row>
    <row r="633" spans="1:17" ht="16.5" hidden="1" customHeight="1" outlineLevel="1">
      <c r="A633" s="525"/>
      <c r="B633" s="525"/>
      <c r="C633" s="300" t="s">
        <v>52</v>
      </c>
      <c r="D633" s="97"/>
      <c r="E633" s="206">
        <v>7750</v>
      </c>
      <c r="F633" s="206">
        <v>0</v>
      </c>
      <c r="G633" s="206">
        <v>0</v>
      </c>
      <c r="H633" s="350">
        <v>0</v>
      </c>
      <c r="I633" s="349">
        <v>0</v>
      </c>
      <c r="J633" s="212">
        <f t="shared" si="208"/>
        <v>7750</v>
      </c>
      <c r="K633" s="206">
        <v>0</v>
      </c>
      <c r="L633" s="207">
        <v>22000</v>
      </c>
      <c r="M633" s="206">
        <v>0</v>
      </c>
      <c r="N633" s="206">
        <v>0</v>
      </c>
      <c r="O633" s="207">
        <v>22000</v>
      </c>
      <c r="P633" s="212">
        <f t="shared" si="209"/>
        <v>44000</v>
      </c>
      <c r="Q633" s="66">
        <f t="shared" si="207"/>
        <v>51750</v>
      </c>
    </row>
    <row r="634" spans="1:17" ht="33" hidden="1" customHeight="1" outlineLevel="1">
      <c r="A634" s="525"/>
      <c r="B634" s="525"/>
      <c r="C634" s="300" t="s">
        <v>53</v>
      </c>
      <c r="D634" s="97"/>
      <c r="E634" s="206">
        <v>7750</v>
      </c>
      <c r="F634" s="206">
        <v>0</v>
      </c>
      <c r="G634" s="206">
        <v>0</v>
      </c>
      <c r="H634" s="350">
        <v>0</v>
      </c>
      <c r="I634" s="349">
        <v>0</v>
      </c>
      <c r="J634" s="212">
        <f t="shared" si="208"/>
        <v>7750</v>
      </c>
      <c r="K634" s="206">
        <v>0</v>
      </c>
      <c r="L634" s="207">
        <v>22000</v>
      </c>
      <c r="M634" s="206">
        <v>0</v>
      </c>
      <c r="N634" s="206">
        <v>0</v>
      </c>
      <c r="O634" s="207">
        <v>22000</v>
      </c>
      <c r="P634" s="212">
        <f t="shared" si="209"/>
        <v>44000</v>
      </c>
      <c r="Q634" s="66">
        <f t="shared" si="207"/>
        <v>51750</v>
      </c>
    </row>
    <row r="635" spans="1:17" ht="33" hidden="1" customHeight="1" outlineLevel="1">
      <c r="A635" s="525"/>
      <c r="B635" s="525"/>
      <c r="C635" s="300" t="s">
        <v>55</v>
      </c>
      <c r="D635" s="97"/>
      <c r="E635" s="206">
        <v>9500</v>
      </c>
      <c r="F635" s="206">
        <v>0</v>
      </c>
      <c r="G635" s="206">
        <v>0</v>
      </c>
      <c r="H635" s="350">
        <v>0</v>
      </c>
      <c r="I635" s="349">
        <v>0</v>
      </c>
      <c r="J635" s="212">
        <f t="shared" si="208"/>
        <v>9500</v>
      </c>
      <c r="K635" s="206">
        <v>0</v>
      </c>
      <c r="L635" s="207">
        <v>22000</v>
      </c>
      <c r="M635" s="206">
        <v>0</v>
      </c>
      <c r="N635" s="206">
        <v>0</v>
      </c>
      <c r="O635" s="207">
        <v>22000</v>
      </c>
      <c r="P635" s="212">
        <f t="shared" si="209"/>
        <v>44000</v>
      </c>
      <c r="Q635" s="66">
        <f t="shared" ref="Q635:Q698" si="210">J635+P635</f>
        <v>53500</v>
      </c>
    </row>
    <row r="636" spans="1:17" ht="16.5" hidden="1" customHeight="1" outlineLevel="1">
      <c r="A636" s="525"/>
      <c r="B636" s="525"/>
      <c r="C636" s="300" t="s">
        <v>56</v>
      </c>
      <c r="D636" s="97"/>
      <c r="E636" s="206">
        <v>10550</v>
      </c>
      <c r="F636" s="206">
        <v>0</v>
      </c>
      <c r="G636" s="206">
        <v>0</v>
      </c>
      <c r="H636" s="350">
        <v>0</v>
      </c>
      <c r="I636" s="349">
        <v>0</v>
      </c>
      <c r="J636" s="212">
        <f t="shared" si="208"/>
        <v>10550</v>
      </c>
      <c r="K636" s="206">
        <v>0</v>
      </c>
      <c r="L636" s="207">
        <v>22000</v>
      </c>
      <c r="M636" s="206">
        <v>0</v>
      </c>
      <c r="N636" s="206">
        <v>0</v>
      </c>
      <c r="O636" s="207">
        <v>22000</v>
      </c>
      <c r="P636" s="212">
        <f t="shared" si="209"/>
        <v>44000</v>
      </c>
      <c r="Q636" s="66">
        <f t="shared" si="210"/>
        <v>54550</v>
      </c>
    </row>
    <row r="637" spans="1:17" ht="16.5" hidden="1" customHeight="1" outlineLevel="1">
      <c r="A637" s="525"/>
      <c r="B637" s="525"/>
      <c r="C637" s="300" t="s">
        <v>57</v>
      </c>
      <c r="D637" s="97"/>
      <c r="E637" s="206">
        <v>7750</v>
      </c>
      <c r="F637" s="206">
        <v>0</v>
      </c>
      <c r="G637" s="206">
        <v>0</v>
      </c>
      <c r="H637" s="350">
        <v>0</v>
      </c>
      <c r="I637" s="349">
        <v>0</v>
      </c>
      <c r="J637" s="212">
        <f t="shared" si="208"/>
        <v>7750</v>
      </c>
      <c r="K637" s="206">
        <v>0</v>
      </c>
      <c r="L637" s="207">
        <v>22000</v>
      </c>
      <c r="M637" s="206">
        <v>0</v>
      </c>
      <c r="N637" s="206">
        <v>0</v>
      </c>
      <c r="O637" s="207">
        <v>22000</v>
      </c>
      <c r="P637" s="212">
        <f t="shared" si="209"/>
        <v>44000</v>
      </c>
      <c r="Q637" s="66">
        <f t="shared" si="210"/>
        <v>51750</v>
      </c>
    </row>
    <row r="638" spans="1:17" ht="16.5" hidden="1" customHeight="1" outlineLevel="1">
      <c r="A638" s="525"/>
      <c r="B638" s="525"/>
      <c r="C638" s="300" t="s">
        <v>58</v>
      </c>
      <c r="D638" s="97"/>
      <c r="E638" s="206">
        <v>9500</v>
      </c>
      <c r="F638" s="206">
        <v>0</v>
      </c>
      <c r="G638" s="206">
        <v>0</v>
      </c>
      <c r="H638" s="350">
        <v>0</v>
      </c>
      <c r="I638" s="349">
        <v>0</v>
      </c>
      <c r="J638" s="212">
        <f t="shared" si="208"/>
        <v>9500</v>
      </c>
      <c r="K638" s="206">
        <v>0</v>
      </c>
      <c r="L638" s="207">
        <v>22000</v>
      </c>
      <c r="M638" s="206">
        <v>0</v>
      </c>
      <c r="N638" s="206">
        <v>0</v>
      </c>
      <c r="O638" s="207">
        <v>22000</v>
      </c>
      <c r="P638" s="212">
        <f t="shared" si="209"/>
        <v>44000</v>
      </c>
      <c r="Q638" s="66">
        <f t="shared" si="210"/>
        <v>53500</v>
      </c>
    </row>
    <row r="639" spans="1:17" ht="16.5" hidden="1" customHeight="1" outlineLevel="1">
      <c r="A639" s="525"/>
      <c r="B639" s="525"/>
      <c r="C639" s="300" t="s">
        <v>59</v>
      </c>
      <c r="D639" s="97"/>
      <c r="E639" s="206">
        <v>15500</v>
      </c>
      <c r="F639" s="206">
        <v>0</v>
      </c>
      <c r="G639" s="206">
        <v>0</v>
      </c>
      <c r="H639" s="350">
        <v>0</v>
      </c>
      <c r="I639" s="349">
        <v>0</v>
      </c>
      <c r="J639" s="212">
        <f t="shared" si="208"/>
        <v>15500</v>
      </c>
      <c r="K639" s="206">
        <v>0</v>
      </c>
      <c r="L639" s="207">
        <v>22000</v>
      </c>
      <c r="M639" s="206">
        <v>0</v>
      </c>
      <c r="N639" s="206">
        <v>0</v>
      </c>
      <c r="O639" s="207">
        <v>22000</v>
      </c>
      <c r="P639" s="212">
        <f t="shared" si="209"/>
        <v>44000</v>
      </c>
      <c r="Q639" s="66">
        <f t="shared" si="210"/>
        <v>59500</v>
      </c>
    </row>
    <row r="640" spans="1:17" ht="33" hidden="1" customHeight="1" outlineLevel="1">
      <c r="A640" s="525"/>
      <c r="B640" s="525"/>
      <c r="C640" s="300" t="s">
        <v>60</v>
      </c>
      <c r="D640" s="97"/>
      <c r="E640" s="206">
        <v>7750</v>
      </c>
      <c r="F640" s="206">
        <v>0</v>
      </c>
      <c r="G640" s="206">
        <v>0</v>
      </c>
      <c r="H640" s="350">
        <v>0</v>
      </c>
      <c r="I640" s="349">
        <v>0</v>
      </c>
      <c r="J640" s="212">
        <f t="shared" si="208"/>
        <v>7750</v>
      </c>
      <c r="K640" s="206">
        <v>0</v>
      </c>
      <c r="L640" s="207">
        <v>22000</v>
      </c>
      <c r="M640" s="206">
        <v>0</v>
      </c>
      <c r="N640" s="206">
        <v>0</v>
      </c>
      <c r="O640" s="207">
        <v>22000</v>
      </c>
      <c r="P640" s="212">
        <f t="shared" si="209"/>
        <v>44000</v>
      </c>
      <c r="Q640" s="66">
        <f t="shared" si="210"/>
        <v>51750</v>
      </c>
    </row>
    <row r="641" spans="1:17" ht="33" hidden="1" customHeight="1" outlineLevel="1">
      <c r="A641" s="525"/>
      <c r="B641" s="525"/>
      <c r="C641" s="300" t="s">
        <v>61</v>
      </c>
      <c r="D641" s="97"/>
      <c r="E641" s="206">
        <v>17250</v>
      </c>
      <c r="F641" s="206">
        <v>0</v>
      </c>
      <c r="G641" s="206">
        <v>0</v>
      </c>
      <c r="H641" s="350">
        <v>0</v>
      </c>
      <c r="I641" s="349">
        <v>0</v>
      </c>
      <c r="J641" s="212">
        <f t="shared" si="208"/>
        <v>17250</v>
      </c>
      <c r="K641" s="206">
        <v>0</v>
      </c>
      <c r="L641" s="207">
        <v>22000</v>
      </c>
      <c r="M641" s="206">
        <v>0</v>
      </c>
      <c r="N641" s="206">
        <v>0</v>
      </c>
      <c r="O641" s="207">
        <v>22000</v>
      </c>
      <c r="P641" s="212">
        <f t="shared" si="209"/>
        <v>44000</v>
      </c>
      <c r="Q641" s="66">
        <f t="shared" si="210"/>
        <v>61250</v>
      </c>
    </row>
    <row r="642" spans="1:17" ht="33" hidden="1" customHeight="1" outlineLevel="1">
      <c r="A642" s="525"/>
      <c r="B642" s="525"/>
      <c r="C642" s="300" t="s">
        <v>62</v>
      </c>
      <c r="D642" s="97"/>
      <c r="E642" s="206">
        <v>8811</v>
      </c>
      <c r="F642" s="206">
        <v>0</v>
      </c>
      <c r="G642" s="206">
        <v>0</v>
      </c>
      <c r="H642" s="350">
        <v>0</v>
      </c>
      <c r="I642" s="349">
        <v>0</v>
      </c>
      <c r="J642" s="212">
        <f t="shared" si="208"/>
        <v>8811</v>
      </c>
      <c r="K642" s="206">
        <v>0</v>
      </c>
      <c r="L642" s="207">
        <v>22000</v>
      </c>
      <c r="M642" s="206">
        <v>0</v>
      </c>
      <c r="N642" s="206">
        <v>0</v>
      </c>
      <c r="O642" s="207">
        <v>22000</v>
      </c>
      <c r="P642" s="212">
        <f t="shared" si="209"/>
        <v>44000</v>
      </c>
      <c r="Q642" s="66">
        <f t="shared" si="210"/>
        <v>52811</v>
      </c>
    </row>
    <row r="643" spans="1:17" ht="16.5" hidden="1" customHeight="1" outlineLevel="1">
      <c r="A643" s="525"/>
      <c r="B643" s="525"/>
      <c r="C643" s="300" t="s">
        <v>63</v>
      </c>
      <c r="D643" s="97"/>
      <c r="E643" s="206">
        <v>7750</v>
      </c>
      <c r="F643" s="206">
        <v>0</v>
      </c>
      <c r="G643" s="206">
        <v>0</v>
      </c>
      <c r="H643" s="350">
        <v>0</v>
      </c>
      <c r="I643" s="349">
        <v>0</v>
      </c>
      <c r="J643" s="212">
        <f t="shared" si="208"/>
        <v>7750</v>
      </c>
      <c r="K643" s="206">
        <v>0</v>
      </c>
      <c r="L643" s="207">
        <v>22000</v>
      </c>
      <c r="M643" s="206">
        <v>0</v>
      </c>
      <c r="N643" s="206">
        <v>0</v>
      </c>
      <c r="O643" s="207">
        <v>22000</v>
      </c>
      <c r="P643" s="212">
        <f t="shared" si="209"/>
        <v>44000</v>
      </c>
      <c r="Q643" s="66">
        <f t="shared" si="210"/>
        <v>51750</v>
      </c>
    </row>
    <row r="644" spans="1:17" ht="15" hidden="1" customHeight="1" outlineLevel="1">
      <c r="A644" s="525"/>
      <c r="B644" s="525"/>
      <c r="C644" s="300" t="s">
        <v>64</v>
      </c>
      <c r="D644" s="97"/>
      <c r="E644" s="206">
        <v>9500</v>
      </c>
      <c r="F644" s="206">
        <v>0</v>
      </c>
      <c r="G644" s="206">
        <v>0</v>
      </c>
      <c r="H644" s="350">
        <v>0</v>
      </c>
      <c r="I644" s="349">
        <v>0</v>
      </c>
      <c r="J644" s="212">
        <f t="shared" si="208"/>
        <v>9500</v>
      </c>
      <c r="K644" s="206">
        <v>0</v>
      </c>
      <c r="L644" s="207">
        <v>22000</v>
      </c>
      <c r="M644" s="206">
        <v>0</v>
      </c>
      <c r="N644" s="206">
        <v>0</v>
      </c>
      <c r="O644" s="207">
        <v>22000</v>
      </c>
      <c r="P644" s="212">
        <f t="shared" si="209"/>
        <v>44000</v>
      </c>
      <c r="Q644" s="66">
        <f t="shared" si="210"/>
        <v>53500</v>
      </c>
    </row>
    <row r="645" spans="1:17" ht="33" hidden="1" customHeight="1" outlineLevel="1">
      <c r="A645" s="525"/>
      <c r="B645" s="525"/>
      <c r="C645" s="300" t="s">
        <v>65</v>
      </c>
      <c r="D645" s="97"/>
      <c r="E645" s="206">
        <v>15337</v>
      </c>
      <c r="F645" s="206">
        <v>0</v>
      </c>
      <c r="G645" s="206">
        <v>0</v>
      </c>
      <c r="H645" s="350">
        <v>0</v>
      </c>
      <c r="I645" s="349">
        <v>0</v>
      </c>
      <c r="J645" s="212">
        <f t="shared" si="208"/>
        <v>15337</v>
      </c>
      <c r="K645" s="206">
        <v>0</v>
      </c>
      <c r="L645" s="207">
        <v>22000</v>
      </c>
      <c r="M645" s="206">
        <v>0</v>
      </c>
      <c r="N645" s="206">
        <v>0</v>
      </c>
      <c r="O645" s="207">
        <v>22000</v>
      </c>
      <c r="P645" s="212">
        <f t="shared" si="209"/>
        <v>44000</v>
      </c>
      <c r="Q645" s="66">
        <f t="shared" si="210"/>
        <v>59337</v>
      </c>
    </row>
    <row r="646" spans="1:17" ht="16.5" hidden="1" customHeight="1" outlineLevel="1">
      <c r="A646" s="525"/>
      <c r="B646" s="525"/>
      <c r="C646" s="301" t="s">
        <v>57</v>
      </c>
      <c r="D646" s="123"/>
      <c r="E646" s="206">
        <v>12267</v>
      </c>
      <c r="F646" s="206">
        <v>0</v>
      </c>
      <c r="G646" s="206">
        <v>0</v>
      </c>
      <c r="H646" s="350">
        <v>0</v>
      </c>
      <c r="I646" s="349">
        <v>0</v>
      </c>
      <c r="J646" s="212">
        <f t="shared" si="208"/>
        <v>12267</v>
      </c>
      <c r="K646" s="206">
        <v>0</v>
      </c>
      <c r="L646" s="207">
        <v>22000</v>
      </c>
      <c r="M646" s="206">
        <v>0</v>
      </c>
      <c r="N646" s="206">
        <v>0</v>
      </c>
      <c r="O646" s="207">
        <v>22000</v>
      </c>
      <c r="P646" s="212">
        <f t="shared" si="209"/>
        <v>44000</v>
      </c>
      <c r="Q646" s="66">
        <f t="shared" si="210"/>
        <v>56267</v>
      </c>
    </row>
    <row r="647" spans="1:17" ht="16.5" hidden="1" customHeight="1" outlineLevel="1">
      <c r="A647" s="525"/>
      <c r="B647" s="525"/>
      <c r="C647" s="300" t="s">
        <v>66</v>
      </c>
      <c r="D647" s="97"/>
      <c r="E647" s="206">
        <v>13735</v>
      </c>
      <c r="F647" s="206">
        <v>0</v>
      </c>
      <c r="G647" s="206">
        <v>0</v>
      </c>
      <c r="H647" s="350">
        <v>0</v>
      </c>
      <c r="I647" s="349">
        <v>0</v>
      </c>
      <c r="J647" s="212">
        <f t="shared" si="208"/>
        <v>13735</v>
      </c>
      <c r="K647" s="206">
        <v>0</v>
      </c>
      <c r="L647" s="207">
        <v>22000</v>
      </c>
      <c r="M647" s="206">
        <v>0</v>
      </c>
      <c r="N647" s="206">
        <v>0</v>
      </c>
      <c r="O647" s="207">
        <v>22000</v>
      </c>
      <c r="P647" s="212">
        <f t="shared" si="209"/>
        <v>44000</v>
      </c>
      <c r="Q647" s="66">
        <f t="shared" si="210"/>
        <v>57735</v>
      </c>
    </row>
    <row r="648" spans="1:17" ht="16.5" hidden="1" customHeight="1" outlineLevel="1">
      <c r="A648" s="525"/>
      <c r="B648" s="525"/>
      <c r="C648" s="300" t="s">
        <v>42</v>
      </c>
      <c r="D648" s="97"/>
      <c r="E648" s="206">
        <v>12687</v>
      </c>
      <c r="F648" s="206">
        <v>0</v>
      </c>
      <c r="G648" s="206">
        <v>0</v>
      </c>
      <c r="H648" s="350">
        <v>0</v>
      </c>
      <c r="I648" s="349">
        <v>0</v>
      </c>
      <c r="J648" s="212">
        <f t="shared" si="208"/>
        <v>12687</v>
      </c>
      <c r="K648" s="206">
        <v>0</v>
      </c>
      <c r="L648" s="207">
        <v>22000</v>
      </c>
      <c r="M648" s="206">
        <v>0</v>
      </c>
      <c r="N648" s="206">
        <v>0</v>
      </c>
      <c r="O648" s="207">
        <v>22000</v>
      </c>
      <c r="P648" s="212">
        <f t="shared" si="209"/>
        <v>44000</v>
      </c>
      <c r="Q648" s="66">
        <f t="shared" si="210"/>
        <v>56687</v>
      </c>
    </row>
    <row r="649" spans="1:17" ht="16.5" hidden="1" customHeight="1" outlineLevel="1">
      <c r="A649" s="525"/>
      <c r="B649" s="525"/>
      <c r="C649" s="300" t="s">
        <v>68</v>
      </c>
      <c r="D649" s="97"/>
      <c r="E649" s="206">
        <v>15337</v>
      </c>
      <c r="F649" s="206">
        <v>0</v>
      </c>
      <c r="G649" s="206">
        <v>0</v>
      </c>
      <c r="H649" s="350">
        <v>0</v>
      </c>
      <c r="I649" s="349">
        <v>0</v>
      </c>
      <c r="J649" s="212">
        <f t="shared" si="208"/>
        <v>15337</v>
      </c>
      <c r="K649" s="206">
        <v>0</v>
      </c>
      <c r="L649" s="207">
        <v>22000</v>
      </c>
      <c r="M649" s="206">
        <v>0</v>
      </c>
      <c r="N649" s="206">
        <v>0</v>
      </c>
      <c r="O649" s="207">
        <v>22000</v>
      </c>
      <c r="P649" s="212">
        <f t="shared" si="209"/>
        <v>44000</v>
      </c>
      <c r="Q649" s="66">
        <f t="shared" si="210"/>
        <v>59337</v>
      </c>
    </row>
    <row r="650" spans="1:17" ht="33" hidden="1" customHeight="1" outlineLevel="1">
      <c r="A650" s="525"/>
      <c r="B650" s="525"/>
      <c r="C650" s="300" t="s">
        <v>70</v>
      </c>
      <c r="D650" s="97"/>
      <c r="E650" s="206">
        <v>9500</v>
      </c>
      <c r="F650" s="206">
        <v>0</v>
      </c>
      <c r="G650" s="206">
        <v>0</v>
      </c>
      <c r="H650" s="350">
        <v>0</v>
      </c>
      <c r="I650" s="349">
        <v>0</v>
      </c>
      <c r="J650" s="212">
        <f t="shared" si="208"/>
        <v>9500</v>
      </c>
      <c r="K650" s="206">
        <v>0</v>
      </c>
      <c r="L650" s="207">
        <v>22000</v>
      </c>
      <c r="M650" s="206">
        <v>0</v>
      </c>
      <c r="N650" s="206">
        <v>0</v>
      </c>
      <c r="O650" s="207">
        <v>22000</v>
      </c>
      <c r="P650" s="212">
        <f t="shared" si="209"/>
        <v>44000</v>
      </c>
      <c r="Q650" s="66">
        <f t="shared" si="210"/>
        <v>53500</v>
      </c>
    </row>
    <row r="651" spans="1:17" ht="33" hidden="1" customHeight="1" outlineLevel="1">
      <c r="A651" s="525"/>
      <c r="B651" s="525"/>
      <c r="C651" s="300" t="s">
        <v>71</v>
      </c>
      <c r="D651" s="97"/>
      <c r="E651" s="206">
        <v>15337</v>
      </c>
      <c r="F651" s="206">
        <v>0</v>
      </c>
      <c r="G651" s="206">
        <v>0</v>
      </c>
      <c r="H651" s="350">
        <v>0</v>
      </c>
      <c r="I651" s="349">
        <v>0</v>
      </c>
      <c r="J651" s="212">
        <f t="shared" si="208"/>
        <v>15337</v>
      </c>
      <c r="K651" s="206">
        <v>0</v>
      </c>
      <c r="L651" s="207">
        <v>22000</v>
      </c>
      <c r="M651" s="206">
        <v>0</v>
      </c>
      <c r="N651" s="206">
        <v>0</v>
      </c>
      <c r="O651" s="207">
        <v>22000</v>
      </c>
      <c r="P651" s="212">
        <f t="shared" si="209"/>
        <v>44000</v>
      </c>
      <c r="Q651" s="66">
        <f t="shared" si="210"/>
        <v>59337</v>
      </c>
    </row>
    <row r="652" spans="1:17" ht="33" hidden="1" customHeight="1" outlineLevel="1">
      <c r="A652" s="525"/>
      <c r="B652" s="525"/>
      <c r="C652" s="300" t="s">
        <v>64</v>
      </c>
      <c r="D652" s="97"/>
      <c r="E652" s="206">
        <v>14170</v>
      </c>
      <c r="F652" s="206">
        <v>0</v>
      </c>
      <c r="G652" s="206">
        <v>0</v>
      </c>
      <c r="H652" s="350">
        <v>0</v>
      </c>
      <c r="I652" s="349">
        <v>0</v>
      </c>
      <c r="J652" s="212">
        <f t="shared" si="208"/>
        <v>14170</v>
      </c>
      <c r="K652" s="206">
        <v>0</v>
      </c>
      <c r="L652" s="207">
        <v>22000</v>
      </c>
      <c r="M652" s="206">
        <v>0</v>
      </c>
      <c r="N652" s="206">
        <v>0</v>
      </c>
      <c r="O652" s="207">
        <v>22000</v>
      </c>
      <c r="P652" s="212">
        <f t="shared" si="209"/>
        <v>44000</v>
      </c>
      <c r="Q652" s="66">
        <f t="shared" si="210"/>
        <v>58170</v>
      </c>
    </row>
    <row r="653" spans="1:17" ht="15" hidden="1" customHeight="1" outlineLevel="1">
      <c r="A653" s="525"/>
      <c r="B653" s="525"/>
      <c r="C653" s="300" t="s">
        <v>72</v>
      </c>
      <c r="D653" s="97"/>
      <c r="E653" s="206">
        <v>9500</v>
      </c>
      <c r="F653" s="206">
        <v>0</v>
      </c>
      <c r="G653" s="206">
        <v>0</v>
      </c>
      <c r="H653" s="350">
        <v>0</v>
      </c>
      <c r="I653" s="349">
        <v>0</v>
      </c>
      <c r="J653" s="212">
        <f t="shared" si="208"/>
        <v>9500</v>
      </c>
      <c r="K653" s="206">
        <v>0</v>
      </c>
      <c r="L653" s="207">
        <v>22000</v>
      </c>
      <c r="M653" s="206">
        <v>0</v>
      </c>
      <c r="N653" s="206">
        <v>0</v>
      </c>
      <c r="O653" s="207">
        <v>22000</v>
      </c>
      <c r="P653" s="212">
        <f t="shared" si="209"/>
        <v>44000</v>
      </c>
      <c r="Q653" s="66">
        <f t="shared" si="210"/>
        <v>53500</v>
      </c>
    </row>
    <row r="654" spans="1:17" ht="15" hidden="1" customHeight="1" outlineLevel="1">
      <c r="A654" s="525"/>
      <c r="B654" s="525"/>
      <c r="C654" s="300" t="s">
        <v>73</v>
      </c>
      <c r="D654" s="97"/>
      <c r="E654" s="206">
        <v>9500</v>
      </c>
      <c r="F654" s="206">
        <v>0</v>
      </c>
      <c r="G654" s="206">
        <v>0</v>
      </c>
      <c r="H654" s="350">
        <v>0</v>
      </c>
      <c r="I654" s="349">
        <v>0</v>
      </c>
      <c r="J654" s="212">
        <f t="shared" si="208"/>
        <v>9500</v>
      </c>
      <c r="K654" s="206">
        <v>0</v>
      </c>
      <c r="L654" s="207">
        <v>22000</v>
      </c>
      <c r="M654" s="206">
        <v>0</v>
      </c>
      <c r="N654" s="206">
        <v>0</v>
      </c>
      <c r="O654" s="207">
        <v>22000</v>
      </c>
      <c r="P654" s="212">
        <f t="shared" si="209"/>
        <v>44000</v>
      </c>
      <c r="Q654" s="66">
        <f t="shared" si="210"/>
        <v>53500</v>
      </c>
    </row>
    <row r="655" spans="1:17" ht="16.5" hidden="1" customHeight="1" outlineLevel="1">
      <c r="A655" s="525"/>
      <c r="B655" s="525"/>
      <c r="C655" s="300" t="s">
        <v>74</v>
      </c>
      <c r="D655" s="97"/>
      <c r="E655" s="206">
        <v>9500</v>
      </c>
      <c r="F655" s="206">
        <v>0</v>
      </c>
      <c r="G655" s="206">
        <v>0</v>
      </c>
      <c r="H655" s="350">
        <v>0</v>
      </c>
      <c r="I655" s="349">
        <v>0</v>
      </c>
      <c r="J655" s="212">
        <f t="shared" si="208"/>
        <v>9500</v>
      </c>
      <c r="K655" s="206">
        <v>0</v>
      </c>
      <c r="L655" s="207">
        <v>22000</v>
      </c>
      <c r="M655" s="206">
        <v>0</v>
      </c>
      <c r="N655" s="206">
        <v>0</v>
      </c>
      <c r="O655" s="207">
        <v>22000</v>
      </c>
      <c r="P655" s="212">
        <f t="shared" si="209"/>
        <v>44000</v>
      </c>
      <c r="Q655" s="66">
        <f t="shared" si="210"/>
        <v>53500</v>
      </c>
    </row>
    <row r="656" spans="1:17" ht="16.5" hidden="1" customHeight="1" outlineLevel="1">
      <c r="A656" s="525"/>
      <c r="B656" s="525"/>
      <c r="C656" s="300" t="s">
        <v>76</v>
      </c>
      <c r="D656" s="97"/>
      <c r="E656" s="206">
        <v>9500</v>
      </c>
      <c r="F656" s="206">
        <v>0</v>
      </c>
      <c r="G656" s="206">
        <v>0</v>
      </c>
      <c r="H656" s="350">
        <v>0</v>
      </c>
      <c r="I656" s="349">
        <v>0</v>
      </c>
      <c r="J656" s="212">
        <f t="shared" si="208"/>
        <v>9500</v>
      </c>
      <c r="K656" s="206">
        <v>0</v>
      </c>
      <c r="L656" s="207">
        <v>22000</v>
      </c>
      <c r="M656" s="206">
        <v>0</v>
      </c>
      <c r="N656" s="206">
        <v>0</v>
      </c>
      <c r="O656" s="207">
        <v>22000</v>
      </c>
      <c r="P656" s="212">
        <f t="shared" si="209"/>
        <v>44000</v>
      </c>
      <c r="Q656" s="66">
        <f t="shared" si="210"/>
        <v>53500</v>
      </c>
    </row>
    <row r="657" spans="1:17" ht="33" hidden="1" customHeight="1" outlineLevel="1">
      <c r="A657" s="525"/>
      <c r="B657" s="525"/>
      <c r="C657" s="300" t="s">
        <v>77</v>
      </c>
      <c r="D657" s="97"/>
      <c r="E657" s="206">
        <v>16070</v>
      </c>
      <c r="F657" s="206">
        <v>0</v>
      </c>
      <c r="G657" s="206">
        <v>0</v>
      </c>
      <c r="H657" s="350">
        <v>0</v>
      </c>
      <c r="I657" s="349">
        <v>0</v>
      </c>
      <c r="J657" s="212">
        <f t="shared" si="208"/>
        <v>16070</v>
      </c>
      <c r="K657" s="206">
        <v>0</v>
      </c>
      <c r="L657" s="207">
        <v>22000</v>
      </c>
      <c r="M657" s="206">
        <v>0</v>
      </c>
      <c r="N657" s="206">
        <v>0</v>
      </c>
      <c r="O657" s="207">
        <v>22000</v>
      </c>
      <c r="P657" s="212">
        <f t="shared" si="209"/>
        <v>44000</v>
      </c>
      <c r="Q657" s="66">
        <f t="shared" si="210"/>
        <v>60070</v>
      </c>
    </row>
    <row r="658" spans="1:17" ht="16.5" hidden="1" customHeight="1" outlineLevel="1">
      <c r="A658" s="525"/>
      <c r="B658" s="525"/>
      <c r="C658" s="300" t="s">
        <v>78</v>
      </c>
      <c r="D658" s="97"/>
      <c r="E658" s="206">
        <v>16070</v>
      </c>
      <c r="F658" s="206">
        <v>0</v>
      </c>
      <c r="G658" s="206">
        <v>0</v>
      </c>
      <c r="H658" s="350">
        <v>0</v>
      </c>
      <c r="I658" s="349">
        <v>0</v>
      </c>
      <c r="J658" s="212">
        <f t="shared" si="208"/>
        <v>16070</v>
      </c>
      <c r="K658" s="206">
        <v>0</v>
      </c>
      <c r="L658" s="207">
        <v>22000</v>
      </c>
      <c r="M658" s="206">
        <v>0</v>
      </c>
      <c r="N658" s="206">
        <v>0</v>
      </c>
      <c r="O658" s="207">
        <v>22000</v>
      </c>
      <c r="P658" s="212">
        <f t="shared" si="209"/>
        <v>44000</v>
      </c>
      <c r="Q658" s="66">
        <f t="shared" si="210"/>
        <v>60070</v>
      </c>
    </row>
    <row r="659" spans="1:17" ht="33" hidden="1" customHeight="1" outlineLevel="1">
      <c r="A659" s="525"/>
      <c r="B659" s="525"/>
      <c r="C659" s="300" t="s">
        <v>79</v>
      </c>
      <c r="D659" s="97"/>
      <c r="E659" s="206">
        <v>7750</v>
      </c>
      <c r="F659" s="206">
        <v>0</v>
      </c>
      <c r="G659" s="206">
        <v>0</v>
      </c>
      <c r="H659" s="350">
        <v>0</v>
      </c>
      <c r="I659" s="349">
        <v>0</v>
      </c>
      <c r="J659" s="212">
        <f t="shared" si="208"/>
        <v>7750</v>
      </c>
      <c r="K659" s="206">
        <v>0</v>
      </c>
      <c r="L659" s="207">
        <v>22000</v>
      </c>
      <c r="M659" s="206">
        <v>0</v>
      </c>
      <c r="N659" s="206">
        <v>0</v>
      </c>
      <c r="O659" s="207">
        <v>22000</v>
      </c>
      <c r="P659" s="212">
        <f t="shared" si="209"/>
        <v>44000</v>
      </c>
      <c r="Q659" s="66">
        <f t="shared" si="210"/>
        <v>51750</v>
      </c>
    </row>
    <row r="660" spans="1:17" ht="33" hidden="1" customHeight="1" outlineLevel="1">
      <c r="A660" s="525"/>
      <c r="B660" s="525"/>
      <c r="C660" s="300" t="s">
        <v>80</v>
      </c>
      <c r="D660" s="97"/>
      <c r="E660" s="206">
        <v>13023</v>
      </c>
      <c r="F660" s="206">
        <v>0</v>
      </c>
      <c r="G660" s="206">
        <v>0</v>
      </c>
      <c r="H660" s="350">
        <v>0</v>
      </c>
      <c r="I660" s="349">
        <v>0</v>
      </c>
      <c r="J660" s="212">
        <f t="shared" si="208"/>
        <v>13023</v>
      </c>
      <c r="K660" s="206">
        <v>0</v>
      </c>
      <c r="L660" s="207">
        <v>22000</v>
      </c>
      <c r="M660" s="206">
        <v>0</v>
      </c>
      <c r="N660" s="206">
        <v>0</v>
      </c>
      <c r="O660" s="207">
        <v>22000</v>
      </c>
      <c r="P660" s="212">
        <f t="shared" si="209"/>
        <v>44000</v>
      </c>
      <c r="Q660" s="66">
        <f t="shared" si="210"/>
        <v>57023</v>
      </c>
    </row>
    <row r="661" spans="1:17" ht="16.5" hidden="1" customHeight="1" outlineLevel="1">
      <c r="A661" s="525"/>
      <c r="B661" s="525"/>
      <c r="C661" s="300" t="s">
        <v>81</v>
      </c>
      <c r="D661" s="97"/>
      <c r="E661" s="206">
        <v>13023</v>
      </c>
      <c r="F661" s="206">
        <v>0</v>
      </c>
      <c r="G661" s="206">
        <v>0</v>
      </c>
      <c r="H661" s="350">
        <v>0</v>
      </c>
      <c r="I661" s="349">
        <v>0</v>
      </c>
      <c r="J661" s="212">
        <f t="shared" si="208"/>
        <v>13023</v>
      </c>
      <c r="K661" s="206">
        <v>0</v>
      </c>
      <c r="L661" s="207">
        <v>22000</v>
      </c>
      <c r="M661" s="206">
        <v>0</v>
      </c>
      <c r="N661" s="206">
        <v>0</v>
      </c>
      <c r="O661" s="207">
        <v>22000</v>
      </c>
      <c r="P661" s="212">
        <f t="shared" si="209"/>
        <v>44000</v>
      </c>
      <c r="Q661" s="66">
        <f t="shared" si="210"/>
        <v>57023</v>
      </c>
    </row>
    <row r="662" spans="1:17" ht="15" hidden="1" customHeight="1" outlineLevel="1">
      <c r="A662" s="525"/>
      <c r="B662" s="525"/>
      <c r="C662" s="300" t="s">
        <v>66</v>
      </c>
      <c r="D662" s="97"/>
      <c r="E662" s="206">
        <v>9150</v>
      </c>
      <c r="F662" s="206">
        <v>0</v>
      </c>
      <c r="G662" s="206">
        <v>0</v>
      </c>
      <c r="H662" s="350">
        <v>0</v>
      </c>
      <c r="I662" s="349">
        <v>0</v>
      </c>
      <c r="J662" s="212">
        <f t="shared" si="208"/>
        <v>9150</v>
      </c>
      <c r="K662" s="206">
        <v>0</v>
      </c>
      <c r="L662" s="207">
        <v>22000</v>
      </c>
      <c r="M662" s="206">
        <v>0</v>
      </c>
      <c r="N662" s="206">
        <v>0</v>
      </c>
      <c r="O662" s="207">
        <v>22000</v>
      </c>
      <c r="P662" s="212">
        <f t="shared" si="209"/>
        <v>44000</v>
      </c>
      <c r="Q662" s="66">
        <f t="shared" si="210"/>
        <v>53150</v>
      </c>
    </row>
    <row r="663" spans="1:17" ht="33" hidden="1" customHeight="1" outlineLevel="1">
      <c r="A663" s="525"/>
      <c r="B663" s="525"/>
      <c r="C663" s="300" t="s">
        <v>72</v>
      </c>
      <c r="D663" s="97"/>
      <c r="E663" s="206">
        <v>7750</v>
      </c>
      <c r="F663" s="206">
        <v>0</v>
      </c>
      <c r="G663" s="206">
        <v>0</v>
      </c>
      <c r="H663" s="350">
        <v>0</v>
      </c>
      <c r="I663" s="349">
        <v>0</v>
      </c>
      <c r="J663" s="212">
        <f t="shared" si="208"/>
        <v>7750</v>
      </c>
      <c r="K663" s="206">
        <v>0</v>
      </c>
      <c r="L663" s="207">
        <v>22000</v>
      </c>
      <c r="M663" s="206">
        <v>0</v>
      </c>
      <c r="N663" s="206">
        <v>0</v>
      </c>
      <c r="O663" s="207">
        <v>22000</v>
      </c>
      <c r="P663" s="212">
        <f t="shared" si="209"/>
        <v>44000</v>
      </c>
      <c r="Q663" s="66">
        <f t="shared" si="210"/>
        <v>51750</v>
      </c>
    </row>
    <row r="664" spans="1:17" ht="16.5" hidden="1" customHeight="1" outlineLevel="1">
      <c r="A664" s="525"/>
      <c r="B664" s="525"/>
      <c r="C664" s="300" t="s">
        <v>82</v>
      </c>
      <c r="D664" s="97"/>
      <c r="E664" s="206">
        <v>20210</v>
      </c>
      <c r="F664" s="206">
        <v>0</v>
      </c>
      <c r="G664" s="206">
        <v>0</v>
      </c>
      <c r="H664" s="350">
        <v>0</v>
      </c>
      <c r="I664" s="349">
        <v>0</v>
      </c>
      <c r="J664" s="212">
        <f t="shared" si="208"/>
        <v>20210</v>
      </c>
      <c r="K664" s="206">
        <v>0</v>
      </c>
      <c r="L664" s="207">
        <v>22000</v>
      </c>
      <c r="M664" s="206">
        <v>0</v>
      </c>
      <c r="N664" s="206">
        <v>0</v>
      </c>
      <c r="O664" s="207">
        <v>22000</v>
      </c>
      <c r="P664" s="212">
        <f t="shared" si="209"/>
        <v>44000</v>
      </c>
      <c r="Q664" s="66">
        <f t="shared" si="210"/>
        <v>64210</v>
      </c>
    </row>
    <row r="665" spans="1:17" ht="16.5" hidden="1" customHeight="1" outlineLevel="1">
      <c r="A665" s="525"/>
      <c r="B665" s="525"/>
      <c r="C665" s="300" t="s">
        <v>344</v>
      </c>
      <c r="D665" s="97"/>
      <c r="E665" s="206">
        <v>7750</v>
      </c>
      <c r="F665" s="206">
        <v>0</v>
      </c>
      <c r="G665" s="206">
        <v>0</v>
      </c>
      <c r="H665" s="350">
        <v>0</v>
      </c>
      <c r="I665" s="349">
        <v>0</v>
      </c>
      <c r="J665" s="212">
        <f t="shared" si="208"/>
        <v>7750</v>
      </c>
      <c r="K665" s="206">
        <v>0</v>
      </c>
      <c r="L665" s="207">
        <v>22000</v>
      </c>
      <c r="M665" s="206">
        <v>0</v>
      </c>
      <c r="N665" s="206">
        <v>0</v>
      </c>
      <c r="O665" s="207">
        <v>22000</v>
      </c>
      <c r="P665" s="212">
        <f t="shared" si="209"/>
        <v>44000</v>
      </c>
      <c r="Q665" s="66">
        <f t="shared" si="210"/>
        <v>51750</v>
      </c>
    </row>
    <row r="666" spans="1:17" ht="16.5" hidden="1" customHeight="1" outlineLevel="1">
      <c r="A666" s="525"/>
      <c r="B666" s="525"/>
      <c r="C666" s="300" t="s">
        <v>83</v>
      </c>
      <c r="D666" s="97"/>
      <c r="E666" s="206">
        <v>7750</v>
      </c>
      <c r="F666" s="206">
        <v>0</v>
      </c>
      <c r="G666" s="206">
        <v>0</v>
      </c>
      <c r="H666" s="350">
        <v>0</v>
      </c>
      <c r="I666" s="349">
        <v>0</v>
      </c>
      <c r="J666" s="212">
        <f t="shared" si="208"/>
        <v>7750</v>
      </c>
      <c r="K666" s="206">
        <v>0</v>
      </c>
      <c r="L666" s="207">
        <v>22000</v>
      </c>
      <c r="M666" s="206">
        <v>0</v>
      </c>
      <c r="N666" s="206">
        <v>0</v>
      </c>
      <c r="O666" s="207">
        <v>22000</v>
      </c>
      <c r="P666" s="212">
        <f t="shared" si="209"/>
        <v>44000</v>
      </c>
      <c r="Q666" s="66">
        <f t="shared" si="210"/>
        <v>51750</v>
      </c>
    </row>
    <row r="667" spans="1:17" ht="33" hidden="1" customHeight="1" outlineLevel="1">
      <c r="A667" s="525"/>
      <c r="B667" s="525"/>
      <c r="C667" s="300"/>
      <c r="D667" s="97"/>
      <c r="E667" s="206"/>
      <c r="F667" s="206">
        <v>0</v>
      </c>
      <c r="G667" s="206">
        <v>0</v>
      </c>
      <c r="H667" s="350">
        <v>0</v>
      </c>
      <c r="I667" s="349">
        <v>0</v>
      </c>
      <c r="J667" s="212">
        <f t="shared" si="208"/>
        <v>0</v>
      </c>
      <c r="K667" s="206">
        <v>0</v>
      </c>
      <c r="L667" s="207">
        <v>22000</v>
      </c>
      <c r="M667" s="206">
        <v>0</v>
      </c>
      <c r="N667" s="206">
        <v>0</v>
      </c>
      <c r="O667" s="207">
        <v>22000</v>
      </c>
      <c r="P667" s="212">
        <f t="shared" si="209"/>
        <v>44000</v>
      </c>
      <c r="Q667" s="66">
        <f t="shared" si="210"/>
        <v>44000</v>
      </c>
    </row>
    <row r="668" spans="1:17" ht="33" hidden="1" customHeight="1" outlineLevel="1">
      <c r="A668" s="525"/>
      <c r="B668" s="525"/>
      <c r="C668" s="300"/>
      <c r="D668" s="97"/>
      <c r="E668" s="206"/>
      <c r="F668" s="206">
        <v>0</v>
      </c>
      <c r="G668" s="206">
        <v>0</v>
      </c>
      <c r="H668" s="350">
        <v>0</v>
      </c>
      <c r="I668" s="349">
        <v>0</v>
      </c>
      <c r="J668" s="212">
        <f t="shared" si="208"/>
        <v>0</v>
      </c>
      <c r="K668" s="206">
        <v>0</v>
      </c>
      <c r="L668" s="207">
        <v>22000</v>
      </c>
      <c r="M668" s="206">
        <v>0</v>
      </c>
      <c r="N668" s="206">
        <v>0</v>
      </c>
      <c r="O668" s="207">
        <v>22000</v>
      </c>
      <c r="P668" s="212">
        <f t="shared" si="209"/>
        <v>44000</v>
      </c>
      <c r="Q668" s="66">
        <f t="shared" si="210"/>
        <v>44000</v>
      </c>
    </row>
    <row r="669" spans="1:17" ht="25.5" customHeight="1" collapsed="1">
      <c r="A669" s="525"/>
      <c r="B669" s="525"/>
      <c r="C669" s="299" t="s">
        <v>277</v>
      </c>
      <c r="D669" s="25">
        <v>0</v>
      </c>
      <c r="E669" s="208">
        <f>SUM(E670:E722)</f>
        <v>0</v>
      </c>
      <c r="F669" s="208">
        <f t="shared" ref="F669:O669" si="211">SUM(F670:F722)</f>
        <v>0</v>
      </c>
      <c r="G669" s="208">
        <f t="shared" si="211"/>
        <v>0</v>
      </c>
      <c r="H669" s="351">
        <v>0</v>
      </c>
      <c r="I669" s="351">
        <v>0</v>
      </c>
      <c r="J669" s="212">
        <f>I669+H669+G669+F669+E669+D669</f>
        <v>0</v>
      </c>
      <c r="K669" s="208">
        <f t="shared" si="211"/>
        <v>0</v>
      </c>
      <c r="L669" s="208">
        <f t="shared" si="211"/>
        <v>0</v>
      </c>
      <c r="M669" s="208">
        <f t="shared" si="211"/>
        <v>0</v>
      </c>
      <c r="N669" s="208">
        <f t="shared" si="211"/>
        <v>0</v>
      </c>
      <c r="O669" s="208">
        <f t="shared" si="211"/>
        <v>0</v>
      </c>
      <c r="P669" s="21">
        <f t="shared" ref="P669" si="212">O669+N669+M669+L669+K669</f>
        <v>0</v>
      </c>
      <c r="Q669" s="118">
        <f t="shared" si="210"/>
        <v>0</v>
      </c>
    </row>
    <row r="670" spans="1:17" ht="16.5" hidden="1" customHeight="1" outlineLevel="1">
      <c r="A670" s="525"/>
      <c r="B670" s="525"/>
      <c r="C670" s="300" t="s">
        <v>37</v>
      </c>
      <c r="D670" s="97"/>
      <c r="E670" s="206">
        <v>0</v>
      </c>
      <c r="F670" s="206">
        <v>0</v>
      </c>
      <c r="G670" s="206">
        <v>0</v>
      </c>
      <c r="H670" s="349">
        <v>0</v>
      </c>
      <c r="I670" s="349">
        <v>0</v>
      </c>
      <c r="J670" s="212">
        <f t="shared" si="208"/>
        <v>0</v>
      </c>
      <c r="K670" s="206">
        <v>0</v>
      </c>
      <c r="L670" s="206">
        <v>0</v>
      </c>
      <c r="M670" s="206">
        <v>0</v>
      </c>
      <c r="N670" s="206">
        <v>0</v>
      </c>
      <c r="O670" s="206">
        <v>0</v>
      </c>
      <c r="P670" s="212">
        <f t="shared" si="209"/>
        <v>0</v>
      </c>
      <c r="Q670" s="66">
        <f t="shared" si="210"/>
        <v>0</v>
      </c>
    </row>
    <row r="671" spans="1:17" ht="16.5" hidden="1" customHeight="1" outlineLevel="1">
      <c r="A671" s="525"/>
      <c r="B671" s="525"/>
      <c r="C671" s="301" t="s">
        <v>38</v>
      </c>
      <c r="D671" s="123"/>
      <c r="E671" s="206">
        <v>0</v>
      </c>
      <c r="F671" s="206">
        <v>0</v>
      </c>
      <c r="G671" s="206">
        <v>0</v>
      </c>
      <c r="H671" s="349">
        <v>0</v>
      </c>
      <c r="I671" s="349">
        <v>0</v>
      </c>
      <c r="J671" s="212">
        <f t="shared" si="208"/>
        <v>0</v>
      </c>
      <c r="K671" s="206">
        <v>0</v>
      </c>
      <c r="L671" s="206">
        <v>0</v>
      </c>
      <c r="M671" s="206">
        <v>0</v>
      </c>
      <c r="N671" s="206">
        <v>0</v>
      </c>
      <c r="O671" s="206">
        <v>0</v>
      </c>
      <c r="P671" s="212">
        <f t="shared" si="209"/>
        <v>0</v>
      </c>
      <c r="Q671" s="66">
        <f t="shared" si="210"/>
        <v>0</v>
      </c>
    </row>
    <row r="672" spans="1:17" ht="16.5" hidden="1" customHeight="1" outlineLevel="1">
      <c r="A672" s="525"/>
      <c r="B672" s="525"/>
      <c r="C672" s="300" t="s">
        <v>39</v>
      </c>
      <c r="D672" s="97"/>
      <c r="E672" s="206">
        <v>0</v>
      </c>
      <c r="F672" s="206">
        <v>0</v>
      </c>
      <c r="G672" s="206">
        <v>0</v>
      </c>
      <c r="H672" s="349">
        <v>0</v>
      </c>
      <c r="I672" s="349">
        <v>0</v>
      </c>
      <c r="J672" s="212">
        <f t="shared" si="208"/>
        <v>0</v>
      </c>
      <c r="K672" s="206">
        <v>0</v>
      </c>
      <c r="L672" s="206">
        <v>0</v>
      </c>
      <c r="M672" s="206">
        <v>0</v>
      </c>
      <c r="N672" s="206">
        <v>0</v>
      </c>
      <c r="O672" s="206">
        <v>0</v>
      </c>
      <c r="P672" s="212">
        <f t="shared" si="209"/>
        <v>0</v>
      </c>
      <c r="Q672" s="66">
        <f t="shared" si="210"/>
        <v>0</v>
      </c>
    </row>
    <row r="673" spans="1:17" ht="16.5" hidden="1" customHeight="1" outlineLevel="1">
      <c r="A673" s="525"/>
      <c r="B673" s="525"/>
      <c r="C673" s="300" t="s">
        <v>40</v>
      </c>
      <c r="D673" s="97"/>
      <c r="E673" s="206">
        <v>0</v>
      </c>
      <c r="F673" s="206">
        <v>0</v>
      </c>
      <c r="G673" s="206">
        <v>0</v>
      </c>
      <c r="H673" s="349">
        <v>0</v>
      </c>
      <c r="I673" s="349">
        <v>0</v>
      </c>
      <c r="J673" s="212">
        <f t="shared" si="208"/>
        <v>0</v>
      </c>
      <c r="K673" s="206">
        <v>0</v>
      </c>
      <c r="L673" s="206">
        <v>0</v>
      </c>
      <c r="M673" s="206">
        <v>0</v>
      </c>
      <c r="N673" s="206">
        <v>0</v>
      </c>
      <c r="O673" s="206">
        <v>0</v>
      </c>
      <c r="P673" s="212">
        <f t="shared" si="209"/>
        <v>0</v>
      </c>
      <c r="Q673" s="66">
        <f t="shared" si="210"/>
        <v>0</v>
      </c>
    </row>
    <row r="674" spans="1:17" ht="16.5" hidden="1" customHeight="1" outlineLevel="1">
      <c r="A674" s="525"/>
      <c r="B674" s="525"/>
      <c r="C674" s="300" t="s">
        <v>41</v>
      </c>
      <c r="D674" s="97"/>
      <c r="E674" s="206">
        <v>0</v>
      </c>
      <c r="F674" s="206">
        <v>0</v>
      </c>
      <c r="G674" s="206">
        <v>0</v>
      </c>
      <c r="H674" s="349">
        <v>0</v>
      </c>
      <c r="I674" s="349">
        <v>0</v>
      </c>
      <c r="J674" s="212">
        <f t="shared" si="208"/>
        <v>0</v>
      </c>
      <c r="K674" s="206">
        <v>0</v>
      </c>
      <c r="L674" s="206">
        <v>0</v>
      </c>
      <c r="M674" s="206">
        <v>0</v>
      </c>
      <c r="N674" s="206">
        <v>0</v>
      </c>
      <c r="O674" s="206">
        <v>0</v>
      </c>
      <c r="P674" s="212">
        <f t="shared" si="209"/>
        <v>0</v>
      </c>
      <c r="Q674" s="66">
        <f t="shared" si="210"/>
        <v>0</v>
      </c>
    </row>
    <row r="675" spans="1:17" ht="16.5" hidden="1" customHeight="1" outlineLevel="1">
      <c r="A675" s="525"/>
      <c r="B675" s="525"/>
      <c r="C675" s="300" t="s">
        <v>42</v>
      </c>
      <c r="D675" s="97"/>
      <c r="E675" s="206">
        <v>0</v>
      </c>
      <c r="F675" s="206">
        <v>0</v>
      </c>
      <c r="G675" s="206">
        <v>0</v>
      </c>
      <c r="H675" s="349">
        <v>0</v>
      </c>
      <c r="I675" s="349">
        <v>0</v>
      </c>
      <c r="J675" s="212">
        <f t="shared" si="208"/>
        <v>0</v>
      </c>
      <c r="K675" s="206">
        <v>0</v>
      </c>
      <c r="L675" s="206">
        <v>0</v>
      </c>
      <c r="M675" s="206">
        <v>0</v>
      </c>
      <c r="N675" s="206">
        <v>0</v>
      </c>
      <c r="O675" s="206">
        <v>0</v>
      </c>
      <c r="P675" s="212">
        <f t="shared" si="209"/>
        <v>0</v>
      </c>
      <c r="Q675" s="66">
        <f t="shared" si="210"/>
        <v>0</v>
      </c>
    </row>
    <row r="676" spans="1:17" ht="16.5" hidden="1" customHeight="1" outlineLevel="1">
      <c r="A676" s="525"/>
      <c r="B676" s="525"/>
      <c r="C676" s="300" t="s">
        <v>43</v>
      </c>
      <c r="D676" s="97"/>
      <c r="E676" s="206">
        <v>0</v>
      </c>
      <c r="F676" s="206">
        <v>0</v>
      </c>
      <c r="G676" s="206">
        <v>0</v>
      </c>
      <c r="H676" s="349">
        <v>0</v>
      </c>
      <c r="I676" s="349">
        <v>0</v>
      </c>
      <c r="J676" s="212">
        <f t="shared" si="208"/>
        <v>0</v>
      </c>
      <c r="K676" s="206">
        <v>0</v>
      </c>
      <c r="L676" s="206">
        <v>0</v>
      </c>
      <c r="M676" s="206">
        <v>0</v>
      </c>
      <c r="N676" s="206">
        <v>0</v>
      </c>
      <c r="O676" s="206">
        <v>0</v>
      </c>
      <c r="P676" s="212">
        <f t="shared" si="209"/>
        <v>0</v>
      </c>
      <c r="Q676" s="66">
        <f t="shared" si="210"/>
        <v>0</v>
      </c>
    </row>
    <row r="677" spans="1:17" ht="16.5" hidden="1" customHeight="1" outlineLevel="1">
      <c r="A677" s="525"/>
      <c r="B677" s="525"/>
      <c r="C677" s="300" t="s">
        <v>44</v>
      </c>
      <c r="D677" s="97"/>
      <c r="E677" s="206">
        <v>0</v>
      </c>
      <c r="F677" s="206">
        <v>0</v>
      </c>
      <c r="G677" s="206">
        <v>0</v>
      </c>
      <c r="H677" s="349">
        <v>0</v>
      </c>
      <c r="I677" s="349">
        <v>0</v>
      </c>
      <c r="J677" s="212">
        <f t="shared" si="208"/>
        <v>0</v>
      </c>
      <c r="K677" s="206">
        <v>0</v>
      </c>
      <c r="L677" s="206">
        <v>0</v>
      </c>
      <c r="M677" s="206">
        <v>0</v>
      </c>
      <c r="N677" s="206">
        <v>0</v>
      </c>
      <c r="O677" s="206">
        <v>0</v>
      </c>
      <c r="P677" s="212">
        <f t="shared" si="209"/>
        <v>0</v>
      </c>
      <c r="Q677" s="66">
        <f t="shared" si="210"/>
        <v>0</v>
      </c>
    </row>
    <row r="678" spans="1:17" ht="33" hidden="1" customHeight="1" outlineLevel="1">
      <c r="A678" s="525"/>
      <c r="B678" s="525"/>
      <c r="C678" s="300" t="s">
        <v>45</v>
      </c>
      <c r="D678" s="97"/>
      <c r="E678" s="206">
        <v>0</v>
      </c>
      <c r="F678" s="206">
        <v>0</v>
      </c>
      <c r="G678" s="206">
        <v>0</v>
      </c>
      <c r="H678" s="349">
        <v>0</v>
      </c>
      <c r="I678" s="349">
        <v>0</v>
      </c>
      <c r="J678" s="212">
        <f t="shared" si="208"/>
        <v>0</v>
      </c>
      <c r="K678" s="206">
        <v>0</v>
      </c>
      <c r="L678" s="206">
        <v>0</v>
      </c>
      <c r="M678" s="206">
        <v>0</v>
      </c>
      <c r="N678" s="206">
        <v>0</v>
      </c>
      <c r="O678" s="206">
        <v>0</v>
      </c>
      <c r="P678" s="212">
        <f t="shared" si="209"/>
        <v>0</v>
      </c>
      <c r="Q678" s="66">
        <f t="shared" si="210"/>
        <v>0</v>
      </c>
    </row>
    <row r="679" spans="1:17" ht="33" hidden="1" customHeight="1" outlineLevel="1">
      <c r="A679" s="525"/>
      <c r="B679" s="525"/>
      <c r="C679" s="300" t="s">
        <v>46</v>
      </c>
      <c r="D679" s="97"/>
      <c r="E679" s="206">
        <v>0</v>
      </c>
      <c r="F679" s="206">
        <v>0</v>
      </c>
      <c r="G679" s="206">
        <v>0</v>
      </c>
      <c r="H679" s="349">
        <v>0</v>
      </c>
      <c r="I679" s="349">
        <v>0</v>
      </c>
      <c r="J679" s="212">
        <f t="shared" si="208"/>
        <v>0</v>
      </c>
      <c r="K679" s="206">
        <v>0</v>
      </c>
      <c r="L679" s="206">
        <v>0</v>
      </c>
      <c r="M679" s="206">
        <v>0</v>
      </c>
      <c r="N679" s="206">
        <v>0</v>
      </c>
      <c r="O679" s="206">
        <v>0</v>
      </c>
      <c r="P679" s="212">
        <f t="shared" si="209"/>
        <v>0</v>
      </c>
      <c r="Q679" s="66">
        <f t="shared" si="210"/>
        <v>0</v>
      </c>
    </row>
    <row r="680" spans="1:17" ht="33" hidden="1" customHeight="1" outlineLevel="1">
      <c r="A680" s="525"/>
      <c r="B680" s="525"/>
      <c r="C680" s="300" t="s">
        <v>47</v>
      </c>
      <c r="D680" s="97"/>
      <c r="E680" s="206">
        <v>0</v>
      </c>
      <c r="F680" s="206">
        <v>0</v>
      </c>
      <c r="G680" s="206">
        <v>0</v>
      </c>
      <c r="H680" s="349">
        <v>0</v>
      </c>
      <c r="I680" s="349">
        <v>0</v>
      </c>
      <c r="J680" s="212">
        <f t="shared" ref="J680:J743" si="213">I680+H680+G680+F680+E680</f>
        <v>0</v>
      </c>
      <c r="K680" s="206">
        <v>0</v>
      </c>
      <c r="L680" s="206">
        <v>0</v>
      </c>
      <c r="M680" s="206">
        <v>0</v>
      </c>
      <c r="N680" s="206">
        <v>0</v>
      </c>
      <c r="O680" s="206">
        <v>0</v>
      </c>
      <c r="P680" s="212">
        <f t="shared" si="209"/>
        <v>0</v>
      </c>
      <c r="Q680" s="66">
        <f t="shared" si="210"/>
        <v>0</v>
      </c>
    </row>
    <row r="681" spans="1:17" ht="49.5" hidden="1" customHeight="1" outlineLevel="1">
      <c r="A681" s="525"/>
      <c r="B681" s="525"/>
      <c r="C681" s="300" t="s">
        <v>48</v>
      </c>
      <c r="D681" s="97"/>
      <c r="E681" s="206">
        <v>0</v>
      </c>
      <c r="F681" s="206">
        <v>0</v>
      </c>
      <c r="G681" s="206">
        <v>0</v>
      </c>
      <c r="H681" s="349">
        <v>0</v>
      </c>
      <c r="I681" s="349">
        <v>0</v>
      </c>
      <c r="J681" s="212">
        <f t="shared" si="213"/>
        <v>0</v>
      </c>
      <c r="K681" s="206">
        <v>0</v>
      </c>
      <c r="L681" s="206">
        <v>0</v>
      </c>
      <c r="M681" s="206">
        <v>0</v>
      </c>
      <c r="N681" s="206">
        <v>0</v>
      </c>
      <c r="O681" s="206">
        <v>0</v>
      </c>
      <c r="P681" s="212">
        <f t="shared" si="209"/>
        <v>0</v>
      </c>
      <c r="Q681" s="66">
        <f t="shared" si="210"/>
        <v>0</v>
      </c>
    </row>
    <row r="682" spans="1:17" ht="16.5" hidden="1" customHeight="1" outlineLevel="1">
      <c r="A682" s="525"/>
      <c r="B682" s="525"/>
      <c r="C682" s="300" t="s">
        <v>49</v>
      </c>
      <c r="D682" s="97"/>
      <c r="E682" s="206">
        <v>0</v>
      </c>
      <c r="F682" s="206">
        <v>0</v>
      </c>
      <c r="G682" s="206">
        <v>0</v>
      </c>
      <c r="H682" s="349">
        <v>0</v>
      </c>
      <c r="I682" s="349">
        <v>0</v>
      </c>
      <c r="J682" s="212">
        <f t="shared" si="213"/>
        <v>0</v>
      </c>
      <c r="K682" s="206">
        <v>0</v>
      </c>
      <c r="L682" s="206">
        <v>0</v>
      </c>
      <c r="M682" s="206">
        <v>0</v>
      </c>
      <c r="N682" s="206">
        <v>0</v>
      </c>
      <c r="O682" s="206">
        <v>0</v>
      </c>
      <c r="P682" s="212">
        <f t="shared" si="209"/>
        <v>0</v>
      </c>
      <c r="Q682" s="66">
        <f t="shared" si="210"/>
        <v>0</v>
      </c>
    </row>
    <row r="683" spans="1:17" ht="15" hidden="1" customHeight="1" outlineLevel="1">
      <c r="A683" s="525"/>
      <c r="B683" s="525"/>
      <c r="C683" s="300" t="s">
        <v>50</v>
      </c>
      <c r="D683" s="97"/>
      <c r="E683" s="206">
        <v>0</v>
      </c>
      <c r="F683" s="206">
        <v>0</v>
      </c>
      <c r="G683" s="206">
        <v>0</v>
      </c>
      <c r="H683" s="349">
        <v>0</v>
      </c>
      <c r="I683" s="349">
        <v>0</v>
      </c>
      <c r="J683" s="212">
        <f t="shared" si="213"/>
        <v>0</v>
      </c>
      <c r="K683" s="206">
        <v>0</v>
      </c>
      <c r="L683" s="206">
        <v>0</v>
      </c>
      <c r="M683" s="206">
        <v>0</v>
      </c>
      <c r="N683" s="206">
        <v>0</v>
      </c>
      <c r="O683" s="206">
        <v>0</v>
      </c>
      <c r="P683" s="212">
        <f t="shared" si="209"/>
        <v>0</v>
      </c>
      <c r="Q683" s="66">
        <f t="shared" si="210"/>
        <v>0</v>
      </c>
    </row>
    <row r="684" spans="1:17" ht="33" hidden="1" customHeight="1" outlineLevel="1">
      <c r="A684" s="525"/>
      <c r="B684" s="525"/>
      <c r="C684" s="300" t="s">
        <v>51</v>
      </c>
      <c r="D684" s="97"/>
      <c r="E684" s="206">
        <v>0</v>
      </c>
      <c r="F684" s="206">
        <v>0</v>
      </c>
      <c r="G684" s="206">
        <v>0</v>
      </c>
      <c r="H684" s="349">
        <v>0</v>
      </c>
      <c r="I684" s="349">
        <v>0</v>
      </c>
      <c r="J684" s="212">
        <f t="shared" si="213"/>
        <v>0</v>
      </c>
      <c r="K684" s="206">
        <v>0</v>
      </c>
      <c r="L684" s="206">
        <v>0</v>
      </c>
      <c r="M684" s="206">
        <v>0</v>
      </c>
      <c r="N684" s="206">
        <v>0</v>
      </c>
      <c r="O684" s="206">
        <v>0</v>
      </c>
      <c r="P684" s="212">
        <f t="shared" ref="P684:P747" si="214">K684+L684+M684+N684+O684</f>
        <v>0</v>
      </c>
      <c r="Q684" s="66">
        <f t="shared" si="210"/>
        <v>0</v>
      </c>
    </row>
    <row r="685" spans="1:17" ht="16.5" hidden="1" customHeight="1" outlineLevel="1">
      <c r="A685" s="525"/>
      <c r="B685" s="525"/>
      <c r="C685" s="300" t="s">
        <v>37</v>
      </c>
      <c r="D685" s="97"/>
      <c r="E685" s="206">
        <v>0</v>
      </c>
      <c r="F685" s="206">
        <v>0</v>
      </c>
      <c r="G685" s="206">
        <v>0</v>
      </c>
      <c r="H685" s="349">
        <v>0</v>
      </c>
      <c r="I685" s="349">
        <v>0</v>
      </c>
      <c r="J685" s="212">
        <f t="shared" si="213"/>
        <v>0</v>
      </c>
      <c r="K685" s="206">
        <v>0</v>
      </c>
      <c r="L685" s="206">
        <v>0</v>
      </c>
      <c r="M685" s="206">
        <v>0</v>
      </c>
      <c r="N685" s="206">
        <v>0</v>
      </c>
      <c r="O685" s="206">
        <v>0</v>
      </c>
      <c r="P685" s="212">
        <f t="shared" si="214"/>
        <v>0</v>
      </c>
      <c r="Q685" s="66">
        <f t="shared" si="210"/>
        <v>0</v>
      </c>
    </row>
    <row r="686" spans="1:17" ht="16.5" hidden="1" customHeight="1" outlineLevel="1">
      <c r="A686" s="525"/>
      <c r="B686" s="525"/>
      <c r="C686" s="300" t="s">
        <v>52</v>
      </c>
      <c r="D686" s="97"/>
      <c r="E686" s="206">
        <v>0</v>
      </c>
      <c r="F686" s="206">
        <v>0</v>
      </c>
      <c r="G686" s="206">
        <v>0</v>
      </c>
      <c r="H686" s="349">
        <v>0</v>
      </c>
      <c r="I686" s="349">
        <v>0</v>
      </c>
      <c r="J686" s="212">
        <f t="shared" si="213"/>
        <v>0</v>
      </c>
      <c r="K686" s="206">
        <v>0</v>
      </c>
      <c r="L686" s="206">
        <v>0</v>
      </c>
      <c r="M686" s="206">
        <v>0</v>
      </c>
      <c r="N686" s="206">
        <v>0</v>
      </c>
      <c r="O686" s="206">
        <v>0</v>
      </c>
      <c r="P686" s="212">
        <f t="shared" si="214"/>
        <v>0</v>
      </c>
      <c r="Q686" s="66">
        <f t="shared" si="210"/>
        <v>0</v>
      </c>
    </row>
    <row r="687" spans="1:17" ht="16.5" hidden="1" customHeight="1" outlineLevel="1">
      <c r="A687" s="525"/>
      <c r="B687" s="525"/>
      <c r="C687" s="300" t="s">
        <v>53</v>
      </c>
      <c r="D687" s="97"/>
      <c r="E687" s="206">
        <v>0</v>
      </c>
      <c r="F687" s="206">
        <v>0</v>
      </c>
      <c r="G687" s="206">
        <v>0</v>
      </c>
      <c r="H687" s="349">
        <v>0</v>
      </c>
      <c r="I687" s="349">
        <v>0</v>
      </c>
      <c r="J687" s="212">
        <f t="shared" si="213"/>
        <v>0</v>
      </c>
      <c r="K687" s="206">
        <v>0</v>
      </c>
      <c r="L687" s="206">
        <v>0</v>
      </c>
      <c r="M687" s="206">
        <v>0</v>
      </c>
      <c r="N687" s="206">
        <v>0</v>
      </c>
      <c r="O687" s="206">
        <v>0</v>
      </c>
      <c r="P687" s="212">
        <f t="shared" si="214"/>
        <v>0</v>
      </c>
      <c r="Q687" s="66">
        <f t="shared" si="210"/>
        <v>0</v>
      </c>
    </row>
    <row r="688" spans="1:17" ht="33" hidden="1" customHeight="1" outlineLevel="1">
      <c r="A688" s="525"/>
      <c r="B688" s="525"/>
      <c r="C688" s="300" t="s">
        <v>54</v>
      </c>
      <c r="D688" s="97"/>
      <c r="E688" s="206">
        <v>0</v>
      </c>
      <c r="F688" s="206">
        <v>0</v>
      </c>
      <c r="G688" s="206">
        <v>0</v>
      </c>
      <c r="H688" s="349">
        <v>0</v>
      </c>
      <c r="I688" s="349">
        <v>0</v>
      </c>
      <c r="J688" s="212">
        <f t="shared" si="213"/>
        <v>0</v>
      </c>
      <c r="K688" s="206">
        <v>0</v>
      </c>
      <c r="L688" s="206">
        <v>0</v>
      </c>
      <c r="M688" s="206">
        <v>0</v>
      </c>
      <c r="N688" s="206">
        <v>0</v>
      </c>
      <c r="O688" s="206">
        <v>0</v>
      </c>
      <c r="P688" s="212">
        <f t="shared" si="214"/>
        <v>0</v>
      </c>
      <c r="Q688" s="66">
        <f t="shared" si="210"/>
        <v>0</v>
      </c>
    </row>
    <row r="689" spans="1:17" ht="33" hidden="1" customHeight="1" outlineLevel="1">
      <c r="A689" s="525"/>
      <c r="B689" s="525"/>
      <c r="C689" s="300" t="s">
        <v>55</v>
      </c>
      <c r="D689" s="97"/>
      <c r="E689" s="206">
        <v>0</v>
      </c>
      <c r="F689" s="206">
        <v>0</v>
      </c>
      <c r="G689" s="206">
        <v>0</v>
      </c>
      <c r="H689" s="349">
        <v>0</v>
      </c>
      <c r="I689" s="349">
        <v>0</v>
      </c>
      <c r="J689" s="212">
        <f t="shared" si="213"/>
        <v>0</v>
      </c>
      <c r="K689" s="206">
        <v>0</v>
      </c>
      <c r="L689" s="206">
        <v>0</v>
      </c>
      <c r="M689" s="206">
        <v>0</v>
      </c>
      <c r="N689" s="206">
        <v>0</v>
      </c>
      <c r="O689" s="206">
        <v>0</v>
      </c>
      <c r="P689" s="212">
        <f t="shared" si="214"/>
        <v>0</v>
      </c>
      <c r="Q689" s="66">
        <f t="shared" si="210"/>
        <v>0</v>
      </c>
    </row>
    <row r="690" spans="1:17" ht="16.5" hidden="1" customHeight="1" outlineLevel="1">
      <c r="A690" s="525"/>
      <c r="B690" s="525"/>
      <c r="C690" s="300" t="s">
        <v>56</v>
      </c>
      <c r="D690" s="97"/>
      <c r="E690" s="206">
        <v>0</v>
      </c>
      <c r="F690" s="206">
        <v>0</v>
      </c>
      <c r="G690" s="206">
        <v>0</v>
      </c>
      <c r="H690" s="349">
        <v>0</v>
      </c>
      <c r="I690" s="349">
        <v>0</v>
      </c>
      <c r="J690" s="212">
        <f t="shared" si="213"/>
        <v>0</v>
      </c>
      <c r="K690" s="206">
        <v>0</v>
      </c>
      <c r="L690" s="206">
        <v>0</v>
      </c>
      <c r="M690" s="206">
        <v>0</v>
      </c>
      <c r="N690" s="206">
        <v>0</v>
      </c>
      <c r="O690" s="206">
        <v>0</v>
      </c>
      <c r="P690" s="212">
        <f t="shared" si="214"/>
        <v>0</v>
      </c>
      <c r="Q690" s="66">
        <f t="shared" si="210"/>
        <v>0</v>
      </c>
    </row>
    <row r="691" spans="1:17" ht="16.5" hidden="1" customHeight="1" outlineLevel="1">
      <c r="A691" s="525"/>
      <c r="B691" s="525"/>
      <c r="C691" s="300" t="s">
        <v>57</v>
      </c>
      <c r="D691" s="97"/>
      <c r="E691" s="206">
        <v>0</v>
      </c>
      <c r="F691" s="206">
        <v>0</v>
      </c>
      <c r="G691" s="206">
        <v>0</v>
      </c>
      <c r="H691" s="349">
        <v>0</v>
      </c>
      <c r="I691" s="349">
        <v>0</v>
      </c>
      <c r="J691" s="212">
        <f t="shared" si="213"/>
        <v>0</v>
      </c>
      <c r="K691" s="206">
        <v>0</v>
      </c>
      <c r="L691" s="206">
        <v>0</v>
      </c>
      <c r="M691" s="206">
        <v>0</v>
      </c>
      <c r="N691" s="206">
        <v>0</v>
      </c>
      <c r="O691" s="206">
        <v>0</v>
      </c>
      <c r="P691" s="212">
        <f t="shared" si="214"/>
        <v>0</v>
      </c>
      <c r="Q691" s="66">
        <f t="shared" si="210"/>
        <v>0</v>
      </c>
    </row>
    <row r="692" spans="1:17" ht="16.5" hidden="1" customHeight="1" outlineLevel="1">
      <c r="A692" s="525"/>
      <c r="B692" s="525"/>
      <c r="C692" s="300" t="s">
        <v>58</v>
      </c>
      <c r="D692" s="97"/>
      <c r="E692" s="206">
        <v>0</v>
      </c>
      <c r="F692" s="206">
        <v>0</v>
      </c>
      <c r="G692" s="206">
        <v>0</v>
      </c>
      <c r="H692" s="349">
        <v>0</v>
      </c>
      <c r="I692" s="349">
        <v>0</v>
      </c>
      <c r="J692" s="212">
        <f t="shared" si="213"/>
        <v>0</v>
      </c>
      <c r="K692" s="206">
        <v>0</v>
      </c>
      <c r="L692" s="206">
        <v>0</v>
      </c>
      <c r="M692" s="206">
        <v>0</v>
      </c>
      <c r="N692" s="206">
        <v>0</v>
      </c>
      <c r="O692" s="206">
        <v>0</v>
      </c>
      <c r="P692" s="212">
        <f t="shared" si="214"/>
        <v>0</v>
      </c>
      <c r="Q692" s="66">
        <f t="shared" si="210"/>
        <v>0</v>
      </c>
    </row>
    <row r="693" spans="1:17" ht="16.5" hidden="1" customHeight="1" outlineLevel="1">
      <c r="A693" s="525"/>
      <c r="B693" s="525"/>
      <c r="C693" s="300" t="s">
        <v>59</v>
      </c>
      <c r="D693" s="97"/>
      <c r="E693" s="206">
        <v>0</v>
      </c>
      <c r="F693" s="206">
        <v>0</v>
      </c>
      <c r="G693" s="206">
        <v>0</v>
      </c>
      <c r="H693" s="349">
        <v>0</v>
      </c>
      <c r="I693" s="349">
        <v>0</v>
      </c>
      <c r="J693" s="212">
        <f t="shared" si="213"/>
        <v>0</v>
      </c>
      <c r="K693" s="206">
        <v>0</v>
      </c>
      <c r="L693" s="206">
        <v>0</v>
      </c>
      <c r="M693" s="206">
        <v>0</v>
      </c>
      <c r="N693" s="206">
        <v>0</v>
      </c>
      <c r="O693" s="206">
        <v>0</v>
      </c>
      <c r="P693" s="212">
        <f t="shared" si="214"/>
        <v>0</v>
      </c>
      <c r="Q693" s="66">
        <f t="shared" si="210"/>
        <v>0</v>
      </c>
    </row>
    <row r="694" spans="1:17" ht="33" hidden="1" customHeight="1" outlineLevel="1">
      <c r="A694" s="525"/>
      <c r="B694" s="525"/>
      <c r="C694" s="300" t="s">
        <v>60</v>
      </c>
      <c r="D694" s="97"/>
      <c r="E694" s="206">
        <v>0</v>
      </c>
      <c r="F694" s="206">
        <v>0</v>
      </c>
      <c r="G694" s="206">
        <v>0</v>
      </c>
      <c r="H694" s="349">
        <v>0</v>
      </c>
      <c r="I694" s="349">
        <v>0</v>
      </c>
      <c r="J694" s="212">
        <f t="shared" si="213"/>
        <v>0</v>
      </c>
      <c r="K694" s="206">
        <v>0</v>
      </c>
      <c r="L694" s="206">
        <v>0</v>
      </c>
      <c r="M694" s="206">
        <v>0</v>
      </c>
      <c r="N694" s="206">
        <v>0</v>
      </c>
      <c r="O694" s="206">
        <v>0</v>
      </c>
      <c r="P694" s="212">
        <f t="shared" si="214"/>
        <v>0</v>
      </c>
      <c r="Q694" s="66">
        <f t="shared" si="210"/>
        <v>0</v>
      </c>
    </row>
    <row r="695" spans="1:17" ht="33" hidden="1" customHeight="1" outlineLevel="1">
      <c r="A695" s="525"/>
      <c r="B695" s="525"/>
      <c r="C695" s="300" t="s">
        <v>61</v>
      </c>
      <c r="D695" s="97"/>
      <c r="E695" s="206">
        <v>0</v>
      </c>
      <c r="F695" s="206">
        <v>0</v>
      </c>
      <c r="G695" s="206">
        <v>0</v>
      </c>
      <c r="H695" s="349">
        <v>0</v>
      </c>
      <c r="I695" s="349">
        <v>0</v>
      </c>
      <c r="J695" s="212">
        <f t="shared" si="213"/>
        <v>0</v>
      </c>
      <c r="K695" s="206">
        <v>0</v>
      </c>
      <c r="L695" s="206">
        <v>0</v>
      </c>
      <c r="M695" s="206">
        <v>0</v>
      </c>
      <c r="N695" s="206">
        <v>0</v>
      </c>
      <c r="O695" s="206">
        <v>0</v>
      </c>
      <c r="P695" s="212">
        <f t="shared" si="214"/>
        <v>0</v>
      </c>
      <c r="Q695" s="66">
        <f t="shared" si="210"/>
        <v>0</v>
      </c>
    </row>
    <row r="696" spans="1:17" ht="33" hidden="1" customHeight="1" outlineLevel="1">
      <c r="A696" s="525"/>
      <c r="B696" s="525"/>
      <c r="C696" s="300" t="s">
        <v>62</v>
      </c>
      <c r="D696" s="97"/>
      <c r="E696" s="206">
        <v>0</v>
      </c>
      <c r="F696" s="206">
        <v>0</v>
      </c>
      <c r="G696" s="206">
        <v>0</v>
      </c>
      <c r="H696" s="349">
        <v>0</v>
      </c>
      <c r="I696" s="349">
        <v>0</v>
      </c>
      <c r="J696" s="212">
        <f t="shared" si="213"/>
        <v>0</v>
      </c>
      <c r="K696" s="206">
        <v>0</v>
      </c>
      <c r="L696" s="206">
        <v>0</v>
      </c>
      <c r="M696" s="206">
        <v>0</v>
      </c>
      <c r="N696" s="206">
        <v>0</v>
      </c>
      <c r="O696" s="206">
        <v>0</v>
      </c>
      <c r="P696" s="212">
        <f t="shared" si="214"/>
        <v>0</v>
      </c>
      <c r="Q696" s="66">
        <f t="shared" si="210"/>
        <v>0</v>
      </c>
    </row>
    <row r="697" spans="1:17" ht="16.5" hidden="1" customHeight="1" outlineLevel="1">
      <c r="A697" s="525"/>
      <c r="B697" s="525"/>
      <c r="C697" s="300" t="s">
        <v>63</v>
      </c>
      <c r="D697" s="97"/>
      <c r="E697" s="206">
        <v>0</v>
      </c>
      <c r="F697" s="206">
        <v>0</v>
      </c>
      <c r="G697" s="206">
        <v>0</v>
      </c>
      <c r="H697" s="349">
        <v>0</v>
      </c>
      <c r="I697" s="349">
        <v>0</v>
      </c>
      <c r="J697" s="212">
        <f t="shared" si="213"/>
        <v>0</v>
      </c>
      <c r="K697" s="206">
        <v>0</v>
      </c>
      <c r="L697" s="206">
        <v>0</v>
      </c>
      <c r="M697" s="206">
        <v>0</v>
      </c>
      <c r="N697" s="206">
        <v>0</v>
      </c>
      <c r="O697" s="206">
        <v>0</v>
      </c>
      <c r="P697" s="212">
        <f t="shared" si="214"/>
        <v>0</v>
      </c>
      <c r="Q697" s="66">
        <f t="shared" si="210"/>
        <v>0</v>
      </c>
    </row>
    <row r="698" spans="1:17" ht="15" hidden="1" customHeight="1" outlineLevel="1">
      <c r="A698" s="525"/>
      <c r="B698" s="525"/>
      <c r="C698" s="300" t="s">
        <v>64</v>
      </c>
      <c r="D698" s="97"/>
      <c r="E698" s="206">
        <v>0</v>
      </c>
      <c r="F698" s="206">
        <v>0</v>
      </c>
      <c r="G698" s="206">
        <v>0</v>
      </c>
      <c r="H698" s="349">
        <v>0</v>
      </c>
      <c r="I698" s="349">
        <v>0</v>
      </c>
      <c r="J698" s="212">
        <f t="shared" si="213"/>
        <v>0</v>
      </c>
      <c r="K698" s="206">
        <v>0</v>
      </c>
      <c r="L698" s="206">
        <v>0</v>
      </c>
      <c r="M698" s="206">
        <v>0</v>
      </c>
      <c r="N698" s="206">
        <v>0</v>
      </c>
      <c r="O698" s="206">
        <v>0</v>
      </c>
      <c r="P698" s="212">
        <f t="shared" si="214"/>
        <v>0</v>
      </c>
      <c r="Q698" s="66">
        <f t="shared" si="210"/>
        <v>0</v>
      </c>
    </row>
    <row r="699" spans="1:17" ht="33" hidden="1" customHeight="1" outlineLevel="1">
      <c r="A699" s="525"/>
      <c r="B699" s="525"/>
      <c r="C699" s="300" t="s">
        <v>65</v>
      </c>
      <c r="D699" s="97"/>
      <c r="E699" s="206">
        <v>0</v>
      </c>
      <c r="F699" s="206">
        <v>0</v>
      </c>
      <c r="G699" s="206">
        <v>0</v>
      </c>
      <c r="H699" s="349">
        <v>0</v>
      </c>
      <c r="I699" s="349">
        <v>0</v>
      </c>
      <c r="J699" s="212">
        <f t="shared" si="213"/>
        <v>0</v>
      </c>
      <c r="K699" s="206">
        <v>0</v>
      </c>
      <c r="L699" s="206">
        <v>0</v>
      </c>
      <c r="M699" s="206">
        <v>0</v>
      </c>
      <c r="N699" s="206">
        <v>0</v>
      </c>
      <c r="O699" s="206">
        <v>0</v>
      </c>
      <c r="P699" s="212">
        <f t="shared" si="214"/>
        <v>0</v>
      </c>
      <c r="Q699" s="66">
        <f t="shared" ref="Q699:Q722" si="215">J699+P699</f>
        <v>0</v>
      </c>
    </row>
    <row r="700" spans="1:17" ht="16.5" hidden="1" customHeight="1" outlineLevel="1">
      <c r="A700" s="525"/>
      <c r="B700" s="525"/>
      <c r="C700" s="301" t="s">
        <v>57</v>
      </c>
      <c r="D700" s="123"/>
      <c r="E700" s="206">
        <v>0</v>
      </c>
      <c r="F700" s="206">
        <v>0</v>
      </c>
      <c r="G700" s="206">
        <v>0</v>
      </c>
      <c r="H700" s="349">
        <v>0</v>
      </c>
      <c r="I700" s="349">
        <v>0</v>
      </c>
      <c r="J700" s="212">
        <f t="shared" si="213"/>
        <v>0</v>
      </c>
      <c r="K700" s="206">
        <v>0</v>
      </c>
      <c r="L700" s="206">
        <v>0</v>
      </c>
      <c r="M700" s="206">
        <v>0</v>
      </c>
      <c r="N700" s="206">
        <v>0</v>
      </c>
      <c r="O700" s="206">
        <v>0</v>
      </c>
      <c r="P700" s="212">
        <f t="shared" si="214"/>
        <v>0</v>
      </c>
      <c r="Q700" s="66">
        <f t="shared" si="215"/>
        <v>0</v>
      </c>
    </row>
    <row r="701" spans="1:17" ht="16.5" hidden="1" customHeight="1" outlineLevel="1">
      <c r="A701" s="525"/>
      <c r="B701" s="525"/>
      <c r="C701" s="300" t="s">
        <v>66</v>
      </c>
      <c r="D701" s="97"/>
      <c r="E701" s="206">
        <v>0</v>
      </c>
      <c r="F701" s="206">
        <v>0</v>
      </c>
      <c r="G701" s="206">
        <v>0</v>
      </c>
      <c r="H701" s="349">
        <v>0</v>
      </c>
      <c r="I701" s="349">
        <v>0</v>
      </c>
      <c r="J701" s="212">
        <f t="shared" si="213"/>
        <v>0</v>
      </c>
      <c r="K701" s="206">
        <v>0</v>
      </c>
      <c r="L701" s="206">
        <v>0</v>
      </c>
      <c r="M701" s="206">
        <v>0</v>
      </c>
      <c r="N701" s="206">
        <v>0</v>
      </c>
      <c r="O701" s="206">
        <v>0</v>
      </c>
      <c r="P701" s="212">
        <f t="shared" si="214"/>
        <v>0</v>
      </c>
      <c r="Q701" s="66">
        <f t="shared" si="215"/>
        <v>0</v>
      </c>
    </row>
    <row r="702" spans="1:17" ht="16.5" hidden="1" customHeight="1" outlineLevel="1">
      <c r="A702" s="525"/>
      <c r="B702" s="525"/>
      <c r="C702" s="300" t="s">
        <v>42</v>
      </c>
      <c r="D702" s="97"/>
      <c r="E702" s="206">
        <v>0</v>
      </c>
      <c r="F702" s="206">
        <v>0</v>
      </c>
      <c r="G702" s="206">
        <v>0</v>
      </c>
      <c r="H702" s="349">
        <v>0</v>
      </c>
      <c r="I702" s="349">
        <v>0</v>
      </c>
      <c r="J702" s="212">
        <f t="shared" si="213"/>
        <v>0</v>
      </c>
      <c r="K702" s="206">
        <v>0</v>
      </c>
      <c r="L702" s="206">
        <v>0</v>
      </c>
      <c r="M702" s="206">
        <v>0</v>
      </c>
      <c r="N702" s="206">
        <v>0</v>
      </c>
      <c r="O702" s="206">
        <v>0</v>
      </c>
      <c r="P702" s="212">
        <f t="shared" si="214"/>
        <v>0</v>
      </c>
      <c r="Q702" s="66">
        <f t="shared" si="215"/>
        <v>0</v>
      </c>
    </row>
    <row r="703" spans="1:17" ht="16.5" hidden="1" customHeight="1" outlineLevel="1">
      <c r="A703" s="525"/>
      <c r="B703" s="525"/>
      <c r="C703" s="300" t="s">
        <v>67</v>
      </c>
      <c r="D703" s="97"/>
      <c r="E703" s="206">
        <v>0</v>
      </c>
      <c r="F703" s="206">
        <v>0</v>
      </c>
      <c r="G703" s="206">
        <v>0</v>
      </c>
      <c r="H703" s="349">
        <v>0</v>
      </c>
      <c r="I703" s="349">
        <v>0</v>
      </c>
      <c r="J703" s="212">
        <f t="shared" si="213"/>
        <v>0</v>
      </c>
      <c r="K703" s="206">
        <v>0</v>
      </c>
      <c r="L703" s="206">
        <v>0</v>
      </c>
      <c r="M703" s="206">
        <v>0</v>
      </c>
      <c r="N703" s="206">
        <v>0</v>
      </c>
      <c r="O703" s="206">
        <v>0</v>
      </c>
      <c r="P703" s="212">
        <f t="shared" si="214"/>
        <v>0</v>
      </c>
      <c r="Q703" s="66">
        <f t="shared" si="215"/>
        <v>0</v>
      </c>
    </row>
    <row r="704" spans="1:17" ht="33" hidden="1" customHeight="1" outlineLevel="1">
      <c r="A704" s="525"/>
      <c r="B704" s="525"/>
      <c r="C704" s="300" t="s">
        <v>68</v>
      </c>
      <c r="D704" s="97"/>
      <c r="E704" s="206">
        <v>0</v>
      </c>
      <c r="F704" s="206">
        <v>0</v>
      </c>
      <c r="G704" s="206">
        <v>0</v>
      </c>
      <c r="H704" s="349">
        <v>0</v>
      </c>
      <c r="I704" s="349">
        <v>0</v>
      </c>
      <c r="J704" s="212">
        <f t="shared" si="213"/>
        <v>0</v>
      </c>
      <c r="K704" s="206">
        <v>0</v>
      </c>
      <c r="L704" s="206">
        <v>0</v>
      </c>
      <c r="M704" s="206">
        <v>0</v>
      </c>
      <c r="N704" s="206">
        <v>0</v>
      </c>
      <c r="O704" s="206">
        <v>0</v>
      </c>
      <c r="P704" s="212">
        <f t="shared" si="214"/>
        <v>0</v>
      </c>
      <c r="Q704" s="66">
        <f t="shared" si="215"/>
        <v>0</v>
      </c>
    </row>
    <row r="705" spans="1:17" ht="33" hidden="1" customHeight="1" outlineLevel="1">
      <c r="A705" s="525"/>
      <c r="B705" s="525"/>
      <c r="C705" s="300" t="s">
        <v>69</v>
      </c>
      <c r="D705" s="97"/>
      <c r="E705" s="206">
        <v>0</v>
      </c>
      <c r="F705" s="206">
        <v>0</v>
      </c>
      <c r="G705" s="206">
        <v>0</v>
      </c>
      <c r="H705" s="349">
        <v>0</v>
      </c>
      <c r="I705" s="349">
        <v>0</v>
      </c>
      <c r="J705" s="212">
        <f t="shared" si="213"/>
        <v>0</v>
      </c>
      <c r="K705" s="206">
        <v>0</v>
      </c>
      <c r="L705" s="206">
        <v>0</v>
      </c>
      <c r="M705" s="206">
        <v>0</v>
      </c>
      <c r="N705" s="206">
        <v>0</v>
      </c>
      <c r="O705" s="206">
        <v>0</v>
      </c>
      <c r="P705" s="212">
        <f t="shared" si="214"/>
        <v>0</v>
      </c>
      <c r="Q705" s="66">
        <f t="shared" si="215"/>
        <v>0</v>
      </c>
    </row>
    <row r="706" spans="1:17" ht="33" hidden="1" customHeight="1" outlineLevel="1">
      <c r="A706" s="525"/>
      <c r="B706" s="525"/>
      <c r="C706" s="300" t="s">
        <v>70</v>
      </c>
      <c r="D706" s="97"/>
      <c r="E706" s="206">
        <v>0</v>
      </c>
      <c r="F706" s="206">
        <v>0</v>
      </c>
      <c r="G706" s="206">
        <v>0</v>
      </c>
      <c r="H706" s="349">
        <v>0</v>
      </c>
      <c r="I706" s="349">
        <v>0</v>
      </c>
      <c r="J706" s="212">
        <f t="shared" si="213"/>
        <v>0</v>
      </c>
      <c r="K706" s="206">
        <v>0</v>
      </c>
      <c r="L706" s="206">
        <v>0</v>
      </c>
      <c r="M706" s="206">
        <v>0</v>
      </c>
      <c r="N706" s="206">
        <v>0</v>
      </c>
      <c r="O706" s="206">
        <v>0</v>
      </c>
      <c r="P706" s="212">
        <f t="shared" si="214"/>
        <v>0</v>
      </c>
      <c r="Q706" s="66">
        <f t="shared" si="215"/>
        <v>0</v>
      </c>
    </row>
    <row r="707" spans="1:17" ht="16.5" hidden="1" customHeight="1" outlineLevel="1">
      <c r="A707" s="525"/>
      <c r="B707" s="525"/>
      <c r="C707" s="300" t="s">
        <v>71</v>
      </c>
      <c r="D707" s="97"/>
      <c r="E707" s="206">
        <v>0</v>
      </c>
      <c r="F707" s="206">
        <v>0</v>
      </c>
      <c r="G707" s="206">
        <v>0</v>
      </c>
      <c r="H707" s="349">
        <v>0</v>
      </c>
      <c r="I707" s="349">
        <v>0</v>
      </c>
      <c r="J707" s="212">
        <f t="shared" si="213"/>
        <v>0</v>
      </c>
      <c r="K707" s="206">
        <v>0</v>
      </c>
      <c r="L707" s="206">
        <v>0</v>
      </c>
      <c r="M707" s="206">
        <v>0</v>
      </c>
      <c r="N707" s="206">
        <v>0</v>
      </c>
      <c r="O707" s="206">
        <v>0</v>
      </c>
      <c r="P707" s="212">
        <f t="shared" si="214"/>
        <v>0</v>
      </c>
      <c r="Q707" s="66">
        <f t="shared" si="215"/>
        <v>0</v>
      </c>
    </row>
    <row r="708" spans="1:17" ht="15" hidden="1" customHeight="1" outlineLevel="1">
      <c r="A708" s="525"/>
      <c r="B708" s="525"/>
      <c r="C708" s="300" t="s">
        <v>64</v>
      </c>
      <c r="D708" s="97"/>
      <c r="E708" s="206">
        <v>0</v>
      </c>
      <c r="F708" s="206">
        <v>0</v>
      </c>
      <c r="G708" s="206">
        <v>0</v>
      </c>
      <c r="H708" s="349">
        <v>0</v>
      </c>
      <c r="I708" s="349">
        <v>0</v>
      </c>
      <c r="J708" s="212">
        <f t="shared" si="213"/>
        <v>0</v>
      </c>
      <c r="K708" s="206">
        <v>0</v>
      </c>
      <c r="L708" s="206">
        <v>0</v>
      </c>
      <c r="M708" s="206">
        <v>0</v>
      </c>
      <c r="N708" s="206">
        <v>0</v>
      </c>
      <c r="O708" s="206">
        <v>0</v>
      </c>
      <c r="P708" s="212">
        <f t="shared" si="214"/>
        <v>0</v>
      </c>
      <c r="Q708" s="66">
        <f t="shared" si="215"/>
        <v>0</v>
      </c>
    </row>
    <row r="709" spans="1:17" ht="16.5" hidden="1" customHeight="1" outlineLevel="1">
      <c r="A709" s="525"/>
      <c r="B709" s="525"/>
      <c r="C709" s="300" t="s">
        <v>72</v>
      </c>
      <c r="D709" s="97"/>
      <c r="E709" s="206">
        <v>0</v>
      </c>
      <c r="F709" s="206">
        <v>0</v>
      </c>
      <c r="G709" s="206">
        <v>0</v>
      </c>
      <c r="H709" s="349">
        <v>0</v>
      </c>
      <c r="I709" s="349">
        <v>0</v>
      </c>
      <c r="J709" s="212">
        <f t="shared" si="213"/>
        <v>0</v>
      </c>
      <c r="K709" s="206">
        <v>0</v>
      </c>
      <c r="L709" s="206">
        <v>0</v>
      </c>
      <c r="M709" s="206">
        <v>0</v>
      </c>
      <c r="N709" s="206">
        <v>0</v>
      </c>
      <c r="O709" s="206">
        <v>0</v>
      </c>
      <c r="P709" s="212">
        <f t="shared" si="214"/>
        <v>0</v>
      </c>
      <c r="Q709" s="66">
        <f t="shared" si="215"/>
        <v>0</v>
      </c>
    </row>
    <row r="710" spans="1:17" ht="16.5" hidden="1" customHeight="1" outlineLevel="1">
      <c r="A710" s="525"/>
      <c r="B710" s="525"/>
      <c r="C710" s="300" t="s">
        <v>73</v>
      </c>
      <c r="D710" s="97"/>
      <c r="E710" s="206">
        <v>0</v>
      </c>
      <c r="F710" s="206">
        <v>0</v>
      </c>
      <c r="G710" s="206">
        <v>0</v>
      </c>
      <c r="H710" s="349">
        <v>0</v>
      </c>
      <c r="I710" s="349">
        <v>0</v>
      </c>
      <c r="J710" s="212">
        <f t="shared" si="213"/>
        <v>0</v>
      </c>
      <c r="K710" s="206">
        <v>0</v>
      </c>
      <c r="L710" s="206">
        <v>0</v>
      </c>
      <c r="M710" s="206">
        <v>0</v>
      </c>
      <c r="N710" s="206">
        <v>0</v>
      </c>
      <c r="O710" s="206">
        <v>0</v>
      </c>
      <c r="P710" s="212">
        <f t="shared" si="214"/>
        <v>0</v>
      </c>
      <c r="Q710" s="66">
        <f t="shared" si="215"/>
        <v>0</v>
      </c>
    </row>
    <row r="711" spans="1:17" ht="33" hidden="1" customHeight="1" outlineLevel="1">
      <c r="A711" s="525"/>
      <c r="B711" s="525"/>
      <c r="C711" s="300" t="s">
        <v>74</v>
      </c>
      <c r="D711" s="97"/>
      <c r="E711" s="206">
        <v>0</v>
      </c>
      <c r="F711" s="206">
        <v>0</v>
      </c>
      <c r="G711" s="206">
        <v>0</v>
      </c>
      <c r="H711" s="349">
        <v>0</v>
      </c>
      <c r="I711" s="349">
        <v>0</v>
      </c>
      <c r="J711" s="212">
        <f t="shared" si="213"/>
        <v>0</v>
      </c>
      <c r="K711" s="206">
        <v>0</v>
      </c>
      <c r="L711" s="206">
        <v>0</v>
      </c>
      <c r="M711" s="206">
        <v>0</v>
      </c>
      <c r="N711" s="206">
        <v>0</v>
      </c>
      <c r="O711" s="206">
        <v>0</v>
      </c>
      <c r="P711" s="212">
        <f t="shared" si="214"/>
        <v>0</v>
      </c>
      <c r="Q711" s="66">
        <f t="shared" si="215"/>
        <v>0</v>
      </c>
    </row>
    <row r="712" spans="1:17" ht="16.5" hidden="1" customHeight="1" outlineLevel="1">
      <c r="A712" s="525"/>
      <c r="B712" s="525"/>
      <c r="C712" s="300" t="s">
        <v>75</v>
      </c>
      <c r="D712" s="97"/>
      <c r="E712" s="206">
        <v>0</v>
      </c>
      <c r="F712" s="206">
        <v>0</v>
      </c>
      <c r="G712" s="206">
        <v>0</v>
      </c>
      <c r="H712" s="349">
        <v>0</v>
      </c>
      <c r="I712" s="349">
        <v>0</v>
      </c>
      <c r="J712" s="212">
        <f t="shared" si="213"/>
        <v>0</v>
      </c>
      <c r="K712" s="206">
        <v>0</v>
      </c>
      <c r="L712" s="206">
        <v>0</v>
      </c>
      <c r="M712" s="206">
        <v>0</v>
      </c>
      <c r="N712" s="206">
        <v>0</v>
      </c>
      <c r="O712" s="206">
        <v>0</v>
      </c>
      <c r="P712" s="212">
        <f t="shared" si="214"/>
        <v>0</v>
      </c>
      <c r="Q712" s="66">
        <f t="shared" si="215"/>
        <v>0</v>
      </c>
    </row>
    <row r="713" spans="1:17" ht="33" hidden="1" customHeight="1" outlineLevel="1">
      <c r="A713" s="525"/>
      <c r="B713" s="525"/>
      <c r="C713" s="300" t="s">
        <v>76</v>
      </c>
      <c r="D713" s="97"/>
      <c r="E713" s="206">
        <v>0</v>
      </c>
      <c r="F713" s="206">
        <v>0</v>
      </c>
      <c r="G713" s="206">
        <v>0</v>
      </c>
      <c r="H713" s="349">
        <v>0</v>
      </c>
      <c r="I713" s="349">
        <v>0</v>
      </c>
      <c r="J713" s="212">
        <f t="shared" si="213"/>
        <v>0</v>
      </c>
      <c r="K713" s="206">
        <v>0</v>
      </c>
      <c r="L713" s="206">
        <v>0</v>
      </c>
      <c r="M713" s="206">
        <v>0</v>
      </c>
      <c r="N713" s="206">
        <v>0</v>
      </c>
      <c r="O713" s="206">
        <v>0</v>
      </c>
      <c r="P713" s="212">
        <f t="shared" si="214"/>
        <v>0</v>
      </c>
      <c r="Q713" s="66">
        <f t="shared" si="215"/>
        <v>0</v>
      </c>
    </row>
    <row r="714" spans="1:17" ht="33" hidden="1" customHeight="1" outlineLevel="1">
      <c r="A714" s="525"/>
      <c r="B714" s="525"/>
      <c r="C714" s="300" t="s">
        <v>77</v>
      </c>
      <c r="D714" s="97"/>
      <c r="E714" s="206">
        <v>0</v>
      </c>
      <c r="F714" s="206">
        <v>0</v>
      </c>
      <c r="G714" s="206">
        <v>0</v>
      </c>
      <c r="H714" s="349">
        <v>0</v>
      </c>
      <c r="I714" s="349">
        <v>0</v>
      </c>
      <c r="J714" s="212">
        <f t="shared" si="213"/>
        <v>0</v>
      </c>
      <c r="K714" s="206">
        <v>0</v>
      </c>
      <c r="L714" s="206">
        <v>0</v>
      </c>
      <c r="M714" s="206">
        <v>0</v>
      </c>
      <c r="N714" s="206">
        <v>0</v>
      </c>
      <c r="O714" s="206">
        <v>0</v>
      </c>
      <c r="P714" s="212">
        <f t="shared" si="214"/>
        <v>0</v>
      </c>
      <c r="Q714" s="66">
        <f t="shared" si="215"/>
        <v>0</v>
      </c>
    </row>
    <row r="715" spans="1:17" ht="16.5" hidden="1" customHeight="1" outlineLevel="1">
      <c r="A715" s="525"/>
      <c r="B715" s="525"/>
      <c r="C715" s="300" t="s">
        <v>78</v>
      </c>
      <c r="D715" s="97"/>
      <c r="E715" s="206">
        <v>0</v>
      </c>
      <c r="F715" s="206">
        <v>0</v>
      </c>
      <c r="G715" s="206">
        <v>0</v>
      </c>
      <c r="H715" s="349">
        <v>0</v>
      </c>
      <c r="I715" s="349">
        <v>0</v>
      </c>
      <c r="J715" s="212">
        <f t="shared" si="213"/>
        <v>0</v>
      </c>
      <c r="K715" s="206">
        <v>0</v>
      </c>
      <c r="L715" s="206">
        <v>0</v>
      </c>
      <c r="M715" s="206">
        <v>0</v>
      </c>
      <c r="N715" s="206">
        <v>0</v>
      </c>
      <c r="O715" s="206">
        <v>0</v>
      </c>
      <c r="P715" s="212">
        <f t="shared" si="214"/>
        <v>0</v>
      </c>
      <c r="Q715" s="66">
        <f t="shared" si="215"/>
        <v>0</v>
      </c>
    </row>
    <row r="716" spans="1:17" ht="15" hidden="1" customHeight="1" outlineLevel="1">
      <c r="A716" s="525"/>
      <c r="B716" s="525"/>
      <c r="C716" s="300" t="s">
        <v>79</v>
      </c>
      <c r="D716" s="97"/>
      <c r="E716" s="206">
        <v>0</v>
      </c>
      <c r="F716" s="206">
        <v>0</v>
      </c>
      <c r="G716" s="206">
        <v>0</v>
      </c>
      <c r="H716" s="349">
        <v>0</v>
      </c>
      <c r="I716" s="349">
        <v>0</v>
      </c>
      <c r="J716" s="212">
        <f t="shared" si="213"/>
        <v>0</v>
      </c>
      <c r="K716" s="206">
        <v>0</v>
      </c>
      <c r="L716" s="206">
        <v>0</v>
      </c>
      <c r="M716" s="206">
        <v>0</v>
      </c>
      <c r="N716" s="206">
        <v>0</v>
      </c>
      <c r="O716" s="206">
        <v>0</v>
      </c>
      <c r="P716" s="212">
        <f t="shared" si="214"/>
        <v>0</v>
      </c>
      <c r="Q716" s="66">
        <f t="shared" si="215"/>
        <v>0</v>
      </c>
    </row>
    <row r="717" spans="1:17" ht="33" hidden="1" customHeight="1" outlineLevel="1">
      <c r="A717" s="525"/>
      <c r="B717" s="525"/>
      <c r="C717" s="300" t="s">
        <v>80</v>
      </c>
      <c r="D717" s="97"/>
      <c r="E717" s="206">
        <v>0</v>
      </c>
      <c r="F717" s="206">
        <v>0</v>
      </c>
      <c r="G717" s="206">
        <v>0</v>
      </c>
      <c r="H717" s="349">
        <v>0</v>
      </c>
      <c r="I717" s="349">
        <v>0</v>
      </c>
      <c r="J717" s="212">
        <f t="shared" si="213"/>
        <v>0</v>
      </c>
      <c r="K717" s="206">
        <v>0</v>
      </c>
      <c r="L717" s="206">
        <v>0</v>
      </c>
      <c r="M717" s="206">
        <v>0</v>
      </c>
      <c r="N717" s="206">
        <v>0</v>
      </c>
      <c r="O717" s="206">
        <v>0</v>
      </c>
      <c r="P717" s="212">
        <f t="shared" si="214"/>
        <v>0</v>
      </c>
      <c r="Q717" s="66">
        <f t="shared" si="215"/>
        <v>0</v>
      </c>
    </row>
    <row r="718" spans="1:17" ht="16.5" hidden="1" customHeight="1" outlineLevel="1">
      <c r="A718" s="525"/>
      <c r="B718" s="525"/>
      <c r="C718" s="300" t="s">
        <v>81</v>
      </c>
      <c r="D718" s="97"/>
      <c r="E718" s="206">
        <v>0</v>
      </c>
      <c r="F718" s="206">
        <v>0</v>
      </c>
      <c r="G718" s="206">
        <v>0</v>
      </c>
      <c r="H718" s="349">
        <v>0</v>
      </c>
      <c r="I718" s="349">
        <v>0</v>
      </c>
      <c r="J718" s="212">
        <f t="shared" si="213"/>
        <v>0</v>
      </c>
      <c r="K718" s="206">
        <v>0</v>
      </c>
      <c r="L718" s="206">
        <v>0</v>
      </c>
      <c r="M718" s="206">
        <v>0</v>
      </c>
      <c r="N718" s="206">
        <v>0</v>
      </c>
      <c r="O718" s="206">
        <v>0</v>
      </c>
      <c r="P718" s="212">
        <f t="shared" si="214"/>
        <v>0</v>
      </c>
      <c r="Q718" s="66">
        <f t="shared" si="215"/>
        <v>0</v>
      </c>
    </row>
    <row r="719" spans="1:17" ht="16.5" hidden="1" customHeight="1" outlineLevel="1">
      <c r="A719" s="525"/>
      <c r="B719" s="525"/>
      <c r="C719" s="300" t="s">
        <v>66</v>
      </c>
      <c r="D719" s="97"/>
      <c r="E719" s="206">
        <v>0</v>
      </c>
      <c r="F719" s="206">
        <v>0</v>
      </c>
      <c r="G719" s="206">
        <v>0</v>
      </c>
      <c r="H719" s="349">
        <v>0</v>
      </c>
      <c r="I719" s="349">
        <v>0</v>
      </c>
      <c r="J719" s="212">
        <f t="shared" si="213"/>
        <v>0</v>
      </c>
      <c r="K719" s="206">
        <v>0</v>
      </c>
      <c r="L719" s="206">
        <v>0</v>
      </c>
      <c r="M719" s="206">
        <v>0</v>
      </c>
      <c r="N719" s="206">
        <v>0</v>
      </c>
      <c r="O719" s="206">
        <v>0</v>
      </c>
      <c r="P719" s="212">
        <f t="shared" si="214"/>
        <v>0</v>
      </c>
      <c r="Q719" s="66">
        <f t="shared" si="215"/>
        <v>0</v>
      </c>
    </row>
    <row r="720" spans="1:17" ht="16.5" hidden="1" customHeight="1" outlineLevel="1">
      <c r="A720" s="525"/>
      <c r="B720" s="525"/>
      <c r="C720" s="300" t="s">
        <v>72</v>
      </c>
      <c r="D720" s="97"/>
      <c r="E720" s="206">
        <v>0</v>
      </c>
      <c r="F720" s="206">
        <v>0</v>
      </c>
      <c r="G720" s="206">
        <v>0</v>
      </c>
      <c r="H720" s="349">
        <v>0</v>
      </c>
      <c r="I720" s="349">
        <v>0</v>
      </c>
      <c r="J720" s="212">
        <f t="shared" si="213"/>
        <v>0</v>
      </c>
      <c r="K720" s="206">
        <v>0</v>
      </c>
      <c r="L720" s="206">
        <v>0</v>
      </c>
      <c r="M720" s="206">
        <v>0</v>
      </c>
      <c r="N720" s="206">
        <v>0</v>
      </c>
      <c r="O720" s="206">
        <v>0</v>
      </c>
      <c r="P720" s="212">
        <f t="shared" si="214"/>
        <v>0</v>
      </c>
      <c r="Q720" s="66">
        <f t="shared" si="215"/>
        <v>0</v>
      </c>
    </row>
    <row r="721" spans="1:17" ht="33" hidden="1" customHeight="1" outlineLevel="1">
      <c r="A721" s="525"/>
      <c r="B721" s="525"/>
      <c r="C721" s="300" t="s">
        <v>82</v>
      </c>
      <c r="D721" s="97"/>
      <c r="E721" s="206">
        <v>0</v>
      </c>
      <c r="F721" s="206">
        <v>0</v>
      </c>
      <c r="G721" s="206">
        <v>0</v>
      </c>
      <c r="H721" s="349">
        <v>0</v>
      </c>
      <c r="I721" s="349">
        <v>0</v>
      </c>
      <c r="J721" s="212">
        <f t="shared" si="213"/>
        <v>0</v>
      </c>
      <c r="K721" s="206">
        <v>0</v>
      </c>
      <c r="L721" s="206">
        <v>0</v>
      </c>
      <c r="M721" s="206">
        <v>0</v>
      </c>
      <c r="N721" s="206">
        <v>0</v>
      </c>
      <c r="O721" s="206">
        <v>0</v>
      </c>
      <c r="P721" s="212">
        <f t="shared" si="214"/>
        <v>0</v>
      </c>
      <c r="Q721" s="66">
        <f t="shared" si="215"/>
        <v>0</v>
      </c>
    </row>
    <row r="722" spans="1:17" ht="33" hidden="1" customHeight="1" outlineLevel="1">
      <c r="A722" s="525"/>
      <c r="B722" s="525"/>
      <c r="C722" s="300" t="s">
        <v>83</v>
      </c>
      <c r="D722" s="97"/>
      <c r="E722" s="206">
        <v>0</v>
      </c>
      <c r="F722" s="206">
        <v>0</v>
      </c>
      <c r="G722" s="206">
        <v>0</v>
      </c>
      <c r="H722" s="349">
        <v>0</v>
      </c>
      <c r="I722" s="349">
        <v>0</v>
      </c>
      <c r="J722" s="212">
        <f t="shared" si="213"/>
        <v>0</v>
      </c>
      <c r="K722" s="206">
        <v>0</v>
      </c>
      <c r="L722" s="206">
        <v>0</v>
      </c>
      <c r="M722" s="206">
        <v>0</v>
      </c>
      <c r="N722" s="206">
        <v>0</v>
      </c>
      <c r="O722" s="206">
        <v>0</v>
      </c>
      <c r="P722" s="212">
        <f t="shared" si="214"/>
        <v>0</v>
      </c>
      <c r="Q722" s="66">
        <f t="shared" si="215"/>
        <v>0</v>
      </c>
    </row>
    <row r="723" spans="1:17" ht="25.5" customHeight="1" collapsed="1">
      <c r="A723" s="525"/>
      <c r="B723" s="525"/>
      <c r="C723" s="299" t="s">
        <v>22</v>
      </c>
      <c r="D723" s="25">
        <v>0</v>
      </c>
      <c r="E723" s="208">
        <f>SUM(E724:E776)</f>
        <v>0</v>
      </c>
      <c r="F723" s="208">
        <f t="shared" ref="F723:G723" si="216">SUM(F724:F776)</f>
        <v>0</v>
      </c>
      <c r="G723" s="208">
        <f t="shared" si="216"/>
        <v>0</v>
      </c>
      <c r="H723" s="351">
        <v>0</v>
      </c>
      <c r="I723" s="351">
        <v>22351742.999999996</v>
      </c>
      <c r="J723" s="212">
        <f t="shared" ref="J723" si="217">I723+H723+G723+F723+E723+D723</f>
        <v>22351742.999999996</v>
      </c>
      <c r="K723" s="208">
        <f>SUM(K724:K776)</f>
        <v>22351742.999999996</v>
      </c>
      <c r="L723" s="208">
        <f t="shared" ref="L723:O723" si="218">SUM(L724:L776)</f>
        <v>22351742.999999996</v>
      </c>
      <c r="M723" s="208">
        <f t="shared" si="218"/>
        <v>22351742.999999996</v>
      </c>
      <c r="N723" s="208">
        <f t="shared" si="218"/>
        <v>22351742.999999996</v>
      </c>
      <c r="O723" s="208">
        <f t="shared" si="218"/>
        <v>22351742.999999996</v>
      </c>
      <c r="P723" s="212">
        <f t="shared" si="214"/>
        <v>111758714.99999999</v>
      </c>
      <c r="Q723" s="66">
        <f>J723+P723</f>
        <v>134110457.99999999</v>
      </c>
    </row>
    <row r="724" spans="1:17" ht="15.75" hidden="1" customHeight="1" outlineLevel="1">
      <c r="A724" s="525"/>
      <c r="B724" s="525"/>
      <c r="C724" s="302" t="s">
        <v>37</v>
      </c>
      <c r="D724" s="104"/>
      <c r="E724" s="12">
        <v>0</v>
      </c>
      <c r="F724" s="12">
        <v>0</v>
      </c>
      <c r="G724" s="12">
        <v>0</v>
      </c>
      <c r="H724" s="12">
        <v>0</v>
      </c>
      <c r="I724" s="89">
        <v>504000</v>
      </c>
      <c r="J724" s="212">
        <f t="shared" si="213"/>
        <v>504000</v>
      </c>
      <c r="K724" s="89">
        <v>504000</v>
      </c>
      <c r="L724" s="89">
        <v>504000</v>
      </c>
      <c r="M724" s="89">
        <v>504000</v>
      </c>
      <c r="N724" s="89">
        <v>504000</v>
      </c>
      <c r="O724" s="89">
        <v>504000</v>
      </c>
      <c r="P724" s="212">
        <f t="shared" si="214"/>
        <v>2520000</v>
      </c>
      <c r="Q724" s="66">
        <f>J724+P724</f>
        <v>3024000</v>
      </c>
    </row>
    <row r="725" spans="1:17" ht="15.75" hidden="1" customHeight="1" outlineLevel="1">
      <c r="A725" s="525"/>
      <c r="B725" s="525"/>
      <c r="C725" s="303" t="s">
        <v>38</v>
      </c>
      <c r="D725" s="127"/>
      <c r="E725" s="12">
        <v>0</v>
      </c>
      <c r="F725" s="12">
        <v>0</v>
      </c>
      <c r="G725" s="12">
        <v>0</v>
      </c>
      <c r="H725" s="12">
        <v>0</v>
      </c>
      <c r="I725" s="89">
        <v>623166.66666666663</v>
      </c>
      <c r="J725" s="212">
        <f t="shared" si="213"/>
        <v>623166.66666666663</v>
      </c>
      <c r="K725" s="89">
        <v>623166.66666666663</v>
      </c>
      <c r="L725" s="89">
        <v>623166.66666666663</v>
      </c>
      <c r="M725" s="89">
        <v>623166.66666666663</v>
      </c>
      <c r="N725" s="89">
        <v>623166.66666666663</v>
      </c>
      <c r="O725" s="89">
        <v>623166.66666666663</v>
      </c>
      <c r="P725" s="212">
        <f t="shared" si="214"/>
        <v>3115833.333333333</v>
      </c>
      <c r="Q725" s="66">
        <f t="shared" ref="Q725:Q776" si="219">J725+P725</f>
        <v>3738999.9999999995</v>
      </c>
    </row>
    <row r="726" spans="1:17" ht="15.75" hidden="1" customHeight="1" outlineLevel="1">
      <c r="A726" s="525"/>
      <c r="B726" s="525"/>
      <c r="C726" s="302" t="s">
        <v>39</v>
      </c>
      <c r="D726" s="104"/>
      <c r="E726" s="12">
        <v>0</v>
      </c>
      <c r="F726" s="12">
        <v>0</v>
      </c>
      <c r="G726" s="12">
        <v>0</v>
      </c>
      <c r="H726" s="12">
        <v>0</v>
      </c>
      <c r="I726" s="89">
        <v>178333.33333333334</v>
      </c>
      <c r="J726" s="212">
        <f t="shared" si="213"/>
        <v>178333.33333333334</v>
      </c>
      <c r="K726" s="89">
        <v>178333.33333333334</v>
      </c>
      <c r="L726" s="89">
        <v>178333.33333333334</v>
      </c>
      <c r="M726" s="89">
        <v>178333.33333333334</v>
      </c>
      <c r="N726" s="89">
        <v>178333.33333333334</v>
      </c>
      <c r="O726" s="89">
        <v>178333.33333333334</v>
      </c>
      <c r="P726" s="212">
        <f t="shared" si="214"/>
        <v>891666.66666666674</v>
      </c>
      <c r="Q726" s="66">
        <f t="shared" si="219"/>
        <v>1070000</v>
      </c>
    </row>
    <row r="727" spans="1:17" ht="15.75" hidden="1" customHeight="1" outlineLevel="1">
      <c r="A727" s="525"/>
      <c r="B727" s="525"/>
      <c r="C727" s="302" t="s">
        <v>40</v>
      </c>
      <c r="D727" s="104"/>
      <c r="E727" s="12">
        <v>0</v>
      </c>
      <c r="F727" s="12">
        <v>0</v>
      </c>
      <c r="G727" s="12">
        <v>0</v>
      </c>
      <c r="H727" s="12">
        <v>0</v>
      </c>
      <c r="I727" s="89">
        <v>131381.66666666666</v>
      </c>
      <c r="J727" s="212">
        <f t="shared" si="213"/>
        <v>131381.66666666666</v>
      </c>
      <c r="K727" s="89">
        <v>131381.66666666666</v>
      </c>
      <c r="L727" s="89">
        <v>131381.66666666666</v>
      </c>
      <c r="M727" s="89">
        <v>131381.66666666666</v>
      </c>
      <c r="N727" s="89">
        <v>131381.66666666666</v>
      </c>
      <c r="O727" s="89">
        <v>131381.66666666666</v>
      </c>
      <c r="P727" s="212">
        <f t="shared" si="214"/>
        <v>656908.33333333326</v>
      </c>
      <c r="Q727" s="66">
        <f t="shared" si="219"/>
        <v>788289.99999999988</v>
      </c>
    </row>
    <row r="728" spans="1:17" ht="15.75" hidden="1" customHeight="1" outlineLevel="1">
      <c r="A728" s="525"/>
      <c r="B728" s="525"/>
      <c r="C728" s="302" t="s">
        <v>41</v>
      </c>
      <c r="D728" s="104"/>
      <c r="E728" s="12">
        <v>0</v>
      </c>
      <c r="F728" s="12">
        <v>0</v>
      </c>
      <c r="G728" s="12">
        <v>0</v>
      </c>
      <c r="H728" s="12">
        <v>0</v>
      </c>
      <c r="I728" s="89">
        <v>1173000</v>
      </c>
      <c r="J728" s="212">
        <f t="shared" si="213"/>
        <v>1173000</v>
      </c>
      <c r="K728" s="89">
        <v>1173000</v>
      </c>
      <c r="L728" s="89">
        <v>1173000</v>
      </c>
      <c r="M728" s="89">
        <v>1173000</v>
      </c>
      <c r="N728" s="89">
        <v>1173000</v>
      </c>
      <c r="O728" s="89">
        <v>1173000</v>
      </c>
      <c r="P728" s="212">
        <f t="shared" si="214"/>
        <v>5865000</v>
      </c>
      <c r="Q728" s="66">
        <f t="shared" si="219"/>
        <v>7038000</v>
      </c>
    </row>
    <row r="729" spans="1:17" ht="15.75" hidden="1" customHeight="1" outlineLevel="1">
      <c r="A729" s="525"/>
      <c r="B729" s="525"/>
      <c r="C729" s="302" t="s">
        <v>42</v>
      </c>
      <c r="D729" s="104"/>
      <c r="E729" s="12">
        <v>0</v>
      </c>
      <c r="F729" s="12">
        <v>0</v>
      </c>
      <c r="G729" s="12">
        <v>0</v>
      </c>
      <c r="H729" s="12">
        <v>0</v>
      </c>
      <c r="I729" s="89">
        <v>81750</v>
      </c>
      <c r="J729" s="212">
        <f t="shared" si="213"/>
        <v>81750</v>
      </c>
      <c r="K729" s="89">
        <v>81750</v>
      </c>
      <c r="L729" s="89">
        <v>81750</v>
      </c>
      <c r="M729" s="89">
        <v>81750</v>
      </c>
      <c r="N729" s="89">
        <v>81750</v>
      </c>
      <c r="O729" s="89">
        <v>81750</v>
      </c>
      <c r="P729" s="212">
        <f t="shared" si="214"/>
        <v>408750</v>
      </c>
      <c r="Q729" s="66">
        <f t="shared" si="219"/>
        <v>490500</v>
      </c>
    </row>
    <row r="730" spans="1:17" ht="15.75" hidden="1" customHeight="1" outlineLevel="1">
      <c r="A730" s="525"/>
      <c r="B730" s="525"/>
      <c r="C730" s="302" t="s">
        <v>43</v>
      </c>
      <c r="D730" s="104"/>
      <c r="E730" s="12">
        <v>0</v>
      </c>
      <c r="F730" s="12">
        <v>0</v>
      </c>
      <c r="G730" s="12">
        <v>0</v>
      </c>
      <c r="H730" s="12">
        <v>0</v>
      </c>
      <c r="I730" s="89">
        <v>490666.66666666669</v>
      </c>
      <c r="J730" s="212">
        <f t="shared" si="213"/>
        <v>490666.66666666669</v>
      </c>
      <c r="K730" s="89">
        <v>490666.66666666669</v>
      </c>
      <c r="L730" s="89">
        <v>490666.66666666669</v>
      </c>
      <c r="M730" s="89">
        <v>490666.66666666669</v>
      </c>
      <c r="N730" s="89">
        <v>490666.66666666669</v>
      </c>
      <c r="O730" s="89">
        <v>490666.66666666669</v>
      </c>
      <c r="P730" s="212">
        <f t="shared" si="214"/>
        <v>2453333.3333333335</v>
      </c>
      <c r="Q730" s="66">
        <f t="shared" si="219"/>
        <v>2944000</v>
      </c>
    </row>
    <row r="731" spans="1:17" ht="15.75" hidden="1" customHeight="1" outlineLevel="1">
      <c r="A731" s="525"/>
      <c r="B731" s="525"/>
      <c r="C731" s="302" t="s">
        <v>44</v>
      </c>
      <c r="D731" s="104"/>
      <c r="E731" s="12">
        <v>0</v>
      </c>
      <c r="F731" s="12">
        <v>0</v>
      </c>
      <c r="G731" s="12">
        <v>0</v>
      </c>
      <c r="H731" s="12">
        <v>0</v>
      </c>
      <c r="I731" s="89">
        <v>1173000</v>
      </c>
      <c r="J731" s="212">
        <f t="shared" si="213"/>
        <v>1173000</v>
      </c>
      <c r="K731" s="89">
        <v>1173000</v>
      </c>
      <c r="L731" s="89">
        <v>1173000</v>
      </c>
      <c r="M731" s="89">
        <v>1173000</v>
      </c>
      <c r="N731" s="89">
        <v>1173000</v>
      </c>
      <c r="O731" s="89">
        <v>1173000</v>
      </c>
      <c r="P731" s="212">
        <f t="shared" si="214"/>
        <v>5865000</v>
      </c>
      <c r="Q731" s="66">
        <f t="shared" si="219"/>
        <v>7038000</v>
      </c>
    </row>
    <row r="732" spans="1:17" ht="31.5" hidden="1" customHeight="1" outlineLevel="1">
      <c r="A732" s="525"/>
      <c r="B732" s="525"/>
      <c r="C732" s="302" t="s">
        <v>45</v>
      </c>
      <c r="D732" s="104"/>
      <c r="E732" s="12">
        <v>0</v>
      </c>
      <c r="F732" s="12">
        <v>0</v>
      </c>
      <c r="G732" s="12">
        <v>0</v>
      </c>
      <c r="H732" s="12">
        <v>0</v>
      </c>
      <c r="I732" s="89">
        <v>301333.33333333331</v>
      </c>
      <c r="J732" s="212">
        <f t="shared" si="213"/>
        <v>301333.33333333331</v>
      </c>
      <c r="K732" s="89">
        <v>301333.33333333331</v>
      </c>
      <c r="L732" s="89">
        <v>301333.33333333331</v>
      </c>
      <c r="M732" s="89">
        <v>301333.33333333331</v>
      </c>
      <c r="N732" s="89">
        <v>301333.33333333331</v>
      </c>
      <c r="O732" s="89">
        <v>301333.33333333331</v>
      </c>
      <c r="P732" s="212">
        <f t="shared" si="214"/>
        <v>1506666.6666666665</v>
      </c>
      <c r="Q732" s="66">
        <f t="shared" si="219"/>
        <v>1807999.9999999998</v>
      </c>
    </row>
    <row r="733" spans="1:17" ht="31.5" hidden="1" customHeight="1" outlineLevel="1">
      <c r="A733" s="525"/>
      <c r="B733" s="525"/>
      <c r="C733" s="302" t="s">
        <v>46</v>
      </c>
      <c r="D733" s="104"/>
      <c r="E733" s="12">
        <v>0</v>
      </c>
      <c r="F733" s="12">
        <v>0</v>
      </c>
      <c r="G733" s="12">
        <v>0</v>
      </c>
      <c r="H733" s="12">
        <v>0</v>
      </c>
      <c r="I733" s="89">
        <v>665533.33333333337</v>
      </c>
      <c r="J733" s="212">
        <f t="shared" si="213"/>
        <v>665533.33333333337</v>
      </c>
      <c r="K733" s="89">
        <v>665533.33333333337</v>
      </c>
      <c r="L733" s="89">
        <v>665533.33333333337</v>
      </c>
      <c r="M733" s="89">
        <v>665533.33333333337</v>
      </c>
      <c r="N733" s="89">
        <v>665533.33333333337</v>
      </c>
      <c r="O733" s="89">
        <v>665533.33333333337</v>
      </c>
      <c r="P733" s="212">
        <f t="shared" si="214"/>
        <v>3327666.666666667</v>
      </c>
      <c r="Q733" s="66">
        <f t="shared" si="219"/>
        <v>3993200.0000000005</v>
      </c>
    </row>
    <row r="734" spans="1:17" ht="31.5" hidden="1" customHeight="1" outlineLevel="1">
      <c r="A734" s="525"/>
      <c r="B734" s="525"/>
      <c r="C734" s="302" t="s">
        <v>47</v>
      </c>
      <c r="D734" s="104"/>
      <c r="E734" s="12">
        <v>0</v>
      </c>
      <c r="F734" s="12">
        <v>0</v>
      </c>
      <c r="G734" s="12">
        <v>0</v>
      </c>
      <c r="H734" s="12">
        <v>0</v>
      </c>
      <c r="I734" s="89">
        <v>567500</v>
      </c>
      <c r="J734" s="212">
        <f t="shared" si="213"/>
        <v>567500</v>
      </c>
      <c r="K734" s="89">
        <v>567500</v>
      </c>
      <c r="L734" s="89">
        <v>567500</v>
      </c>
      <c r="M734" s="89">
        <v>567500</v>
      </c>
      <c r="N734" s="89">
        <v>567500</v>
      </c>
      <c r="O734" s="89">
        <v>567500</v>
      </c>
      <c r="P734" s="212">
        <f t="shared" si="214"/>
        <v>2837500</v>
      </c>
      <c r="Q734" s="66">
        <f t="shared" si="219"/>
        <v>3405000</v>
      </c>
    </row>
    <row r="735" spans="1:17" ht="47.25" hidden="1" customHeight="1" outlineLevel="1">
      <c r="A735" s="525"/>
      <c r="B735" s="525"/>
      <c r="C735" s="302" t="s">
        <v>48</v>
      </c>
      <c r="D735" s="104"/>
      <c r="E735" s="12">
        <v>0</v>
      </c>
      <c r="F735" s="12">
        <v>0</v>
      </c>
      <c r="G735" s="12">
        <v>0</v>
      </c>
      <c r="H735" s="12">
        <v>0</v>
      </c>
      <c r="I735" s="89">
        <v>717233.33333333337</v>
      </c>
      <c r="J735" s="212">
        <f t="shared" si="213"/>
        <v>717233.33333333337</v>
      </c>
      <c r="K735" s="89">
        <v>717233.33333333337</v>
      </c>
      <c r="L735" s="89">
        <v>717233.33333333337</v>
      </c>
      <c r="M735" s="89">
        <v>717233.33333333337</v>
      </c>
      <c r="N735" s="89">
        <v>717233.33333333337</v>
      </c>
      <c r="O735" s="89">
        <v>717233.33333333337</v>
      </c>
      <c r="P735" s="212">
        <f t="shared" si="214"/>
        <v>3586166.666666667</v>
      </c>
      <c r="Q735" s="66">
        <f t="shared" si="219"/>
        <v>4303400</v>
      </c>
    </row>
    <row r="736" spans="1:17" ht="15.75" hidden="1" customHeight="1" outlineLevel="1">
      <c r="A736" s="525"/>
      <c r="B736" s="525"/>
      <c r="C736" s="302" t="s">
        <v>49</v>
      </c>
      <c r="D736" s="104"/>
      <c r="E736" s="12">
        <v>0</v>
      </c>
      <c r="F736" s="12">
        <v>0</v>
      </c>
      <c r="G736" s="12">
        <v>0</v>
      </c>
      <c r="H736" s="12">
        <v>0</v>
      </c>
      <c r="I736" s="89">
        <v>156000</v>
      </c>
      <c r="J736" s="212">
        <f t="shared" si="213"/>
        <v>156000</v>
      </c>
      <c r="K736" s="89">
        <v>156000</v>
      </c>
      <c r="L736" s="89">
        <v>156000</v>
      </c>
      <c r="M736" s="89">
        <v>156000</v>
      </c>
      <c r="N736" s="89">
        <v>156000</v>
      </c>
      <c r="O736" s="89">
        <v>156000</v>
      </c>
      <c r="P736" s="212">
        <f t="shared" si="214"/>
        <v>780000</v>
      </c>
      <c r="Q736" s="66">
        <f t="shared" si="219"/>
        <v>936000</v>
      </c>
    </row>
    <row r="737" spans="1:17" ht="15" hidden="1" customHeight="1" outlineLevel="1">
      <c r="A737" s="525"/>
      <c r="B737" s="525"/>
      <c r="C737" s="302" t="s">
        <v>50</v>
      </c>
      <c r="D737" s="104"/>
      <c r="E737" s="12">
        <v>0</v>
      </c>
      <c r="F737" s="12">
        <v>0</v>
      </c>
      <c r="G737" s="12">
        <v>0</v>
      </c>
      <c r="H737" s="12">
        <v>0</v>
      </c>
      <c r="I737" s="12">
        <v>104500</v>
      </c>
      <c r="J737" s="212">
        <f t="shared" si="213"/>
        <v>104500</v>
      </c>
      <c r="K737" s="12">
        <v>104500</v>
      </c>
      <c r="L737" s="12">
        <v>104500</v>
      </c>
      <c r="M737" s="12">
        <v>104500</v>
      </c>
      <c r="N737" s="12">
        <v>104500</v>
      </c>
      <c r="O737" s="12">
        <v>104500</v>
      </c>
      <c r="P737" s="212">
        <f t="shared" si="214"/>
        <v>522500</v>
      </c>
      <c r="Q737" s="66">
        <f t="shared" si="219"/>
        <v>627000</v>
      </c>
    </row>
    <row r="738" spans="1:17" ht="15.75" hidden="1" customHeight="1" outlineLevel="1">
      <c r="A738" s="525"/>
      <c r="B738" s="525"/>
      <c r="C738" s="302" t="s">
        <v>51</v>
      </c>
      <c r="D738" s="104"/>
      <c r="E738" s="12">
        <v>0</v>
      </c>
      <c r="F738" s="12">
        <v>0</v>
      </c>
      <c r="G738" s="12">
        <v>0</v>
      </c>
      <c r="H738" s="12">
        <v>0</v>
      </c>
      <c r="I738" s="89">
        <v>117697.5</v>
      </c>
      <c r="J738" s="212">
        <f t="shared" si="213"/>
        <v>117697.5</v>
      </c>
      <c r="K738" s="89">
        <v>117697.5</v>
      </c>
      <c r="L738" s="89">
        <v>117697.5</v>
      </c>
      <c r="M738" s="89">
        <v>117697.5</v>
      </c>
      <c r="N738" s="89">
        <v>117697.5</v>
      </c>
      <c r="O738" s="89">
        <v>117697.5</v>
      </c>
      <c r="P738" s="212">
        <f t="shared" si="214"/>
        <v>588487.5</v>
      </c>
      <c r="Q738" s="66">
        <f t="shared" si="219"/>
        <v>706185</v>
      </c>
    </row>
    <row r="739" spans="1:17" ht="15.75" hidden="1" customHeight="1" outlineLevel="1">
      <c r="A739" s="525"/>
      <c r="B739" s="525"/>
      <c r="C739" s="302" t="s">
        <v>37</v>
      </c>
      <c r="D739" s="104"/>
      <c r="E739" s="12">
        <v>0</v>
      </c>
      <c r="F739" s="12">
        <v>0</v>
      </c>
      <c r="G739" s="12">
        <v>0</v>
      </c>
      <c r="H739" s="12">
        <v>0</v>
      </c>
      <c r="I739" s="89">
        <v>131381.66666666666</v>
      </c>
      <c r="J739" s="212">
        <f t="shared" si="213"/>
        <v>131381.66666666666</v>
      </c>
      <c r="K739" s="89">
        <v>131381.66666666666</v>
      </c>
      <c r="L739" s="89">
        <v>131381.66666666666</v>
      </c>
      <c r="M739" s="89">
        <v>131381.66666666666</v>
      </c>
      <c r="N739" s="89">
        <v>131381.66666666666</v>
      </c>
      <c r="O739" s="89">
        <v>131381.66666666666</v>
      </c>
      <c r="P739" s="212">
        <f t="shared" si="214"/>
        <v>656908.33333333326</v>
      </c>
      <c r="Q739" s="66">
        <f t="shared" si="219"/>
        <v>788289.99999999988</v>
      </c>
    </row>
    <row r="740" spans="1:17" ht="15.75" hidden="1" customHeight="1" outlineLevel="1">
      <c r="A740" s="525"/>
      <c r="B740" s="525"/>
      <c r="C740" s="302" t="s">
        <v>52</v>
      </c>
      <c r="D740" s="104"/>
      <c r="E740" s="12">
        <v>0</v>
      </c>
      <c r="F740" s="12">
        <v>0</v>
      </c>
      <c r="G740" s="12">
        <v>0</v>
      </c>
      <c r="H740" s="12">
        <v>0</v>
      </c>
      <c r="I740" s="89">
        <v>490666.66666666669</v>
      </c>
      <c r="J740" s="212">
        <f t="shared" si="213"/>
        <v>490666.66666666669</v>
      </c>
      <c r="K740" s="89">
        <v>490666.66666666669</v>
      </c>
      <c r="L740" s="89">
        <v>490666.66666666669</v>
      </c>
      <c r="M740" s="89">
        <v>490666.66666666669</v>
      </c>
      <c r="N740" s="89">
        <v>490666.66666666669</v>
      </c>
      <c r="O740" s="89">
        <v>490666.66666666669</v>
      </c>
      <c r="P740" s="212">
        <f t="shared" si="214"/>
        <v>2453333.3333333335</v>
      </c>
      <c r="Q740" s="66">
        <f t="shared" si="219"/>
        <v>2944000</v>
      </c>
    </row>
    <row r="741" spans="1:17" ht="15.75" hidden="1" customHeight="1" outlineLevel="1">
      <c r="A741" s="525"/>
      <c r="B741" s="525"/>
      <c r="C741" s="302" t="s">
        <v>53</v>
      </c>
      <c r="D741" s="104"/>
      <c r="E741" s="12">
        <v>0</v>
      </c>
      <c r="F741" s="12">
        <v>0</v>
      </c>
      <c r="G741" s="12">
        <v>0</v>
      </c>
      <c r="H741" s="12">
        <v>0</v>
      </c>
      <c r="I741" s="89">
        <v>131381.66666666666</v>
      </c>
      <c r="J741" s="212">
        <f t="shared" si="213"/>
        <v>131381.66666666666</v>
      </c>
      <c r="K741" s="89">
        <v>131381.66666666666</v>
      </c>
      <c r="L741" s="89">
        <v>131381.66666666666</v>
      </c>
      <c r="M741" s="89">
        <v>131381.66666666666</v>
      </c>
      <c r="N741" s="89">
        <v>131381.66666666666</v>
      </c>
      <c r="O741" s="89">
        <v>131381.66666666666</v>
      </c>
      <c r="P741" s="212">
        <f t="shared" si="214"/>
        <v>656908.33333333326</v>
      </c>
      <c r="Q741" s="66">
        <f t="shared" si="219"/>
        <v>788289.99999999988</v>
      </c>
    </row>
    <row r="742" spans="1:17" ht="15.75" hidden="1" customHeight="1" outlineLevel="1">
      <c r="A742" s="525"/>
      <c r="B742" s="525"/>
      <c r="C742" s="302" t="s">
        <v>54</v>
      </c>
      <c r="D742" s="104"/>
      <c r="E742" s="12">
        <v>0</v>
      </c>
      <c r="F742" s="12">
        <v>0</v>
      </c>
      <c r="G742" s="12">
        <v>0</v>
      </c>
      <c r="H742" s="12">
        <v>0</v>
      </c>
      <c r="I742" s="89">
        <v>1900597.1666666667</v>
      </c>
      <c r="J742" s="212">
        <f t="shared" si="213"/>
        <v>1900597.1666666667</v>
      </c>
      <c r="K742" s="89">
        <v>1900597.1666666667</v>
      </c>
      <c r="L742" s="89">
        <v>1900597.1666666667</v>
      </c>
      <c r="M742" s="89">
        <v>1900597.1666666667</v>
      </c>
      <c r="N742" s="89">
        <v>1900597.1666666667</v>
      </c>
      <c r="O742" s="89">
        <v>1900597.1666666667</v>
      </c>
      <c r="P742" s="212">
        <f t="shared" si="214"/>
        <v>9502985.833333334</v>
      </c>
      <c r="Q742" s="66">
        <f t="shared" si="219"/>
        <v>11403583</v>
      </c>
    </row>
    <row r="743" spans="1:17" ht="15.75" hidden="1" customHeight="1" outlineLevel="1">
      <c r="A743" s="525"/>
      <c r="B743" s="525"/>
      <c r="C743" s="302" t="s">
        <v>55</v>
      </c>
      <c r="D743" s="104"/>
      <c r="E743" s="12">
        <v>0</v>
      </c>
      <c r="F743" s="12">
        <v>0</v>
      </c>
      <c r="G743" s="12">
        <v>0</v>
      </c>
      <c r="H743" s="12">
        <v>0</v>
      </c>
      <c r="I743" s="89">
        <v>107559.16666666667</v>
      </c>
      <c r="J743" s="212">
        <f t="shared" si="213"/>
        <v>107559.16666666667</v>
      </c>
      <c r="K743" s="89">
        <v>107559.16666666667</v>
      </c>
      <c r="L743" s="89">
        <v>107559.16666666667</v>
      </c>
      <c r="M743" s="89">
        <v>107559.16666666667</v>
      </c>
      <c r="N743" s="89">
        <v>107559.16666666667</v>
      </c>
      <c r="O743" s="89">
        <v>107559.16666666667</v>
      </c>
      <c r="P743" s="212">
        <f t="shared" si="214"/>
        <v>537795.83333333337</v>
      </c>
      <c r="Q743" s="66">
        <f t="shared" si="219"/>
        <v>645355</v>
      </c>
    </row>
    <row r="744" spans="1:17" ht="15.75" hidden="1" customHeight="1" outlineLevel="1">
      <c r="A744" s="525"/>
      <c r="B744" s="525"/>
      <c r="C744" s="302" t="s">
        <v>56</v>
      </c>
      <c r="D744" s="104"/>
      <c r="E744" s="12">
        <v>0</v>
      </c>
      <c r="F744" s="12">
        <v>0</v>
      </c>
      <c r="G744" s="12">
        <v>0</v>
      </c>
      <c r="H744" s="12">
        <v>0</v>
      </c>
      <c r="I744" s="89">
        <v>462766.66666666669</v>
      </c>
      <c r="J744" s="212">
        <f t="shared" ref="J744:J776" si="220">I744+H744+G744+F744+E744</f>
        <v>462766.66666666669</v>
      </c>
      <c r="K744" s="89">
        <v>462766.66666666669</v>
      </c>
      <c r="L744" s="89">
        <v>462766.66666666669</v>
      </c>
      <c r="M744" s="89">
        <v>462766.66666666669</v>
      </c>
      <c r="N744" s="89">
        <v>462766.66666666669</v>
      </c>
      <c r="O744" s="89">
        <v>462766.66666666669</v>
      </c>
      <c r="P744" s="212">
        <f t="shared" si="214"/>
        <v>2313833.3333333335</v>
      </c>
      <c r="Q744" s="66">
        <f t="shared" si="219"/>
        <v>2776600</v>
      </c>
    </row>
    <row r="745" spans="1:17" ht="15.75" hidden="1" customHeight="1" outlineLevel="1">
      <c r="A745" s="525"/>
      <c r="B745" s="525"/>
      <c r="C745" s="302" t="s">
        <v>57</v>
      </c>
      <c r="D745" s="104"/>
      <c r="E745" s="12">
        <v>0</v>
      </c>
      <c r="F745" s="12">
        <v>0</v>
      </c>
      <c r="G745" s="12">
        <v>0</v>
      </c>
      <c r="H745" s="12">
        <v>0</v>
      </c>
      <c r="I745" s="89">
        <v>490666.66666666669</v>
      </c>
      <c r="J745" s="212">
        <f t="shared" si="220"/>
        <v>490666.66666666669</v>
      </c>
      <c r="K745" s="89">
        <v>490666.66666666669</v>
      </c>
      <c r="L745" s="89">
        <v>490666.66666666669</v>
      </c>
      <c r="M745" s="89">
        <v>490666.66666666669</v>
      </c>
      <c r="N745" s="89">
        <v>490666.66666666669</v>
      </c>
      <c r="O745" s="89">
        <v>490666.66666666669</v>
      </c>
      <c r="P745" s="212">
        <f t="shared" si="214"/>
        <v>2453333.3333333335</v>
      </c>
      <c r="Q745" s="66">
        <f t="shared" si="219"/>
        <v>2944000</v>
      </c>
    </row>
    <row r="746" spans="1:17" ht="15.75" hidden="1" customHeight="1" outlineLevel="1">
      <c r="A746" s="525"/>
      <c r="B746" s="525"/>
      <c r="C746" s="302" t="s">
        <v>58</v>
      </c>
      <c r="D746" s="104"/>
      <c r="E746" s="12">
        <v>0</v>
      </c>
      <c r="F746" s="12">
        <v>0</v>
      </c>
      <c r="G746" s="12">
        <v>0</v>
      </c>
      <c r="H746" s="12">
        <v>0</v>
      </c>
      <c r="I746" s="89">
        <v>131381.66666666666</v>
      </c>
      <c r="J746" s="212">
        <f t="shared" si="220"/>
        <v>131381.66666666666</v>
      </c>
      <c r="K746" s="89">
        <v>131381.66666666666</v>
      </c>
      <c r="L746" s="89">
        <v>131381.66666666666</v>
      </c>
      <c r="M746" s="89">
        <v>131381.66666666666</v>
      </c>
      <c r="N746" s="89">
        <v>131381.66666666666</v>
      </c>
      <c r="O746" s="89">
        <v>131381.66666666666</v>
      </c>
      <c r="P746" s="212">
        <f t="shared" si="214"/>
        <v>656908.33333333326</v>
      </c>
      <c r="Q746" s="66">
        <f t="shared" si="219"/>
        <v>788289.99999999988</v>
      </c>
    </row>
    <row r="747" spans="1:17" ht="15.75" hidden="1" customHeight="1" outlineLevel="1">
      <c r="A747" s="525"/>
      <c r="B747" s="525"/>
      <c r="C747" s="302" t="s">
        <v>59</v>
      </c>
      <c r="D747" s="104"/>
      <c r="E747" s="12">
        <v>0</v>
      </c>
      <c r="F747" s="12">
        <v>0</v>
      </c>
      <c r="G747" s="12">
        <v>0</v>
      </c>
      <c r="H747" s="12">
        <v>0</v>
      </c>
      <c r="I747" s="89">
        <v>490666.66666666669</v>
      </c>
      <c r="J747" s="212">
        <f t="shared" si="220"/>
        <v>490666.66666666669</v>
      </c>
      <c r="K747" s="89">
        <v>490666.66666666669</v>
      </c>
      <c r="L747" s="89">
        <v>490666.66666666669</v>
      </c>
      <c r="M747" s="89">
        <v>490666.66666666669</v>
      </c>
      <c r="N747" s="89">
        <v>490666.66666666669</v>
      </c>
      <c r="O747" s="89">
        <v>490666.66666666669</v>
      </c>
      <c r="P747" s="212">
        <f t="shared" si="214"/>
        <v>2453333.3333333335</v>
      </c>
      <c r="Q747" s="66">
        <f t="shared" si="219"/>
        <v>2944000</v>
      </c>
    </row>
    <row r="748" spans="1:17" ht="15.75" hidden="1" customHeight="1" outlineLevel="1">
      <c r="A748" s="525"/>
      <c r="B748" s="525"/>
      <c r="C748" s="302" t="s">
        <v>60</v>
      </c>
      <c r="D748" s="104"/>
      <c r="E748" s="12">
        <v>0</v>
      </c>
      <c r="F748" s="12">
        <v>0</v>
      </c>
      <c r="G748" s="12">
        <v>0</v>
      </c>
      <c r="H748" s="12">
        <v>0</v>
      </c>
      <c r="I748" s="89">
        <v>301333.33333333331</v>
      </c>
      <c r="J748" s="212">
        <f t="shared" si="220"/>
        <v>301333.33333333331</v>
      </c>
      <c r="K748" s="89">
        <v>301333.33333333331</v>
      </c>
      <c r="L748" s="89">
        <v>301333.33333333331</v>
      </c>
      <c r="M748" s="89">
        <v>301333.33333333331</v>
      </c>
      <c r="N748" s="89">
        <v>301333.33333333331</v>
      </c>
      <c r="O748" s="89">
        <v>301333.33333333331</v>
      </c>
      <c r="P748" s="212">
        <f t="shared" ref="P748:P811" si="221">K748+L748+M748+N748+O748</f>
        <v>1506666.6666666665</v>
      </c>
      <c r="Q748" s="66">
        <f t="shared" si="219"/>
        <v>1807999.9999999998</v>
      </c>
    </row>
    <row r="749" spans="1:17" ht="31.5" hidden="1" customHeight="1" outlineLevel="1">
      <c r="A749" s="525"/>
      <c r="B749" s="525"/>
      <c r="C749" s="302" t="s">
        <v>61</v>
      </c>
      <c r="D749" s="104"/>
      <c r="E749" s="12">
        <v>0</v>
      </c>
      <c r="F749" s="12">
        <v>0</v>
      </c>
      <c r="G749" s="12">
        <v>0</v>
      </c>
      <c r="H749" s="12">
        <v>0</v>
      </c>
      <c r="I749" s="89">
        <v>665533.33333333337</v>
      </c>
      <c r="J749" s="212">
        <f t="shared" si="220"/>
        <v>665533.33333333337</v>
      </c>
      <c r="K749" s="89">
        <v>665533.33333333337</v>
      </c>
      <c r="L749" s="89">
        <v>665533.33333333337</v>
      </c>
      <c r="M749" s="89">
        <v>665533.33333333337</v>
      </c>
      <c r="N749" s="89">
        <v>665533.33333333337</v>
      </c>
      <c r="O749" s="89">
        <v>665533.33333333337</v>
      </c>
      <c r="P749" s="212">
        <f t="shared" si="221"/>
        <v>3327666.666666667</v>
      </c>
      <c r="Q749" s="66">
        <f t="shared" si="219"/>
        <v>3993200.0000000005</v>
      </c>
    </row>
    <row r="750" spans="1:17" ht="31.5" hidden="1" customHeight="1" outlineLevel="1">
      <c r="A750" s="525"/>
      <c r="B750" s="525"/>
      <c r="C750" s="302" t="s">
        <v>62</v>
      </c>
      <c r="D750" s="104"/>
      <c r="E750" s="12">
        <v>0</v>
      </c>
      <c r="F750" s="12">
        <v>0</v>
      </c>
      <c r="G750" s="12">
        <v>0</v>
      </c>
      <c r="H750" s="12">
        <v>0</v>
      </c>
      <c r="I750" s="89">
        <v>397500</v>
      </c>
      <c r="J750" s="212">
        <f t="shared" si="220"/>
        <v>397500</v>
      </c>
      <c r="K750" s="89">
        <v>397500</v>
      </c>
      <c r="L750" s="89">
        <v>397500</v>
      </c>
      <c r="M750" s="89">
        <v>397500</v>
      </c>
      <c r="N750" s="89">
        <v>397500</v>
      </c>
      <c r="O750" s="89">
        <v>397500</v>
      </c>
      <c r="P750" s="212">
        <f t="shared" si="221"/>
        <v>1987500</v>
      </c>
      <c r="Q750" s="66">
        <f t="shared" si="219"/>
        <v>2385000</v>
      </c>
    </row>
    <row r="751" spans="1:17" ht="15.75" hidden="1" customHeight="1" outlineLevel="1">
      <c r="A751" s="525"/>
      <c r="B751" s="525"/>
      <c r="C751" s="302" t="s">
        <v>63</v>
      </c>
      <c r="D751" s="104"/>
      <c r="E751" s="12">
        <v>0</v>
      </c>
      <c r="F751" s="12">
        <v>0</v>
      </c>
      <c r="G751" s="12">
        <v>0</v>
      </c>
      <c r="H751" s="12">
        <v>0</v>
      </c>
      <c r="I751" s="89">
        <v>104500</v>
      </c>
      <c r="J751" s="212">
        <f t="shared" si="220"/>
        <v>104500</v>
      </c>
      <c r="K751" s="89">
        <v>104500</v>
      </c>
      <c r="L751" s="89">
        <v>104500</v>
      </c>
      <c r="M751" s="89">
        <v>104500</v>
      </c>
      <c r="N751" s="89">
        <v>104500</v>
      </c>
      <c r="O751" s="89">
        <v>104500</v>
      </c>
      <c r="P751" s="212">
        <f t="shared" si="221"/>
        <v>522500</v>
      </c>
      <c r="Q751" s="66">
        <f t="shared" si="219"/>
        <v>627000</v>
      </c>
    </row>
    <row r="752" spans="1:17" ht="15" hidden="1" customHeight="1" outlineLevel="1">
      <c r="A752" s="525"/>
      <c r="B752" s="525"/>
      <c r="C752" s="302" t="s">
        <v>64</v>
      </c>
      <c r="D752" s="104"/>
      <c r="E752" s="12">
        <v>0</v>
      </c>
      <c r="F752" s="12">
        <v>0</v>
      </c>
      <c r="G752" s="12">
        <v>0</v>
      </c>
      <c r="H752" s="12">
        <v>0</v>
      </c>
      <c r="I752" s="89">
        <v>156000</v>
      </c>
      <c r="J752" s="212">
        <f t="shared" si="220"/>
        <v>156000</v>
      </c>
      <c r="K752" s="89">
        <v>156000</v>
      </c>
      <c r="L752" s="89">
        <v>156000</v>
      </c>
      <c r="M752" s="89">
        <v>156000</v>
      </c>
      <c r="N752" s="89">
        <v>156000</v>
      </c>
      <c r="O752" s="89">
        <v>156000</v>
      </c>
      <c r="P752" s="212">
        <f t="shared" si="221"/>
        <v>780000</v>
      </c>
      <c r="Q752" s="66">
        <f t="shared" si="219"/>
        <v>936000</v>
      </c>
    </row>
    <row r="753" spans="1:17" ht="31.5" hidden="1" customHeight="1" outlineLevel="1">
      <c r="A753" s="525"/>
      <c r="B753" s="525"/>
      <c r="C753" s="302" t="s">
        <v>65</v>
      </c>
      <c r="D753" s="104"/>
      <c r="E753" s="12">
        <v>0</v>
      </c>
      <c r="F753" s="12">
        <v>0</v>
      </c>
      <c r="G753" s="12">
        <v>0</v>
      </c>
      <c r="H753" s="12">
        <v>0</v>
      </c>
      <c r="I753" s="89">
        <v>323750</v>
      </c>
      <c r="J753" s="212">
        <f t="shared" si="220"/>
        <v>323750</v>
      </c>
      <c r="K753" s="89">
        <v>323750</v>
      </c>
      <c r="L753" s="89">
        <v>323750</v>
      </c>
      <c r="M753" s="89">
        <v>323750</v>
      </c>
      <c r="N753" s="89">
        <v>323750</v>
      </c>
      <c r="O753" s="89">
        <v>323750</v>
      </c>
      <c r="P753" s="212">
        <f t="shared" si="221"/>
        <v>1618750</v>
      </c>
      <c r="Q753" s="66">
        <f t="shared" si="219"/>
        <v>1942500</v>
      </c>
    </row>
    <row r="754" spans="1:17" ht="15.75" hidden="1" customHeight="1" outlineLevel="1">
      <c r="A754" s="525"/>
      <c r="B754" s="525"/>
      <c r="C754" s="303" t="s">
        <v>57</v>
      </c>
      <c r="D754" s="127"/>
      <c r="E754" s="12">
        <v>0</v>
      </c>
      <c r="F754" s="12">
        <v>0</v>
      </c>
      <c r="G754" s="12">
        <v>0</v>
      </c>
      <c r="H754" s="12">
        <v>0</v>
      </c>
      <c r="I754" s="89">
        <v>490666.66666666669</v>
      </c>
      <c r="J754" s="212">
        <f t="shared" si="220"/>
        <v>490666.66666666669</v>
      </c>
      <c r="K754" s="89">
        <v>490666.66666666669</v>
      </c>
      <c r="L754" s="89">
        <v>490666.66666666669</v>
      </c>
      <c r="M754" s="89">
        <v>490666.66666666669</v>
      </c>
      <c r="N754" s="89">
        <v>490666.66666666669</v>
      </c>
      <c r="O754" s="89">
        <v>490666.66666666669</v>
      </c>
      <c r="P754" s="212">
        <f t="shared" si="221"/>
        <v>2453333.3333333335</v>
      </c>
      <c r="Q754" s="66">
        <f t="shared" si="219"/>
        <v>2944000</v>
      </c>
    </row>
    <row r="755" spans="1:17" ht="15.75" hidden="1" customHeight="1" outlineLevel="1">
      <c r="A755" s="525"/>
      <c r="B755" s="525"/>
      <c r="C755" s="302" t="s">
        <v>66</v>
      </c>
      <c r="D755" s="104"/>
      <c r="E755" s="12">
        <v>0</v>
      </c>
      <c r="F755" s="12">
        <v>0</v>
      </c>
      <c r="G755" s="12">
        <v>0</v>
      </c>
      <c r="H755" s="12">
        <v>0</v>
      </c>
      <c r="I755" s="89">
        <v>131381.66666666666</v>
      </c>
      <c r="J755" s="212">
        <f t="shared" si="220"/>
        <v>131381.66666666666</v>
      </c>
      <c r="K755" s="89">
        <v>131381.66666666666</v>
      </c>
      <c r="L755" s="89">
        <v>131381.66666666666</v>
      </c>
      <c r="M755" s="89">
        <v>131381.66666666666</v>
      </c>
      <c r="N755" s="89">
        <v>131381.66666666666</v>
      </c>
      <c r="O755" s="89">
        <v>131381.66666666666</v>
      </c>
      <c r="P755" s="212">
        <f t="shared" si="221"/>
        <v>656908.33333333326</v>
      </c>
      <c r="Q755" s="66">
        <f t="shared" si="219"/>
        <v>788289.99999999988</v>
      </c>
    </row>
    <row r="756" spans="1:17" ht="15.75" hidden="1" customHeight="1" outlineLevel="1">
      <c r="A756" s="525"/>
      <c r="B756" s="525"/>
      <c r="C756" s="302" t="s">
        <v>42</v>
      </c>
      <c r="D756" s="104"/>
      <c r="E756" s="12">
        <v>0</v>
      </c>
      <c r="F756" s="12">
        <v>0</v>
      </c>
      <c r="G756" s="12">
        <v>0</v>
      </c>
      <c r="H756" s="12">
        <v>0</v>
      </c>
      <c r="I756" s="89">
        <v>490666.66666666669</v>
      </c>
      <c r="J756" s="212">
        <f t="shared" si="220"/>
        <v>490666.66666666669</v>
      </c>
      <c r="K756" s="89">
        <v>490666.66666666669</v>
      </c>
      <c r="L756" s="89">
        <v>490666.66666666669</v>
      </c>
      <c r="M756" s="89">
        <v>490666.66666666669</v>
      </c>
      <c r="N756" s="89">
        <v>490666.66666666669</v>
      </c>
      <c r="O756" s="89">
        <v>490666.66666666669</v>
      </c>
      <c r="P756" s="212">
        <f t="shared" si="221"/>
        <v>2453333.3333333335</v>
      </c>
      <c r="Q756" s="66">
        <f t="shared" si="219"/>
        <v>2944000</v>
      </c>
    </row>
    <row r="757" spans="1:17" ht="15.75" hidden="1" customHeight="1" outlineLevel="1">
      <c r="A757" s="525"/>
      <c r="B757" s="525"/>
      <c r="C757" s="302" t="s">
        <v>67</v>
      </c>
      <c r="D757" s="104"/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212">
        <f t="shared" si="220"/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212">
        <f t="shared" si="221"/>
        <v>0</v>
      </c>
      <c r="Q757" s="66">
        <f t="shared" si="219"/>
        <v>0</v>
      </c>
    </row>
    <row r="758" spans="1:17" ht="31.5" hidden="1" customHeight="1" outlineLevel="1">
      <c r="A758" s="525"/>
      <c r="B758" s="525"/>
      <c r="C758" s="302" t="s">
        <v>68</v>
      </c>
      <c r="D758" s="104"/>
      <c r="E758" s="12">
        <v>0</v>
      </c>
      <c r="F758" s="12">
        <v>0</v>
      </c>
      <c r="G758" s="12">
        <v>0</v>
      </c>
      <c r="H758" s="12">
        <v>0</v>
      </c>
      <c r="I758" s="89">
        <v>757000</v>
      </c>
      <c r="J758" s="212">
        <f t="shared" si="220"/>
        <v>757000</v>
      </c>
      <c r="K758" s="89">
        <v>757000</v>
      </c>
      <c r="L758" s="89">
        <v>757000</v>
      </c>
      <c r="M758" s="89">
        <v>757000</v>
      </c>
      <c r="N758" s="89">
        <v>757000</v>
      </c>
      <c r="O758" s="89">
        <v>757000</v>
      </c>
      <c r="P758" s="212">
        <f t="shared" si="221"/>
        <v>3785000</v>
      </c>
      <c r="Q758" s="66">
        <f t="shared" si="219"/>
        <v>4542000</v>
      </c>
    </row>
    <row r="759" spans="1:17" ht="31.5" hidden="1" customHeight="1" outlineLevel="1">
      <c r="A759" s="525"/>
      <c r="B759" s="525"/>
      <c r="C759" s="302" t="s">
        <v>69</v>
      </c>
      <c r="D759" s="104"/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212">
        <f t="shared" si="220"/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212">
        <f t="shared" si="221"/>
        <v>0</v>
      </c>
      <c r="Q759" s="66">
        <f t="shared" si="219"/>
        <v>0</v>
      </c>
    </row>
    <row r="760" spans="1:17" ht="31.5" hidden="1" customHeight="1" outlineLevel="1">
      <c r="A760" s="525"/>
      <c r="B760" s="525"/>
      <c r="C760" s="302" t="s">
        <v>70</v>
      </c>
      <c r="D760" s="104"/>
      <c r="E760" s="12">
        <v>0</v>
      </c>
      <c r="F760" s="12">
        <v>0</v>
      </c>
      <c r="G760" s="12">
        <v>0</v>
      </c>
      <c r="H760" s="12">
        <v>0</v>
      </c>
      <c r="I760" s="89">
        <v>301333.33333333331</v>
      </c>
      <c r="J760" s="212">
        <f t="shared" si="220"/>
        <v>301333.33333333331</v>
      </c>
      <c r="K760" s="89">
        <v>301333.33333333331</v>
      </c>
      <c r="L760" s="89">
        <v>301333.33333333331</v>
      </c>
      <c r="M760" s="89">
        <v>301333.33333333331</v>
      </c>
      <c r="N760" s="89">
        <v>301333.33333333331</v>
      </c>
      <c r="O760" s="89">
        <v>301333.33333333331</v>
      </c>
      <c r="P760" s="212">
        <f t="shared" si="221"/>
        <v>1506666.6666666665</v>
      </c>
      <c r="Q760" s="66">
        <f t="shared" si="219"/>
        <v>1807999.9999999998</v>
      </c>
    </row>
    <row r="761" spans="1:17" ht="15" hidden="1" customHeight="1" outlineLevel="1">
      <c r="A761" s="525"/>
      <c r="B761" s="525"/>
      <c r="C761" s="302" t="s">
        <v>71</v>
      </c>
      <c r="D761" s="104"/>
      <c r="E761" s="12">
        <v>0</v>
      </c>
      <c r="F761" s="12">
        <v>0</v>
      </c>
      <c r="G761" s="12">
        <v>0</v>
      </c>
      <c r="H761" s="12">
        <v>0</v>
      </c>
      <c r="I761" s="89">
        <v>87875</v>
      </c>
      <c r="J761" s="212">
        <f t="shared" si="220"/>
        <v>87875</v>
      </c>
      <c r="K761" s="89">
        <v>87875</v>
      </c>
      <c r="L761" s="89">
        <v>87875</v>
      </c>
      <c r="M761" s="89">
        <v>87875</v>
      </c>
      <c r="N761" s="89">
        <v>87875</v>
      </c>
      <c r="O761" s="89">
        <v>87875</v>
      </c>
      <c r="P761" s="212">
        <f t="shared" si="221"/>
        <v>439375</v>
      </c>
      <c r="Q761" s="66">
        <f t="shared" si="219"/>
        <v>527250</v>
      </c>
    </row>
    <row r="762" spans="1:17" ht="15" hidden="1" customHeight="1" outlineLevel="1">
      <c r="A762" s="525"/>
      <c r="B762" s="525"/>
      <c r="C762" s="302" t="s">
        <v>64</v>
      </c>
      <c r="D762" s="104"/>
      <c r="E762" s="12">
        <v>0</v>
      </c>
      <c r="F762" s="12">
        <v>0</v>
      </c>
      <c r="G762" s="12">
        <v>0</v>
      </c>
      <c r="H762" s="12">
        <v>0</v>
      </c>
      <c r="I762" s="89">
        <v>156000</v>
      </c>
      <c r="J762" s="212">
        <f t="shared" si="220"/>
        <v>156000</v>
      </c>
      <c r="K762" s="89">
        <v>156000</v>
      </c>
      <c r="L762" s="89">
        <v>156000</v>
      </c>
      <c r="M762" s="89">
        <v>156000</v>
      </c>
      <c r="N762" s="89">
        <v>156000</v>
      </c>
      <c r="O762" s="89">
        <v>156000</v>
      </c>
      <c r="P762" s="212">
        <f t="shared" si="221"/>
        <v>780000</v>
      </c>
      <c r="Q762" s="66">
        <f t="shared" si="219"/>
        <v>936000</v>
      </c>
    </row>
    <row r="763" spans="1:17" ht="15.75" hidden="1" customHeight="1" outlineLevel="1">
      <c r="A763" s="525"/>
      <c r="B763" s="525"/>
      <c r="C763" s="302" t="s">
        <v>72</v>
      </c>
      <c r="D763" s="104"/>
      <c r="E763" s="12">
        <v>0</v>
      </c>
      <c r="F763" s="12">
        <v>0</v>
      </c>
      <c r="G763" s="12">
        <v>0</v>
      </c>
      <c r="H763" s="12">
        <v>0</v>
      </c>
      <c r="I763" s="89">
        <v>665533.33333333337</v>
      </c>
      <c r="J763" s="212">
        <f t="shared" si="220"/>
        <v>665533.33333333337</v>
      </c>
      <c r="K763" s="89">
        <v>665533.33333333337</v>
      </c>
      <c r="L763" s="89">
        <v>665533.33333333337</v>
      </c>
      <c r="M763" s="89">
        <v>665533.33333333337</v>
      </c>
      <c r="N763" s="89">
        <v>665533.33333333337</v>
      </c>
      <c r="O763" s="89">
        <v>665533.33333333337</v>
      </c>
      <c r="P763" s="212">
        <f t="shared" si="221"/>
        <v>3327666.666666667</v>
      </c>
      <c r="Q763" s="66">
        <f t="shared" si="219"/>
        <v>3993200.0000000005</v>
      </c>
    </row>
    <row r="764" spans="1:17" ht="15.75" hidden="1" customHeight="1" outlineLevel="1">
      <c r="A764" s="525"/>
      <c r="B764" s="525"/>
      <c r="C764" s="302" t="s">
        <v>73</v>
      </c>
      <c r="D764" s="104"/>
      <c r="E764" s="12">
        <v>0</v>
      </c>
      <c r="F764" s="12">
        <v>0</v>
      </c>
      <c r="G764" s="12">
        <v>0</v>
      </c>
      <c r="H764" s="12">
        <v>0</v>
      </c>
      <c r="I764" s="89">
        <v>469366.66666666669</v>
      </c>
      <c r="J764" s="212">
        <f t="shared" si="220"/>
        <v>469366.66666666669</v>
      </c>
      <c r="K764" s="89">
        <v>469366.66666666669</v>
      </c>
      <c r="L764" s="89">
        <v>469366.66666666669</v>
      </c>
      <c r="M764" s="89">
        <v>469366.66666666669</v>
      </c>
      <c r="N764" s="89">
        <v>469366.66666666669</v>
      </c>
      <c r="O764" s="89">
        <v>469366.66666666669</v>
      </c>
      <c r="P764" s="212">
        <f t="shared" si="221"/>
        <v>2346833.3333333335</v>
      </c>
      <c r="Q764" s="66">
        <f t="shared" si="219"/>
        <v>2816200</v>
      </c>
    </row>
    <row r="765" spans="1:17" ht="31.5" hidden="1" customHeight="1" outlineLevel="1">
      <c r="A765" s="525"/>
      <c r="B765" s="525"/>
      <c r="C765" s="302" t="s">
        <v>74</v>
      </c>
      <c r="D765" s="104"/>
      <c r="E765" s="12">
        <v>0</v>
      </c>
      <c r="F765" s="12">
        <v>0</v>
      </c>
      <c r="G765" s="12">
        <v>0</v>
      </c>
      <c r="H765" s="12">
        <v>0</v>
      </c>
      <c r="I765" s="89">
        <v>224833.33333333334</v>
      </c>
      <c r="J765" s="212">
        <f t="shared" si="220"/>
        <v>224833.33333333334</v>
      </c>
      <c r="K765" s="89">
        <v>224833.33333333334</v>
      </c>
      <c r="L765" s="89">
        <v>224833.33333333334</v>
      </c>
      <c r="M765" s="89">
        <v>224833.33333333334</v>
      </c>
      <c r="N765" s="89">
        <v>224833.33333333334</v>
      </c>
      <c r="O765" s="89">
        <v>224833.33333333334</v>
      </c>
      <c r="P765" s="212">
        <f t="shared" si="221"/>
        <v>1124166.6666666667</v>
      </c>
      <c r="Q765" s="66">
        <f t="shared" si="219"/>
        <v>1349000</v>
      </c>
    </row>
    <row r="766" spans="1:17" ht="15.75" hidden="1" customHeight="1" outlineLevel="1">
      <c r="A766" s="525"/>
      <c r="B766" s="525"/>
      <c r="C766" s="302" t="s">
        <v>75</v>
      </c>
      <c r="D766" s="104"/>
      <c r="E766" s="12">
        <v>0</v>
      </c>
      <c r="F766" s="12">
        <v>0</v>
      </c>
      <c r="G766" s="12">
        <v>0</v>
      </c>
      <c r="H766" s="12">
        <v>0</v>
      </c>
      <c r="I766" s="89">
        <v>131381.66666666666</v>
      </c>
      <c r="J766" s="212">
        <f t="shared" si="220"/>
        <v>131381.66666666666</v>
      </c>
      <c r="K766" s="89">
        <v>131381.66666666666</v>
      </c>
      <c r="L766" s="89">
        <v>131381.66666666666</v>
      </c>
      <c r="M766" s="89">
        <v>131381.66666666666</v>
      </c>
      <c r="N766" s="89">
        <v>131381.66666666666</v>
      </c>
      <c r="O766" s="89">
        <v>131381.66666666666</v>
      </c>
      <c r="P766" s="212">
        <f t="shared" si="221"/>
        <v>656908.33333333326</v>
      </c>
      <c r="Q766" s="66">
        <f t="shared" si="219"/>
        <v>788289.99999999988</v>
      </c>
    </row>
    <row r="767" spans="1:17" ht="31.5" hidden="1" customHeight="1" outlineLevel="1">
      <c r="A767" s="525"/>
      <c r="B767" s="525"/>
      <c r="C767" s="302" t="s">
        <v>76</v>
      </c>
      <c r="D767" s="104"/>
      <c r="E767" s="12">
        <v>0</v>
      </c>
      <c r="F767" s="12">
        <v>0</v>
      </c>
      <c r="G767" s="12">
        <v>0</v>
      </c>
      <c r="H767" s="12">
        <v>0</v>
      </c>
      <c r="I767" s="89">
        <v>301333.33333333331</v>
      </c>
      <c r="J767" s="212">
        <f t="shared" si="220"/>
        <v>301333.33333333331</v>
      </c>
      <c r="K767" s="89">
        <v>301333.33333333331</v>
      </c>
      <c r="L767" s="89">
        <v>301333.33333333331</v>
      </c>
      <c r="M767" s="89">
        <v>301333.33333333331</v>
      </c>
      <c r="N767" s="89">
        <v>301333.33333333331</v>
      </c>
      <c r="O767" s="89">
        <v>301333.33333333331</v>
      </c>
      <c r="P767" s="212">
        <f t="shared" si="221"/>
        <v>1506666.6666666665</v>
      </c>
      <c r="Q767" s="66">
        <f t="shared" si="219"/>
        <v>1807999.9999999998</v>
      </c>
    </row>
    <row r="768" spans="1:17" ht="31.5" hidden="1" customHeight="1" outlineLevel="1">
      <c r="A768" s="525"/>
      <c r="B768" s="525"/>
      <c r="C768" s="302" t="s">
        <v>77</v>
      </c>
      <c r="D768" s="104"/>
      <c r="E768" s="12">
        <v>0</v>
      </c>
      <c r="F768" s="12">
        <v>0</v>
      </c>
      <c r="G768" s="12">
        <v>0</v>
      </c>
      <c r="H768" s="12">
        <v>0</v>
      </c>
      <c r="I768" s="89">
        <v>757000</v>
      </c>
      <c r="J768" s="212">
        <f t="shared" si="220"/>
        <v>757000</v>
      </c>
      <c r="K768" s="89">
        <v>757000</v>
      </c>
      <c r="L768" s="89">
        <v>757000</v>
      </c>
      <c r="M768" s="89">
        <v>757000</v>
      </c>
      <c r="N768" s="89">
        <v>757000</v>
      </c>
      <c r="O768" s="89">
        <v>757000</v>
      </c>
      <c r="P768" s="212">
        <f t="shared" si="221"/>
        <v>3785000</v>
      </c>
      <c r="Q768" s="66">
        <f t="shared" si="219"/>
        <v>4542000</v>
      </c>
    </row>
    <row r="769" spans="1:17" ht="15.75" hidden="1" customHeight="1" outlineLevel="1">
      <c r="A769" s="525"/>
      <c r="B769" s="525"/>
      <c r="C769" s="302" t="s">
        <v>78</v>
      </c>
      <c r="D769" s="104"/>
      <c r="E769" s="12">
        <v>0</v>
      </c>
      <c r="F769" s="12">
        <v>0</v>
      </c>
      <c r="G769" s="12">
        <v>0</v>
      </c>
      <c r="H769" s="12">
        <v>0</v>
      </c>
      <c r="I769" s="89">
        <v>104500</v>
      </c>
      <c r="J769" s="212">
        <f t="shared" si="220"/>
        <v>104500</v>
      </c>
      <c r="K769" s="89">
        <v>104500</v>
      </c>
      <c r="L769" s="89">
        <v>104500</v>
      </c>
      <c r="M769" s="89">
        <v>104500</v>
      </c>
      <c r="N769" s="89">
        <v>104500</v>
      </c>
      <c r="O769" s="89">
        <v>104500</v>
      </c>
      <c r="P769" s="212">
        <f t="shared" si="221"/>
        <v>522500</v>
      </c>
      <c r="Q769" s="66">
        <f t="shared" si="219"/>
        <v>627000</v>
      </c>
    </row>
    <row r="770" spans="1:17" ht="15" hidden="1" customHeight="1" outlineLevel="1">
      <c r="A770" s="525"/>
      <c r="B770" s="525"/>
      <c r="C770" s="302" t="s">
        <v>79</v>
      </c>
      <c r="D770" s="104"/>
      <c r="E770" s="12">
        <v>0</v>
      </c>
      <c r="F770" s="12">
        <v>0</v>
      </c>
      <c r="G770" s="12">
        <v>0</v>
      </c>
      <c r="H770" s="12">
        <v>0</v>
      </c>
      <c r="I770" s="89">
        <v>156000</v>
      </c>
      <c r="J770" s="212">
        <f t="shared" si="220"/>
        <v>156000</v>
      </c>
      <c r="K770" s="89">
        <v>156000</v>
      </c>
      <c r="L770" s="89">
        <v>156000</v>
      </c>
      <c r="M770" s="89">
        <v>156000</v>
      </c>
      <c r="N770" s="89">
        <v>156000</v>
      </c>
      <c r="O770" s="89">
        <v>156000</v>
      </c>
      <c r="P770" s="212">
        <f t="shared" si="221"/>
        <v>780000</v>
      </c>
      <c r="Q770" s="66">
        <f t="shared" si="219"/>
        <v>936000</v>
      </c>
    </row>
    <row r="771" spans="1:17" ht="31.5" hidden="1" customHeight="1" outlineLevel="1">
      <c r="A771" s="525"/>
      <c r="B771" s="525"/>
      <c r="C771" s="302" t="s">
        <v>80</v>
      </c>
      <c r="D771" s="104"/>
      <c r="E771" s="12">
        <v>0</v>
      </c>
      <c r="F771" s="12">
        <v>0</v>
      </c>
      <c r="G771" s="12">
        <v>0</v>
      </c>
      <c r="H771" s="12">
        <v>0</v>
      </c>
      <c r="I771" s="89">
        <v>717233.33333333337</v>
      </c>
      <c r="J771" s="212">
        <f t="shared" si="220"/>
        <v>717233.33333333337</v>
      </c>
      <c r="K771" s="89">
        <v>717233.33333333337</v>
      </c>
      <c r="L771" s="89">
        <v>717233.33333333337</v>
      </c>
      <c r="M771" s="89">
        <v>717233.33333333337</v>
      </c>
      <c r="N771" s="89">
        <v>717233.33333333337</v>
      </c>
      <c r="O771" s="89">
        <v>717233.33333333337</v>
      </c>
      <c r="P771" s="212">
        <f t="shared" si="221"/>
        <v>3586166.666666667</v>
      </c>
      <c r="Q771" s="66">
        <f t="shared" si="219"/>
        <v>4303400</v>
      </c>
    </row>
    <row r="772" spans="1:17" ht="15.75" hidden="1" customHeight="1" outlineLevel="1">
      <c r="A772" s="525"/>
      <c r="B772" s="525"/>
      <c r="C772" s="302" t="s">
        <v>81</v>
      </c>
      <c r="D772" s="104"/>
      <c r="E772" s="12">
        <v>0</v>
      </c>
      <c r="F772" s="12">
        <v>0</v>
      </c>
      <c r="G772" s="12">
        <v>0</v>
      </c>
      <c r="H772" s="12">
        <v>0</v>
      </c>
      <c r="I772" s="89">
        <v>131381.66666666666</v>
      </c>
      <c r="J772" s="212">
        <f t="shared" si="220"/>
        <v>131381.66666666666</v>
      </c>
      <c r="K772" s="89">
        <v>131381.66666666666</v>
      </c>
      <c r="L772" s="89">
        <v>131381.66666666666</v>
      </c>
      <c r="M772" s="89">
        <v>131381.66666666666</v>
      </c>
      <c r="N772" s="89">
        <v>131381.66666666666</v>
      </c>
      <c r="O772" s="89">
        <v>131381.66666666666</v>
      </c>
      <c r="P772" s="212">
        <f t="shared" si="221"/>
        <v>656908.33333333326</v>
      </c>
      <c r="Q772" s="66">
        <f t="shared" si="219"/>
        <v>788289.99999999988</v>
      </c>
    </row>
    <row r="773" spans="1:17" ht="15.75" hidden="1" customHeight="1" outlineLevel="1">
      <c r="A773" s="525"/>
      <c r="B773" s="525"/>
      <c r="C773" s="302" t="s">
        <v>66</v>
      </c>
      <c r="D773" s="104"/>
      <c r="E773" s="12">
        <v>0</v>
      </c>
      <c r="F773" s="12">
        <v>0</v>
      </c>
      <c r="G773" s="12">
        <v>0</v>
      </c>
      <c r="H773" s="12">
        <v>0</v>
      </c>
      <c r="I773" s="89">
        <v>321833.33333333331</v>
      </c>
      <c r="J773" s="212">
        <f t="shared" si="220"/>
        <v>321833.33333333331</v>
      </c>
      <c r="K773" s="89">
        <v>321833.33333333331</v>
      </c>
      <c r="L773" s="89">
        <v>321833.33333333331</v>
      </c>
      <c r="M773" s="89">
        <v>321833.33333333331</v>
      </c>
      <c r="N773" s="89">
        <v>321833.33333333331</v>
      </c>
      <c r="O773" s="89">
        <v>321833.33333333331</v>
      </c>
      <c r="P773" s="212">
        <f t="shared" si="221"/>
        <v>1609166.6666666665</v>
      </c>
      <c r="Q773" s="66">
        <f t="shared" si="219"/>
        <v>1930999.9999999998</v>
      </c>
    </row>
    <row r="774" spans="1:17" ht="15.75" hidden="1" customHeight="1" outlineLevel="1">
      <c r="A774" s="525"/>
      <c r="B774" s="525"/>
      <c r="C774" s="302" t="s">
        <v>72</v>
      </c>
      <c r="D774" s="104"/>
      <c r="E774" s="12">
        <v>0</v>
      </c>
      <c r="F774" s="12">
        <v>0</v>
      </c>
      <c r="G774" s="12">
        <v>0</v>
      </c>
      <c r="H774" s="12">
        <v>0</v>
      </c>
      <c r="I774" s="89">
        <v>375800</v>
      </c>
      <c r="J774" s="212">
        <f t="shared" si="220"/>
        <v>375800</v>
      </c>
      <c r="K774" s="89">
        <v>375800</v>
      </c>
      <c r="L774" s="89">
        <v>375800</v>
      </c>
      <c r="M774" s="89">
        <v>375800</v>
      </c>
      <c r="N774" s="89">
        <v>375800</v>
      </c>
      <c r="O774" s="89">
        <v>375800</v>
      </c>
      <c r="P774" s="212">
        <f t="shared" si="221"/>
        <v>1879000</v>
      </c>
      <c r="Q774" s="66">
        <f t="shared" si="219"/>
        <v>2254800</v>
      </c>
    </row>
    <row r="775" spans="1:17" ht="31.5" hidden="1" customHeight="1" outlineLevel="1">
      <c r="A775" s="525"/>
      <c r="B775" s="525"/>
      <c r="C775" s="302" t="s">
        <v>82</v>
      </c>
      <c r="D775" s="104"/>
      <c r="E775" s="12">
        <v>0</v>
      </c>
      <c r="F775" s="12">
        <v>0</v>
      </c>
      <c r="G775" s="12">
        <v>0</v>
      </c>
      <c r="H775" s="12">
        <v>0</v>
      </c>
      <c r="I775" s="89">
        <v>1592609.1666666667</v>
      </c>
      <c r="J775" s="212">
        <f t="shared" si="220"/>
        <v>1592609.1666666667</v>
      </c>
      <c r="K775" s="89">
        <v>1592609.1666666667</v>
      </c>
      <c r="L775" s="89">
        <v>1592609.1666666667</v>
      </c>
      <c r="M775" s="89">
        <v>1592609.1666666667</v>
      </c>
      <c r="N775" s="89">
        <v>1592609.1666666667</v>
      </c>
      <c r="O775" s="89">
        <v>1592609.1666666667</v>
      </c>
      <c r="P775" s="212">
        <f t="shared" si="221"/>
        <v>7963045.833333334</v>
      </c>
      <c r="Q775" s="66">
        <f t="shared" si="219"/>
        <v>9555655</v>
      </c>
    </row>
    <row r="776" spans="1:17" ht="31.5" hidden="1" customHeight="1" outlineLevel="1">
      <c r="A776" s="525"/>
      <c r="B776" s="525"/>
      <c r="C776" s="302" t="s">
        <v>83</v>
      </c>
      <c r="D776" s="104"/>
      <c r="E776" s="12">
        <v>0</v>
      </c>
      <c r="F776" s="12">
        <v>0</v>
      </c>
      <c r="G776" s="12">
        <v>0</v>
      </c>
      <c r="H776" s="12">
        <v>0</v>
      </c>
      <c r="I776" s="89">
        <v>717233.33333333337</v>
      </c>
      <c r="J776" s="212">
        <f t="shared" si="220"/>
        <v>717233.33333333337</v>
      </c>
      <c r="K776" s="89">
        <v>717233.33333333337</v>
      </c>
      <c r="L776" s="89">
        <v>717233.33333333337</v>
      </c>
      <c r="M776" s="89">
        <v>717233.33333333337</v>
      </c>
      <c r="N776" s="89">
        <v>717233.33333333337</v>
      </c>
      <c r="O776" s="89">
        <v>717233.33333333337</v>
      </c>
      <c r="P776" s="212">
        <f t="shared" si="221"/>
        <v>3586166.666666667</v>
      </c>
      <c r="Q776" s="66">
        <f t="shared" si="219"/>
        <v>4303400</v>
      </c>
    </row>
    <row r="777" spans="1:17" s="197" customFormat="1" ht="32.25" customHeight="1" collapsed="1" thickBot="1">
      <c r="A777" s="516" t="s">
        <v>364</v>
      </c>
      <c r="B777" s="517"/>
      <c r="C777" s="518"/>
      <c r="D777" s="80">
        <f t="shared" ref="D777:I777" si="222">D786+D794+D802+D810</f>
        <v>0</v>
      </c>
      <c r="E777" s="80">
        <f t="shared" si="222"/>
        <v>384000</v>
      </c>
      <c r="F777" s="80">
        <f>F786+F794+F802+F810+F778</f>
        <v>2423000</v>
      </c>
      <c r="G777" s="80">
        <f t="shared" si="222"/>
        <v>4945000</v>
      </c>
      <c r="H777" s="80">
        <f t="shared" si="222"/>
        <v>4945000</v>
      </c>
      <c r="I777" s="80">
        <f t="shared" si="222"/>
        <v>4879433</v>
      </c>
      <c r="J777" s="80">
        <f t="shared" ref="J777:J840" si="223">I777+H777+G777+F777+E777+D777</f>
        <v>17576433</v>
      </c>
      <c r="K777" s="80">
        <f t="shared" ref="K777:O777" si="224">K786+K794+K802+K810+K778</f>
        <v>2444608</v>
      </c>
      <c r="L777" s="80">
        <f t="shared" si="224"/>
        <v>826833</v>
      </c>
      <c r="M777" s="80">
        <f t="shared" si="224"/>
        <v>679032.76333333342</v>
      </c>
      <c r="N777" s="80">
        <f t="shared" si="224"/>
        <v>1241833</v>
      </c>
      <c r="O777" s="80">
        <f t="shared" si="224"/>
        <v>5451833</v>
      </c>
      <c r="P777" s="80">
        <f t="shared" si="221"/>
        <v>10644139.763333334</v>
      </c>
      <c r="Q777" s="234">
        <f>J777+P777</f>
        <v>28220572.763333336</v>
      </c>
    </row>
    <row r="778" spans="1:17" ht="33.75" thickTop="1">
      <c r="A778" s="531">
        <v>15</v>
      </c>
      <c r="B778" s="532"/>
      <c r="C778" s="235" t="s">
        <v>11</v>
      </c>
      <c r="D778" s="235"/>
      <c r="E778" s="236">
        <f>SUM(E779:E785)</f>
        <v>0</v>
      </c>
      <c r="F778" s="174">
        <f>SUM(F779:F785)</f>
        <v>1084000</v>
      </c>
      <c r="G778" s="174">
        <f>SUM(G779:G785)</f>
        <v>0</v>
      </c>
      <c r="H778" s="174">
        <v>0</v>
      </c>
      <c r="I778" s="174">
        <v>0</v>
      </c>
      <c r="J778" s="84">
        <f t="shared" si="223"/>
        <v>1084000</v>
      </c>
      <c r="K778" s="236">
        <f>SUM(K779:K785)</f>
        <v>1291975</v>
      </c>
      <c r="L778" s="174">
        <f>SUM(L779:L785)</f>
        <v>0</v>
      </c>
      <c r="M778" s="174">
        <f>SUM(M779:M785)</f>
        <v>0</v>
      </c>
      <c r="N778" s="174">
        <f>SUM(N779:N785)</f>
        <v>0</v>
      </c>
      <c r="O778" s="174">
        <f>SUM(O779:O785)</f>
        <v>0</v>
      </c>
      <c r="P778" s="84">
        <f t="shared" si="221"/>
        <v>1291975</v>
      </c>
      <c r="Q778" s="237">
        <f t="shared" ref="Q778:Q810" si="225">J778+P778</f>
        <v>2375975</v>
      </c>
    </row>
    <row r="779" spans="1:17" ht="17.25" hidden="1" customHeight="1" outlineLevel="1">
      <c r="A779" s="510"/>
      <c r="B779" s="511"/>
      <c r="C779" s="128" t="s">
        <v>129</v>
      </c>
      <c r="D779" s="128"/>
      <c r="E779" s="206"/>
      <c r="F779" s="206">
        <v>0</v>
      </c>
      <c r="G779" s="206">
        <v>0</v>
      </c>
      <c r="H779" s="349">
        <v>0</v>
      </c>
      <c r="I779" s="349">
        <v>0</v>
      </c>
      <c r="J779" s="212">
        <f t="shared" si="223"/>
        <v>0</v>
      </c>
      <c r="K779" s="206">
        <v>42777</v>
      </c>
      <c r="L779" s="206">
        <v>0</v>
      </c>
      <c r="M779" s="206">
        <v>0</v>
      </c>
      <c r="N779" s="206">
        <v>0</v>
      </c>
      <c r="O779" s="206">
        <v>0</v>
      </c>
      <c r="P779" s="212">
        <f t="shared" si="221"/>
        <v>42777</v>
      </c>
      <c r="Q779" s="66">
        <f t="shared" si="225"/>
        <v>42777</v>
      </c>
    </row>
    <row r="780" spans="1:17" ht="15" hidden="1" customHeight="1" outlineLevel="1">
      <c r="A780" s="510"/>
      <c r="B780" s="511"/>
      <c r="C780" s="128" t="s">
        <v>130</v>
      </c>
      <c r="D780" s="128"/>
      <c r="E780" s="206"/>
      <c r="F780" s="206">
        <v>0</v>
      </c>
      <c r="G780" s="206">
        <v>0</v>
      </c>
      <c r="H780" s="349">
        <v>0</v>
      </c>
      <c r="I780" s="349">
        <v>0</v>
      </c>
      <c r="J780" s="212">
        <f t="shared" si="223"/>
        <v>0</v>
      </c>
      <c r="K780" s="206">
        <v>52470</v>
      </c>
      <c r="L780" s="206">
        <v>0</v>
      </c>
      <c r="M780" s="206">
        <v>0</v>
      </c>
      <c r="N780" s="206">
        <v>0</v>
      </c>
      <c r="O780" s="206">
        <v>0</v>
      </c>
      <c r="P780" s="212">
        <f t="shared" si="221"/>
        <v>52470</v>
      </c>
      <c r="Q780" s="66">
        <f t="shared" si="225"/>
        <v>52470</v>
      </c>
    </row>
    <row r="781" spans="1:17" ht="15" hidden="1" customHeight="1" outlineLevel="1">
      <c r="A781" s="510"/>
      <c r="B781" s="511"/>
      <c r="C781" s="128" t="s">
        <v>130</v>
      </c>
      <c r="D781" s="128"/>
      <c r="E781" s="206"/>
      <c r="F781" s="206">
        <v>0</v>
      </c>
      <c r="G781" s="206">
        <v>0</v>
      </c>
      <c r="H781" s="349">
        <v>0</v>
      </c>
      <c r="I781" s="349">
        <v>0</v>
      </c>
      <c r="J781" s="212">
        <f t="shared" si="223"/>
        <v>0</v>
      </c>
      <c r="K781" s="206">
        <v>8123</v>
      </c>
      <c r="L781" s="206">
        <v>0</v>
      </c>
      <c r="M781" s="206">
        <v>0</v>
      </c>
      <c r="N781" s="206">
        <v>0</v>
      </c>
      <c r="O781" s="206">
        <v>0</v>
      </c>
      <c r="P781" s="212">
        <f t="shared" si="221"/>
        <v>8123</v>
      </c>
      <c r="Q781" s="66">
        <f t="shared" si="225"/>
        <v>8123</v>
      </c>
    </row>
    <row r="782" spans="1:17" ht="16.5" hidden="1" customHeight="1" outlineLevel="1">
      <c r="A782" s="510"/>
      <c r="B782" s="511"/>
      <c r="C782" s="128" t="s">
        <v>131</v>
      </c>
      <c r="D782" s="128"/>
      <c r="E782" s="206"/>
      <c r="F782" s="206">
        <v>0</v>
      </c>
      <c r="G782" s="206">
        <v>0</v>
      </c>
      <c r="H782" s="349">
        <v>0</v>
      </c>
      <c r="I782" s="349">
        <v>0</v>
      </c>
      <c r="J782" s="212">
        <f t="shared" si="223"/>
        <v>0</v>
      </c>
      <c r="K782" s="206">
        <v>28048</v>
      </c>
      <c r="L782" s="206">
        <v>0</v>
      </c>
      <c r="M782" s="206">
        <v>0</v>
      </c>
      <c r="N782" s="206">
        <v>0</v>
      </c>
      <c r="O782" s="206">
        <v>0</v>
      </c>
      <c r="P782" s="212">
        <f t="shared" si="221"/>
        <v>28048</v>
      </c>
      <c r="Q782" s="66">
        <f t="shared" si="225"/>
        <v>28048</v>
      </c>
    </row>
    <row r="783" spans="1:17" ht="16.5" hidden="1" customHeight="1" outlineLevel="1">
      <c r="A783" s="510"/>
      <c r="B783" s="511"/>
      <c r="C783" s="128" t="s">
        <v>132</v>
      </c>
      <c r="D783" s="128"/>
      <c r="E783" s="206"/>
      <c r="F783" s="206">
        <v>0</v>
      </c>
      <c r="G783" s="206">
        <v>0</v>
      </c>
      <c r="H783" s="349">
        <v>0</v>
      </c>
      <c r="I783" s="349">
        <v>0</v>
      </c>
      <c r="J783" s="212">
        <f t="shared" si="223"/>
        <v>0</v>
      </c>
      <c r="K783" s="206">
        <v>35634</v>
      </c>
      <c r="L783" s="206">
        <v>0</v>
      </c>
      <c r="M783" s="206">
        <v>0</v>
      </c>
      <c r="N783" s="206">
        <v>0</v>
      </c>
      <c r="O783" s="206">
        <v>0</v>
      </c>
      <c r="P783" s="212">
        <f t="shared" si="221"/>
        <v>35634</v>
      </c>
      <c r="Q783" s="66">
        <f t="shared" si="225"/>
        <v>35634</v>
      </c>
    </row>
    <row r="784" spans="1:17" ht="16.5" hidden="1" customHeight="1" outlineLevel="1">
      <c r="A784" s="510"/>
      <c r="B784" s="511"/>
      <c r="C784" s="128" t="s">
        <v>133</v>
      </c>
      <c r="D784" s="128"/>
      <c r="E784" s="206"/>
      <c r="F784" s="206">
        <v>0</v>
      </c>
      <c r="G784" s="206">
        <v>0</v>
      </c>
      <c r="H784" s="349">
        <v>0</v>
      </c>
      <c r="I784" s="349">
        <v>0</v>
      </c>
      <c r="J784" s="212">
        <f t="shared" si="223"/>
        <v>0</v>
      </c>
      <c r="K784" s="206">
        <v>40753</v>
      </c>
      <c r="L784" s="206">
        <v>0</v>
      </c>
      <c r="M784" s="206">
        <v>0</v>
      </c>
      <c r="N784" s="206">
        <v>0</v>
      </c>
      <c r="O784" s="206">
        <v>0</v>
      </c>
      <c r="P784" s="212">
        <f t="shared" si="221"/>
        <v>40753</v>
      </c>
      <c r="Q784" s="66">
        <f t="shared" si="225"/>
        <v>40753</v>
      </c>
    </row>
    <row r="785" spans="1:17" ht="16.5" hidden="1" customHeight="1" outlineLevel="1">
      <c r="A785" s="510"/>
      <c r="B785" s="511"/>
      <c r="C785" s="128" t="s">
        <v>134</v>
      </c>
      <c r="D785" s="128"/>
      <c r="E785" s="206"/>
      <c r="F785" s="206">
        <v>1084000</v>
      </c>
      <c r="G785" s="206">
        <v>0</v>
      </c>
      <c r="H785" s="349">
        <v>0</v>
      </c>
      <c r="I785" s="349">
        <v>0</v>
      </c>
      <c r="J785" s="212">
        <f t="shared" si="223"/>
        <v>1084000</v>
      </c>
      <c r="K785" s="206">
        <v>1084170</v>
      </c>
      <c r="L785" s="206">
        <v>0</v>
      </c>
      <c r="M785" s="206">
        <v>0</v>
      </c>
      <c r="N785" s="206">
        <v>0</v>
      </c>
      <c r="O785" s="206">
        <v>0</v>
      </c>
      <c r="P785" s="212">
        <f t="shared" si="221"/>
        <v>1084170</v>
      </c>
      <c r="Q785" s="66">
        <f t="shared" si="225"/>
        <v>2168170</v>
      </c>
    </row>
    <row r="786" spans="1:17" ht="25.5" customHeight="1" collapsed="1">
      <c r="A786" s="510"/>
      <c r="B786" s="511"/>
      <c r="C786" s="128" t="s">
        <v>12</v>
      </c>
      <c r="D786" s="25">
        <v>0</v>
      </c>
      <c r="E786" s="208">
        <f>SUM(E787:E793)</f>
        <v>0</v>
      </c>
      <c r="F786" s="208">
        <f>SUM(F787:F793)</f>
        <v>247000</v>
      </c>
      <c r="G786" s="208">
        <f t="shared" ref="G786" si="226">SUM(G787:G793)</f>
        <v>905000</v>
      </c>
      <c r="H786" s="351">
        <v>905000</v>
      </c>
      <c r="I786" s="351">
        <v>1015200</v>
      </c>
      <c r="J786" s="212">
        <f t="shared" si="223"/>
        <v>3072200</v>
      </c>
      <c r="K786" s="208">
        <f t="shared" ref="K786" si="227">SUM(K787:K793)</f>
        <v>0</v>
      </c>
      <c r="L786" s="208">
        <f>SUM(L787:L793)</f>
        <v>0</v>
      </c>
      <c r="M786" s="208">
        <f>SUM(M787:M793)</f>
        <v>115200</v>
      </c>
      <c r="N786" s="208">
        <f t="shared" ref="N786:O786" si="228">SUM(N787:N793)</f>
        <v>0</v>
      </c>
      <c r="O786" s="208">
        <f t="shared" si="228"/>
        <v>0</v>
      </c>
      <c r="P786" s="212">
        <f t="shared" si="221"/>
        <v>115200</v>
      </c>
      <c r="Q786" s="66">
        <f t="shared" si="225"/>
        <v>3187400</v>
      </c>
    </row>
    <row r="787" spans="1:17" ht="16.5" hidden="1" customHeight="1" outlineLevel="1">
      <c r="A787" s="510"/>
      <c r="B787" s="511"/>
      <c r="C787" s="128" t="s">
        <v>129</v>
      </c>
      <c r="D787" s="128"/>
      <c r="E787" s="206">
        <v>0</v>
      </c>
      <c r="F787" s="207">
        <v>5000</v>
      </c>
      <c r="G787" s="206">
        <v>5000</v>
      </c>
      <c r="H787" s="349">
        <v>5000</v>
      </c>
      <c r="I787" s="350">
        <v>1000</v>
      </c>
      <c r="J787" s="212">
        <f t="shared" si="223"/>
        <v>16000</v>
      </c>
      <c r="K787" s="206">
        <v>0</v>
      </c>
      <c r="L787" s="206">
        <v>0</v>
      </c>
      <c r="M787" s="207">
        <v>1000</v>
      </c>
      <c r="N787" s="206">
        <v>0</v>
      </c>
      <c r="O787" s="206">
        <v>0</v>
      </c>
      <c r="P787" s="212">
        <f t="shared" si="221"/>
        <v>1000</v>
      </c>
      <c r="Q787" s="66">
        <f t="shared" si="225"/>
        <v>17000</v>
      </c>
    </row>
    <row r="788" spans="1:17" ht="15" hidden="1" customHeight="1" outlineLevel="1">
      <c r="A788" s="510"/>
      <c r="B788" s="511"/>
      <c r="C788" s="128" t="s">
        <v>130</v>
      </c>
      <c r="D788" s="128"/>
      <c r="E788" s="206">
        <v>0</v>
      </c>
      <c r="F788" s="480">
        <v>100000</v>
      </c>
      <c r="G788" s="480">
        <v>900000</v>
      </c>
      <c r="H788" s="349">
        <v>900000</v>
      </c>
      <c r="I788" s="361">
        <v>1000000</v>
      </c>
      <c r="J788" s="212">
        <f t="shared" si="223"/>
        <v>2900000</v>
      </c>
      <c r="K788" s="206">
        <v>0</v>
      </c>
      <c r="L788" s="206">
        <v>0</v>
      </c>
      <c r="M788" s="514">
        <v>100000</v>
      </c>
      <c r="N788" s="206">
        <v>0</v>
      </c>
      <c r="O788" s="206">
        <v>0</v>
      </c>
      <c r="P788" s="212">
        <f t="shared" si="221"/>
        <v>100000</v>
      </c>
      <c r="Q788" s="66">
        <f t="shared" si="225"/>
        <v>3000000</v>
      </c>
    </row>
    <row r="789" spans="1:17" ht="15" hidden="1" customHeight="1" outlineLevel="1">
      <c r="A789" s="510"/>
      <c r="B789" s="511"/>
      <c r="C789" s="128" t="s">
        <v>130</v>
      </c>
      <c r="D789" s="128"/>
      <c r="E789" s="206">
        <v>0</v>
      </c>
      <c r="F789" s="481"/>
      <c r="G789" s="481"/>
      <c r="H789" s="349"/>
      <c r="I789" s="362"/>
      <c r="J789" s="212">
        <f t="shared" si="223"/>
        <v>0</v>
      </c>
      <c r="K789" s="206">
        <v>0</v>
      </c>
      <c r="L789" s="206">
        <v>0</v>
      </c>
      <c r="M789" s="515"/>
      <c r="N789" s="206">
        <v>0</v>
      </c>
      <c r="O789" s="206">
        <v>0</v>
      </c>
      <c r="P789" s="212">
        <f t="shared" si="221"/>
        <v>0</v>
      </c>
      <c r="Q789" s="66">
        <f t="shared" si="225"/>
        <v>0</v>
      </c>
    </row>
    <row r="790" spans="1:17" ht="16.5" hidden="1" customHeight="1" outlineLevel="1">
      <c r="A790" s="510"/>
      <c r="B790" s="511"/>
      <c r="C790" s="128" t="s">
        <v>131</v>
      </c>
      <c r="D790" s="128"/>
      <c r="E790" s="206">
        <v>0</v>
      </c>
      <c r="F790" s="207">
        <v>15000</v>
      </c>
      <c r="G790" s="206">
        <v>0</v>
      </c>
      <c r="H790" s="349">
        <v>0</v>
      </c>
      <c r="I790" s="350">
        <v>1500</v>
      </c>
      <c r="J790" s="212">
        <f t="shared" si="223"/>
        <v>16500</v>
      </c>
      <c r="K790" s="206">
        <v>0</v>
      </c>
      <c r="L790" s="206">
        <v>0</v>
      </c>
      <c r="M790" s="207">
        <v>1500</v>
      </c>
      <c r="N790" s="206">
        <v>0</v>
      </c>
      <c r="O790" s="206">
        <v>0</v>
      </c>
      <c r="P790" s="212">
        <f t="shared" si="221"/>
        <v>1500</v>
      </c>
      <c r="Q790" s="66">
        <f t="shared" si="225"/>
        <v>18000</v>
      </c>
    </row>
    <row r="791" spans="1:17" ht="16.5" hidden="1" customHeight="1" outlineLevel="1">
      <c r="A791" s="510"/>
      <c r="B791" s="511"/>
      <c r="C791" s="128" t="s">
        <v>132</v>
      </c>
      <c r="D791" s="128"/>
      <c r="E791" s="206">
        <v>0</v>
      </c>
      <c r="F791" s="207">
        <v>5000</v>
      </c>
      <c r="G791" s="206">
        <v>0</v>
      </c>
      <c r="H791" s="349">
        <v>0</v>
      </c>
      <c r="I791" s="350">
        <v>500</v>
      </c>
      <c r="J791" s="212">
        <f t="shared" si="223"/>
        <v>5500</v>
      </c>
      <c r="K791" s="206">
        <v>0</v>
      </c>
      <c r="L791" s="206">
        <v>0</v>
      </c>
      <c r="M791" s="207">
        <v>500</v>
      </c>
      <c r="N791" s="206">
        <v>0</v>
      </c>
      <c r="O791" s="206">
        <v>0</v>
      </c>
      <c r="P791" s="212">
        <f t="shared" si="221"/>
        <v>500</v>
      </c>
      <c r="Q791" s="66">
        <f t="shared" si="225"/>
        <v>6000</v>
      </c>
    </row>
    <row r="792" spans="1:17" ht="16.5" hidden="1" customHeight="1" outlineLevel="1">
      <c r="A792" s="510"/>
      <c r="B792" s="511"/>
      <c r="C792" s="128" t="s">
        <v>133</v>
      </c>
      <c r="D792" s="128"/>
      <c r="E792" s="206">
        <v>0</v>
      </c>
      <c r="F792" s="207">
        <v>50000</v>
      </c>
      <c r="G792" s="206">
        <v>0</v>
      </c>
      <c r="H792" s="349">
        <v>0</v>
      </c>
      <c r="I792" s="350">
        <v>5000</v>
      </c>
      <c r="J792" s="212">
        <f t="shared" si="223"/>
        <v>55000</v>
      </c>
      <c r="K792" s="206">
        <v>0</v>
      </c>
      <c r="L792" s="206">
        <v>0</v>
      </c>
      <c r="M792" s="207">
        <v>5000</v>
      </c>
      <c r="N792" s="206">
        <v>0</v>
      </c>
      <c r="O792" s="206">
        <v>0</v>
      </c>
      <c r="P792" s="212">
        <f t="shared" si="221"/>
        <v>5000</v>
      </c>
      <c r="Q792" s="66">
        <f t="shared" si="225"/>
        <v>60000</v>
      </c>
    </row>
    <row r="793" spans="1:17" ht="16.5" hidden="1" customHeight="1" outlineLevel="1">
      <c r="A793" s="510"/>
      <c r="B793" s="511"/>
      <c r="C793" s="128" t="s">
        <v>134</v>
      </c>
      <c r="D793" s="128"/>
      <c r="E793" s="206">
        <v>0</v>
      </c>
      <c r="F793" s="207">
        <v>72000</v>
      </c>
      <c r="G793" s="206">
        <v>0</v>
      </c>
      <c r="H793" s="349">
        <v>0</v>
      </c>
      <c r="I793" s="350">
        <v>7200</v>
      </c>
      <c r="J793" s="212">
        <f t="shared" si="223"/>
        <v>79200</v>
      </c>
      <c r="K793" s="206">
        <v>0</v>
      </c>
      <c r="L793" s="206">
        <v>0</v>
      </c>
      <c r="M793" s="207">
        <v>7200</v>
      </c>
      <c r="N793" s="206">
        <v>0</v>
      </c>
      <c r="O793" s="206">
        <v>0</v>
      </c>
      <c r="P793" s="212">
        <f t="shared" si="221"/>
        <v>7200</v>
      </c>
      <c r="Q793" s="66">
        <f t="shared" si="225"/>
        <v>86400</v>
      </c>
    </row>
    <row r="794" spans="1:17" ht="33.75" customHeight="1" collapsed="1">
      <c r="A794" s="510"/>
      <c r="B794" s="511"/>
      <c r="C794" s="128" t="s">
        <v>13</v>
      </c>
      <c r="D794" s="25">
        <v>0</v>
      </c>
      <c r="E794" s="208">
        <f t="shared" ref="E794:O794" si="229">SUM(E795:E801)</f>
        <v>110000</v>
      </c>
      <c r="F794" s="208">
        <f t="shared" si="229"/>
        <v>22000</v>
      </c>
      <c r="G794" s="208">
        <f t="shared" si="229"/>
        <v>0</v>
      </c>
      <c r="H794" s="351">
        <v>0</v>
      </c>
      <c r="I794" s="351">
        <v>22000</v>
      </c>
      <c r="J794" s="212">
        <f t="shared" si="223"/>
        <v>154000</v>
      </c>
      <c r="K794" s="208">
        <f t="shared" si="229"/>
        <v>0</v>
      </c>
      <c r="L794" s="208">
        <f t="shared" si="229"/>
        <v>110000</v>
      </c>
      <c r="M794" s="208">
        <f t="shared" si="229"/>
        <v>22000</v>
      </c>
      <c r="N794" s="208">
        <f t="shared" si="229"/>
        <v>0</v>
      </c>
      <c r="O794" s="208">
        <f t="shared" si="229"/>
        <v>110000</v>
      </c>
      <c r="P794" s="212">
        <f t="shared" si="221"/>
        <v>242000</v>
      </c>
      <c r="Q794" s="66">
        <f t="shared" si="225"/>
        <v>396000</v>
      </c>
    </row>
    <row r="795" spans="1:17" ht="16.5" hidden="1" customHeight="1" outlineLevel="1">
      <c r="A795" s="510"/>
      <c r="B795" s="511"/>
      <c r="C795" s="128" t="s">
        <v>129</v>
      </c>
      <c r="D795" s="128"/>
      <c r="E795" s="206">
        <f>22000</f>
        <v>22000</v>
      </c>
      <c r="F795" s="206">
        <v>0</v>
      </c>
      <c r="G795" s="206">
        <v>0</v>
      </c>
      <c r="H795" s="349">
        <v>0</v>
      </c>
      <c r="I795" s="349">
        <v>0</v>
      </c>
      <c r="J795" s="212">
        <f t="shared" si="223"/>
        <v>22000</v>
      </c>
      <c r="K795" s="206">
        <v>0</v>
      </c>
      <c r="L795" s="206">
        <v>22000</v>
      </c>
      <c r="M795" s="206">
        <v>0</v>
      </c>
      <c r="N795" s="206">
        <v>0</v>
      </c>
      <c r="O795" s="206">
        <v>22000</v>
      </c>
      <c r="P795" s="212">
        <f t="shared" si="221"/>
        <v>44000</v>
      </c>
      <c r="Q795" s="66">
        <f t="shared" si="225"/>
        <v>66000</v>
      </c>
    </row>
    <row r="796" spans="1:17" ht="15" hidden="1" customHeight="1" outlineLevel="1">
      <c r="A796" s="510"/>
      <c r="B796" s="511"/>
      <c r="C796" s="128" t="s">
        <v>130</v>
      </c>
      <c r="D796" s="128"/>
      <c r="E796" s="206">
        <v>22000</v>
      </c>
      <c r="F796" s="206">
        <v>0</v>
      </c>
      <c r="G796" s="206">
        <v>0</v>
      </c>
      <c r="H796" s="349">
        <v>0</v>
      </c>
      <c r="I796" s="349">
        <v>0</v>
      </c>
      <c r="J796" s="212">
        <f t="shared" si="223"/>
        <v>22000</v>
      </c>
      <c r="K796" s="206">
        <v>0</v>
      </c>
      <c r="L796" s="206">
        <v>22000</v>
      </c>
      <c r="M796" s="206">
        <v>0</v>
      </c>
      <c r="N796" s="206">
        <v>0</v>
      </c>
      <c r="O796" s="206">
        <v>22000</v>
      </c>
      <c r="P796" s="212">
        <f t="shared" si="221"/>
        <v>44000</v>
      </c>
      <c r="Q796" s="66">
        <f t="shared" si="225"/>
        <v>66000</v>
      </c>
    </row>
    <row r="797" spans="1:17" ht="15" hidden="1" customHeight="1" outlineLevel="1">
      <c r="A797" s="510"/>
      <c r="B797" s="511"/>
      <c r="C797" s="128" t="s">
        <v>130</v>
      </c>
      <c r="D797" s="128"/>
      <c r="E797" s="206">
        <v>0</v>
      </c>
      <c r="F797" s="206">
        <v>0</v>
      </c>
      <c r="G797" s="206">
        <v>0</v>
      </c>
      <c r="H797" s="349">
        <v>0</v>
      </c>
      <c r="I797" s="349">
        <v>0</v>
      </c>
      <c r="J797" s="212">
        <f t="shared" si="223"/>
        <v>0</v>
      </c>
      <c r="K797" s="206">
        <v>0</v>
      </c>
      <c r="L797" s="206">
        <v>0</v>
      </c>
      <c r="M797" s="206">
        <v>0</v>
      </c>
      <c r="N797" s="206">
        <v>0</v>
      </c>
      <c r="O797" s="206">
        <v>0</v>
      </c>
      <c r="P797" s="212">
        <f t="shared" si="221"/>
        <v>0</v>
      </c>
      <c r="Q797" s="66">
        <f t="shared" si="225"/>
        <v>0</v>
      </c>
    </row>
    <row r="798" spans="1:17" ht="15" hidden="1" customHeight="1" outlineLevel="1">
      <c r="A798" s="510"/>
      <c r="B798" s="511"/>
      <c r="C798" s="128" t="s">
        <v>131</v>
      </c>
      <c r="D798" s="128"/>
      <c r="E798" s="206">
        <v>22000</v>
      </c>
      <c r="F798" s="206">
        <v>0</v>
      </c>
      <c r="G798" s="206">
        <v>0</v>
      </c>
      <c r="H798" s="349">
        <v>0</v>
      </c>
      <c r="I798" s="349">
        <v>0</v>
      </c>
      <c r="J798" s="212">
        <f t="shared" si="223"/>
        <v>22000</v>
      </c>
      <c r="K798" s="206">
        <v>0</v>
      </c>
      <c r="L798" s="206">
        <v>22000</v>
      </c>
      <c r="M798" s="206">
        <v>0</v>
      </c>
      <c r="N798" s="206">
        <v>0</v>
      </c>
      <c r="O798" s="206">
        <v>22000</v>
      </c>
      <c r="P798" s="212">
        <f t="shared" si="221"/>
        <v>44000</v>
      </c>
      <c r="Q798" s="66">
        <f t="shared" si="225"/>
        <v>66000</v>
      </c>
    </row>
    <row r="799" spans="1:17" ht="15" hidden="1" customHeight="1" outlineLevel="1">
      <c r="A799" s="510"/>
      <c r="B799" s="511"/>
      <c r="C799" s="128" t="s">
        <v>132</v>
      </c>
      <c r="D799" s="128"/>
      <c r="E799" s="206">
        <v>22000</v>
      </c>
      <c r="F799" s="206">
        <v>0</v>
      </c>
      <c r="G799" s="206">
        <v>0</v>
      </c>
      <c r="H799" s="349">
        <v>0</v>
      </c>
      <c r="I799" s="349">
        <v>0</v>
      </c>
      <c r="J799" s="212">
        <f t="shared" si="223"/>
        <v>22000</v>
      </c>
      <c r="K799" s="206">
        <v>0</v>
      </c>
      <c r="L799" s="206">
        <v>22000</v>
      </c>
      <c r="M799" s="206">
        <v>0</v>
      </c>
      <c r="N799" s="206">
        <v>0</v>
      </c>
      <c r="O799" s="206">
        <v>22000</v>
      </c>
      <c r="P799" s="212">
        <f t="shared" si="221"/>
        <v>44000</v>
      </c>
      <c r="Q799" s="66">
        <f t="shared" si="225"/>
        <v>66000</v>
      </c>
    </row>
    <row r="800" spans="1:17" ht="16.5" hidden="1" customHeight="1" outlineLevel="1">
      <c r="A800" s="510"/>
      <c r="B800" s="511"/>
      <c r="C800" s="128" t="s">
        <v>133</v>
      </c>
      <c r="D800" s="128"/>
      <c r="E800" s="206">
        <v>22000</v>
      </c>
      <c r="F800" s="206">
        <v>0</v>
      </c>
      <c r="G800" s="206">
        <v>0</v>
      </c>
      <c r="H800" s="349">
        <v>0</v>
      </c>
      <c r="I800" s="349">
        <v>0</v>
      </c>
      <c r="J800" s="212">
        <f t="shared" si="223"/>
        <v>22000</v>
      </c>
      <c r="K800" s="206">
        <v>0</v>
      </c>
      <c r="L800" s="206">
        <v>22000</v>
      </c>
      <c r="M800" s="206">
        <v>0</v>
      </c>
      <c r="N800" s="206">
        <v>0</v>
      </c>
      <c r="O800" s="206">
        <v>22000</v>
      </c>
      <c r="P800" s="212">
        <f t="shared" si="221"/>
        <v>44000</v>
      </c>
      <c r="Q800" s="66">
        <f t="shared" si="225"/>
        <v>66000</v>
      </c>
    </row>
    <row r="801" spans="1:17" ht="16.5" hidden="1" customHeight="1" outlineLevel="1">
      <c r="A801" s="510"/>
      <c r="B801" s="511"/>
      <c r="C801" s="128" t="s">
        <v>134</v>
      </c>
      <c r="D801" s="128"/>
      <c r="E801" s="206">
        <v>0</v>
      </c>
      <c r="F801" s="208">
        <v>22000</v>
      </c>
      <c r="G801" s="206">
        <v>0</v>
      </c>
      <c r="H801" s="349">
        <v>0</v>
      </c>
      <c r="I801" s="351">
        <v>22000</v>
      </c>
      <c r="J801" s="212">
        <f t="shared" si="223"/>
        <v>44000</v>
      </c>
      <c r="K801" s="206">
        <v>0</v>
      </c>
      <c r="L801" s="206">
        <v>0</v>
      </c>
      <c r="M801" s="208">
        <v>22000</v>
      </c>
      <c r="N801" s="206">
        <v>0</v>
      </c>
      <c r="O801" s="206">
        <v>0</v>
      </c>
      <c r="P801" s="212">
        <f t="shared" si="221"/>
        <v>22000</v>
      </c>
      <c r="Q801" s="66">
        <f t="shared" si="225"/>
        <v>66000</v>
      </c>
    </row>
    <row r="802" spans="1:17" ht="25.5" customHeight="1" collapsed="1">
      <c r="A802" s="510"/>
      <c r="B802" s="511"/>
      <c r="C802" s="128" t="s">
        <v>277</v>
      </c>
      <c r="D802" s="25">
        <v>0</v>
      </c>
      <c r="E802" s="208">
        <f t="shared" ref="E802:O802" si="230">SUM(E803:E809)</f>
        <v>274000</v>
      </c>
      <c r="F802" s="208">
        <f t="shared" si="230"/>
        <v>1070000</v>
      </c>
      <c r="G802" s="208">
        <f t="shared" si="230"/>
        <v>4040000</v>
      </c>
      <c r="H802" s="351">
        <v>4040000</v>
      </c>
      <c r="I802" s="351">
        <v>3600400</v>
      </c>
      <c r="J802" s="212">
        <f t="shared" si="223"/>
        <v>13024400</v>
      </c>
      <c r="K802" s="208">
        <f t="shared" si="230"/>
        <v>910800</v>
      </c>
      <c r="L802" s="208">
        <f t="shared" si="230"/>
        <v>475000</v>
      </c>
      <c r="M802" s="208">
        <f t="shared" si="230"/>
        <v>300000</v>
      </c>
      <c r="N802" s="208">
        <f t="shared" si="230"/>
        <v>1000000</v>
      </c>
      <c r="O802" s="208">
        <f t="shared" si="230"/>
        <v>5100000</v>
      </c>
      <c r="P802" s="212">
        <f t="shared" si="221"/>
        <v>7785800</v>
      </c>
      <c r="Q802" s="66">
        <f t="shared" si="225"/>
        <v>20810200</v>
      </c>
    </row>
    <row r="803" spans="1:17" ht="16.5" hidden="1" customHeight="1" outlineLevel="1">
      <c r="A803" s="510"/>
      <c r="B803" s="511"/>
      <c r="C803" s="128" t="s">
        <v>129</v>
      </c>
      <c r="D803" s="128"/>
      <c r="E803" s="206">
        <v>274000</v>
      </c>
      <c r="F803" s="207">
        <v>0</v>
      </c>
      <c r="G803" s="207">
        <f>390000</f>
        <v>390000</v>
      </c>
      <c r="H803" s="350">
        <v>390000</v>
      </c>
      <c r="I803" s="350">
        <v>400</v>
      </c>
      <c r="J803" s="212">
        <f t="shared" si="223"/>
        <v>1054400</v>
      </c>
      <c r="K803" s="207">
        <v>800</v>
      </c>
      <c r="L803" s="206">
        <v>0</v>
      </c>
      <c r="M803" s="206">
        <v>0</v>
      </c>
      <c r="N803" s="206">
        <v>0</v>
      </c>
      <c r="O803" s="206">
        <v>0</v>
      </c>
      <c r="P803" s="212">
        <f t="shared" si="221"/>
        <v>800</v>
      </c>
      <c r="Q803" s="66">
        <f t="shared" si="225"/>
        <v>1055200</v>
      </c>
    </row>
    <row r="804" spans="1:17" ht="15" hidden="1" customHeight="1" outlineLevel="1">
      <c r="A804" s="510"/>
      <c r="B804" s="511"/>
      <c r="C804" s="128" t="s">
        <v>130</v>
      </c>
      <c r="D804" s="128"/>
      <c r="E804" s="206">
        <v>0</v>
      </c>
      <c r="F804" s="207">
        <v>0</v>
      </c>
      <c r="G804" s="207">
        <v>200000</v>
      </c>
      <c r="H804" s="350">
        <v>200000</v>
      </c>
      <c r="I804" s="350">
        <v>300000</v>
      </c>
      <c r="J804" s="212">
        <f t="shared" si="223"/>
        <v>700000</v>
      </c>
      <c r="K804" s="207">
        <v>180000</v>
      </c>
      <c r="L804" s="206">
        <v>0</v>
      </c>
      <c r="M804" s="206">
        <v>0</v>
      </c>
      <c r="N804" s="206">
        <v>0</v>
      </c>
      <c r="O804" s="206">
        <v>0</v>
      </c>
      <c r="P804" s="212">
        <f t="shared" si="221"/>
        <v>180000</v>
      </c>
      <c r="Q804" s="66">
        <f t="shared" si="225"/>
        <v>880000</v>
      </c>
    </row>
    <row r="805" spans="1:17" ht="15" hidden="1" customHeight="1" outlineLevel="1">
      <c r="A805" s="510"/>
      <c r="B805" s="511"/>
      <c r="C805" s="128" t="s">
        <v>130</v>
      </c>
      <c r="D805" s="128"/>
      <c r="E805" s="206">
        <v>0</v>
      </c>
      <c r="F805" s="206">
        <v>0</v>
      </c>
      <c r="G805" s="207">
        <v>450000</v>
      </c>
      <c r="H805" s="350">
        <v>450000</v>
      </c>
      <c r="I805" s="350">
        <v>200000</v>
      </c>
      <c r="J805" s="212">
        <f t="shared" si="223"/>
        <v>1100000</v>
      </c>
      <c r="K805" s="207">
        <v>280000</v>
      </c>
      <c r="L805" s="206">
        <v>0</v>
      </c>
      <c r="M805" s="206">
        <v>0</v>
      </c>
      <c r="N805" s="207">
        <v>100000</v>
      </c>
      <c r="O805" s="206">
        <v>0</v>
      </c>
      <c r="P805" s="212">
        <f t="shared" si="221"/>
        <v>380000</v>
      </c>
      <c r="Q805" s="66">
        <f t="shared" si="225"/>
        <v>1480000</v>
      </c>
    </row>
    <row r="806" spans="1:17" ht="16.5" hidden="1" customHeight="1" outlineLevel="1">
      <c r="A806" s="510"/>
      <c r="B806" s="511"/>
      <c r="C806" s="128" t="s">
        <v>131</v>
      </c>
      <c r="D806" s="128"/>
      <c r="E806" s="206">
        <v>0</v>
      </c>
      <c r="F806" s="207">
        <v>105000</v>
      </c>
      <c r="G806" s="207">
        <v>2000000</v>
      </c>
      <c r="H806" s="350">
        <v>2000000</v>
      </c>
      <c r="I806" s="350">
        <v>50000</v>
      </c>
      <c r="J806" s="212">
        <f t="shared" si="223"/>
        <v>4155000</v>
      </c>
      <c r="K806" s="207">
        <v>50000</v>
      </c>
      <c r="L806" s="207">
        <v>50000</v>
      </c>
      <c r="M806" s="207">
        <v>50000</v>
      </c>
      <c r="N806" s="207">
        <v>50000</v>
      </c>
      <c r="O806" s="207">
        <v>50000</v>
      </c>
      <c r="P806" s="212">
        <f t="shared" si="221"/>
        <v>250000</v>
      </c>
      <c r="Q806" s="66">
        <f t="shared" si="225"/>
        <v>4405000</v>
      </c>
    </row>
    <row r="807" spans="1:17" ht="16.5" hidden="1" customHeight="1" outlineLevel="1">
      <c r="A807" s="510"/>
      <c r="B807" s="511"/>
      <c r="C807" s="128" t="s">
        <v>132</v>
      </c>
      <c r="D807" s="128"/>
      <c r="E807" s="206">
        <v>0</v>
      </c>
      <c r="F807" s="207">
        <v>965000</v>
      </c>
      <c r="G807" s="207">
        <v>100000</v>
      </c>
      <c r="H807" s="350">
        <v>100000</v>
      </c>
      <c r="I807" s="350">
        <v>50000</v>
      </c>
      <c r="J807" s="212">
        <f t="shared" si="223"/>
        <v>1215000</v>
      </c>
      <c r="K807" s="207">
        <v>100000</v>
      </c>
      <c r="L807" s="207">
        <v>100000</v>
      </c>
      <c r="M807" s="207">
        <v>50000</v>
      </c>
      <c r="N807" s="207">
        <v>50000</v>
      </c>
      <c r="O807" s="207">
        <v>50000</v>
      </c>
      <c r="P807" s="212">
        <f t="shared" si="221"/>
        <v>350000</v>
      </c>
      <c r="Q807" s="66">
        <f t="shared" si="225"/>
        <v>1565000</v>
      </c>
    </row>
    <row r="808" spans="1:17" ht="16.5" hidden="1" customHeight="1" outlineLevel="1">
      <c r="A808" s="510"/>
      <c r="B808" s="511"/>
      <c r="C808" s="128" t="s">
        <v>133</v>
      </c>
      <c r="D808" s="128"/>
      <c r="E808" s="206">
        <v>0</v>
      </c>
      <c r="F808" s="207">
        <v>0</v>
      </c>
      <c r="G808" s="207">
        <f>600000+300000</f>
        <v>900000</v>
      </c>
      <c r="H808" s="350">
        <v>900000</v>
      </c>
      <c r="I808" s="350">
        <v>3000000</v>
      </c>
      <c r="J808" s="212">
        <f t="shared" si="223"/>
        <v>4800000</v>
      </c>
      <c r="K808" s="207">
        <v>300000</v>
      </c>
      <c r="L808" s="207">
        <v>300000</v>
      </c>
      <c r="M808" s="207">
        <v>200000</v>
      </c>
      <c r="N808" s="207">
        <v>800000</v>
      </c>
      <c r="O808" s="207">
        <v>5000000</v>
      </c>
      <c r="P808" s="212">
        <f t="shared" si="221"/>
        <v>6600000</v>
      </c>
      <c r="Q808" s="66">
        <f t="shared" si="225"/>
        <v>11400000</v>
      </c>
    </row>
    <row r="809" spans="1:17" ht="16.5" hidden="1" customHeight="1" outlineLevel="1">
      <c r="A809" s="510"/>
      <c r="B809" s="511"/>
      <c r="C809" s="128" t="s">
        <v>134</v>
      </c>
      <c r="D809" s="128"/>
      <c r="E809" s="206">
        <v>0</v>
      </c>
      <c r="F809" s="206">
        <v>0</v>
      </c>
      <c r="G809" s="206">
        <v>0</v>
      </c>
      <c r="H809" s="349">
        <v>0</v>
      </c>
      <c r="I809" s="349">
        <v>0</v>
      </c>
      <c r="J809" s="212">
        <f t="shared" si="223"/>
        <v>0</v>
      </c>
      <c r="K809" s="206">
        <v>0</v>
      </c>
      <c r="L809" s="207">
        <v>25000</v>
      </c>
      <c r="M809" s="206">
        <v>0</v>
      </c>
      <c r="N809" s="206">
        <v>0</v>
      </c>
      <c r="O809" s="206">
        <v>0</v>
      </c>
      <c r="P809" s="212">
        <f t="shared" si="221"/>
        <v>25000</v>
      </c>
      <c r="Q809" s="66">
        <f t="shared" si="225"/>
        <v>25000</v>
      </c>
    </row>
    <row r="810" spans="1:17" ht="25.5" customHeight="1" collapsed="1">
      <c r="A810" s="510"/>
      <c r="B810" s="511"/>
      <c r="C810" s="128" t="s">
        <v>22</v>
      </c>
      <c r="D810" s="25">
        <v>0</v>
      </c>
      <c r="E810" s="208">
        <f>SUM(E811:E817)</f>
        <v>0</v>
      </c>
      <c r="F810" s="208">
        <f>SUM(F811:F817)</f>
        <v>0</v>
      </c>
      <c r="G810" s="208">
        <f>SUM(G811:G817)</f>
        <v>0</v>
      </c>
      <c r="H810" s="351">
        <v>0</v>
      </c>
      <c r="I810" s="351">
        <v>241833</v>
      </c>
      <c r="J810" s="212">
        <f t="shared" si="223"/>
        <v>241833</v>
      </c>
      <c r="K810" s="208">
        <f t="shared" ref="K810:O810" si="231">SUM(K811:K817)</f>
        <v>241833</v>
      </c>
      <c r="L810" s="208">
        <f t="shared" si="231"/>
        <v>241833</v>
      </c>
      <c r="M810" s="307">
        <f t="shared" si="231"/>
        <v>241832.76333333337</v>
      </c>
      <c r="N810" s="319">
        <f t="shared" si="231"/>
        <v>241833</v>
      </c>
      <c r="O810" s="208">
        <f t="shared" si="231"/>
        <v>241833</v>
      </c>
      <c r="P810" s="212">
        <f t="shared" si="221"/>
        <v>1209164.7633333334</v>
      </c>
      <c r="Q810" s="66">
        <f t="shared" si="225"/>
        <v>1450997.7633333334</v>
      </c>
    </row>
    <row r="811" spans="1:17" ht="15.75" hidden="1" customHeight="1" outlineLevel="1">
      <c r="A811" s="510"/>
      <c r="B811" s="511"/>
      <c r="C811" s="129" t="s">
        <v>129</v>
      </c>
      <c r="D811" s="129"/>
      <c r="E811" s="12">
        <v>0</v>
      </c>
      <c r="F811" s="12">
        <v>0</v>
      </c>
      <c r="G811" s="12">
        <v>0</v>
      </c>
      <c r="H811" s="12">
        <v>0</v>
      </c>
      <c r="I811" s="202">
        <v>51666.666666666664</v>
      </c>
      <c r="J811" s="212">
        <f t="shared" si="223"/>
        <v>51666.666666666664</v>
      </c>
      <c r="K811" s="202">
        <v>51667</v>
      </c>
      <c r="L811" s="202">
        <v>51666.666666666664</v>
      </c>
      <c r="M811" s="312">
        <f>51666.6666666667-0.1-0.47</f>
        <v>51666.096666666701</v>
      </c>
      <c r="N811" s="332">
        <f>51666</f>
        <v>51666</v>
      </c>
      <c r="O811" s="202">
        <v>51666.666666666664</v>
      </c>
      <c r="P811" s="212">
        <f t="shared" si="221"/>
        <v>258332.43000000002</v>
      </c>
      <c r="Q811" s="15"/>
    </row>
    <row r="812" spans="1:17" ht="15" hidden="1" customHeight="1" outlineLevel="1">
      <c r="A812" s="510"/>
      <c r="B812" s="511"/>
      <c r="C812" s="129" t="s">
        <v>130</v>
      </c>
      <c r="D812" s="129"/>
      <c r="E812" s="12">
        <v>0</v>
      </c>
      <c r="F812" s="12">
        <v>0</v>
      </c>
      <c r="G812" s="12">
        <v>0</v>
      </c>
      <c r="H812" s="12">
        <v>0</v>
      </c>
      <c r="I812" s="113">
        <v>10833</v>
      </c>
      <c r="J812" s="212">
        <f t="shared" si="223"/>
        <v>10833</v>
      </c>
      <c r="K812" s="113">
        <v>10833</v>
      </c>
      <c r="L812" s="113">
        <v>10833.333333333334</v>
      </c>
      <c r="M812" s="221">
        <v>10833.333333333334</v>
      </c>
      <c r="N812" s="225">
        <v>10834</v>
      </c>
      <c r="O812" s="113">
        <v>10833.333333333334</v>
      </c>
      <c r="P812" s="212">
        <f t="shared" ref="P812:P875" si="232">K812+L812+M812+N812+O812</f>
        <v>54167.000000000007</v>
      </c>
      <c r="Q812" s="15"/>
    </row>
    <row r="813" spans="1:17" ht="15" hidden="1" customHeight="1" outlineLevel="1">
      <c r="A813" s="510"/>
      <c r="B813" s="511"/>
      <c r="C813" s="129" t="s">
        <v>130</v>
      </c>
      <c r="D813" s="129"/>
      <c r="E813" s="12">
        <v>0</v>
      </c>
      <c r="F813" s="12">
        <v>0</v>
      </c>
      <c r="G813" s="12">
        <v>0</v>
      </c>
      <c r="H813" s="12">
        <v>0</v>
      </c>
      <c r="I813" s="113">
        <v>10833.333333333334</v>
      </c>
      <c r="J813" s="212">
        <f t="shared" si="223"/>
        <v>10833.333333333334</v>
      </c>
      <c r="K813" s="113">
        <v>10833</v>
      </c>
      <c r="L813" s="113">
        <v>10833</v>
      </c>
      <c r="M813" s="221">
        <v>10833.333333333334</v>
      </c>
      <c r="N813" s="225">
        <f>10833</f>
        <v>10833</v>
      </c>
      <c r="O813" s="113">
        <v>10833</v>
      </c>
      <c r="P813" s="212">
        <f t="shared" si="232"/>
        <v>54165.333333333336</v>
      </c>
      <c r="Q813" s="15"/>
    </row>
    <row r="814" spans="1:17" ht="15.75" hidden="1" customHeight="1" outlineLevel="1">
      <c r="A814" s="510"/>
      <c r="B814" s="511"/>
      <c r="C814" s="129" t="s">
        <v>131</v>
      </c>
      <c r="D814" s="129"/>
      <c r="E814" s="12">
        <v>0</v>
      </c>
      <c r="F814" s="12">
        <v>0</v>
      </c>
      <c r="G814" s="12">
        <v>0</v>
      </c>
      <c r="H814" s="12">
        <v>0</v>
      </c>
      <c r="I814" s="202">
        <v>50000</v>
      </c>
      <c r="J814" s="212">
        <f t="shared" si="223"/>
        <v>50000</v>
      </c>
      <c r="K814" s="202">
        <v>50000</v>
      </c>
      <c r="L814" s="202">
        <v>50000</v>
      </c>
      <c r="M814" s="109">
        <v>50000</v>
      </c>
      <c r="N814" s="109">
        <v>50000</v>
      </c>
      <c r="O814" s="202">
        <v>50000</v>
      </c>
      <c r="P814" s="212">
        <f t="shared" si="232"/>
        <v>250000</v>
      </c>
      <c r="Q814" s="15"/>
    </row>
    <row r="815" spans="1:17" ht="15.75" hidden="1" customHeight="1" outlineLevel="1">
      <c r="A815" s="510"/>
      <c r="B815" s="511"/>
      <c r="C815" s="129" t="s">
        <v>132</v>
      </c>
      <c r="D815" s="129"/>
      <c r="E815" s="12">
        <v>0</v>
      </c>
      <c r="F815" s="12">
        <v>0</v>
      </c>
      <c r="G815" s="12">
        <v>0</v>
      </c>
      <c r="H815" s="12">
        <v>0</v>
      </c>
      <c r="I815" s="202">
        <v>30000</v>
      </c>
      <c r="J815" s="212">
        <f t="shared" si="223"/>
        <v>30000</v>
      </c>
      <c r="K815" s="202">
        <v>30000</v>
      </c>
      <c r="L815" s="202">
        <v>30000</v>
      </c>
      <c r="M815" s="109">
        <v>30000</v>
      </c>
      <c r="N815" s="109">
        <v>30000</v>
      </c>
      <c r="O815" s="202">
        <v>30000</v>
      </c>
      <c r="P815" s="212">
        <f t="shared" si="232"/>
        <v>150000</v>
      </c>
      <c r="Q815" s="15"/>
    </row>
    <row r="816" spans="1:17" ht="15.75" hidden="1" customHeight="1" outlineLevel="1">
      <c r="A816" s="510"/>
      <c r="B816" s="511"/>
      <c r="C816" s="129" t="s">
        <v>133</v>
      </c>
      <c r="D816" s="129"/>
      <c r="E816" s="12">
        <v>0</v>
      </c>
      <c r="F816" s="12">
        <v>0</v>
      </c>
      <c r="G816" s="12">
        <v>0</v>
      </c>
      <c r="H816" s="12">
        <v>0</v>
      </c>
      <c r="I816" s="202">
        <v>45000</v>
      </c>
      <c r="J816" s="212">
        <f t="shared" si="223"/>
        <v>45000</v>
      </c>
      <c r="K816" s="202">
        <v>45000</v>
      </c>
      <c r="L816" s="202">
        <v>45000</v>
      </c>
      <c r="M816" s="109">
        <v>45000</v>
      </c>
      <c r="N816" s="109">
        <v>45000</v>
      </c>
      <c r="O816" s="202">
        <v>45000</v>
      </c>
      <c r="P816" s="212">
        <f t="shared" si="232"/>
        <v>225000</v>
      </c>
      <c r="Q816" s="15"/>
    </row>
    <row r="817" spans="1:17" ht="15.75" hidden="1" customHeight="1" outlineLevel="1">
      <c r="A817" s="512"/>
      <c r="B817" s="513"/>
      <c r="C817" s="129" t="s">
        <v>134</v>
      </c>
      <c r="D817" s="129"/>
      <c r="E817" s="12">
        <v>0</v>
      </c>
      <c r="F817" s="12">
        <v>0</v>
      </c>
      <c r="G817" s="12">
        <v>0</v>
      </c>
      <c r="H817" s="12">
        <v>0</v>
      </c>
      <c r="I817" s="113">
        <v>43500</v>
      </c>
      <c r="J817" s="212">
        <f t="shared" si="223"/>
        <v>43500</v>
      </c>
      <c r="K817" s="113">
        <v>43500</v>
      </c>
      <c r="L817" s="113">
        <v>43500</v>
      </c>
      <c r="M817" s="12">
        <v>43500</v>
      </c>
      <c r="N817" s="12">
        <v>43500</v>
      </c>
      <c r="O817" s="113">
        <v>43500</v>
      </c>
      <c r="P817" s="212">
        <f t="shared" si="232"/>
        <v>217500</v>
      </c>
      <c r="Q817" s="15"/>
    </row>
    <row r="818" spans="1:17" s="228" customFormat="1" ht="32.25" customHeight="1" collapsed="1">
      <c r="A818" s="505" t="s">
        <v>366</v>
      </c>
      <c r="B818" s="506"/>
      <c r="C818" s="507"/>
      <c r="D818" s="212">
        <f t="shared" ref="D818:I818" si="233">D831+D843+D855+D867</f>
        <v>0</v>
      </c>
      <c r="E818" s="212">
        <f t="shared" si="233"/>
        <v>902000</v>
      </c>
      <c r="F818" s="356">
        <f>F831+F843+F855+F867+F819</f>
        <v>0</v>
      </c>
      <c r="G818" s="212">
        <f t="shared" si="233"/>
        <v>5000</v>
      </c>
      <c r="H818" s="354">
        <f t="shared" si="233"/>
        <v>5000</v>
      </c>
      <c r="I818" s="354">
        <f t="shared" si="233"/>
        <v>13097000</v>
      </c>
      <c r="J818" s="212">
        <f t="shared" si="223"/>
        <v>14009000</v>
      </c>
      <c r="K818" s="356">
        <f t="shared" ref="K818:O818" si="234">K831+K843+K855+K867+K819</f>
        <v>10301630</v>
      </c>
      <c r="L818" s="356">
        <f t="shared" si="234"/>
        <v>3909000</v>
      </c>
      <c r="M818" s="356">
        <f t="shared" si="234"/>
        <v>1099000</v>
      </c>
      <c r="N818" s="356">
        <f t="shared" si="234"/>
        <v>1073000</v>
      </c>
      <c r="O818" s="356">
        <f t="shared" si="234"/>
        <v>787500</v>
      </c>
      <c r="P818" s="212">
        <f t="shared" si="232"/>
        <v>17170130</v>
      </c>
      <c r="Q818" s="67">
        <f>J818+P818</f>
        <v>31179130</v>
      </c>
    </row>
    <row r="819" spans="1:17" s="227" customFormat="1" ht="25.5" customHeight="1">
      <c r="A819" s="508">
        <v>16</v>
      </c>
      <c r="B819" s="509"/>
      <c r="C819" s="128" t="s">
        <v>11</v>
      </c>
      <c r="D819" s="128"/>
      <c r="E819" s="208">
        <f>SUM(E820:E830)</f>
        <v>0</v>
      </c>
      <c r="F819" s="206">
        <f>SUM(F820:F830)</f>
        <v>0</v>
      </c>
      <c r="G819" s="206">
        <f t="shared" ref="G819" si="235">SUM(G820:G830)</f>
        <v>0</v>
      </c>
      <c r="H819" s="349">
        <v>0</v>
      </c>
      <c r="I819" s="349">
        <v>0</v>
      </c>
      <c r="J819" s="212">
        <f t="shared" si="223"/>
        <v>0</v>
      </c>
      <c r="K819" s="208">
        <f>SUM(K820:K830)</f>
        <v>1624630</v>
      </c>
      <c r="L819" s="206">
        <f t="shared" ref="L819:O819" si="236">SUM(L820:L830)</f>
        <v>0</v>
      </c>
      <c r="M819" s="206">
        <f t="shared" si="236"/>
        <v>0</v>
      </c>
      <c r="N819" s="206">
        <f t="shared" si="236"/>
        <v>0</v>
      </c>
      <c r="O819" s="206">
        <f t="shared" si="236"/>
        <v>0</v>
      </c>
      <c r="P819" s="212">
        <f t="shared" si="232"/>
        <v>1624630</v>
      </c>
      <c r="Q819" s="66">
        <f t="shared" ref="Q819:Q867" si="237">J819+P819</f>
        <v>1624630</v>
      </c>
    </row>
    <row r="820" spans="1:17" ht="16.5" hidden="1" customHeight="1" outlineLevel="1">
      <c r="A820" s="510"/>
      <c r="B820" s="511"/>
      <c r="C820" s="130" t="s">
        <v>135</v>
      </c>
      <c r="D820" s="130"/>
      <c r="E820" s="206"/>
      <c r="F820" s="206">
        <v>0</v>
      </c>
      <c r="G820" s="206">
        <v>0</v>
      </c>
      <c r="H820" s="349">
        <v>0</v>
      </c>
      <c r="I820" s="349">
        <v>0</v>
      </c>
      <c r="J820" s="212">
        <f t="shared" si="223"/>
        <v>0</v>
      </c>
      <c r="K820" s="206">
        <v>81228</v>
      </c>
      <c r="L820" s="206">
        <v>0</v>
      </c>
      <c r="M820" s="206">
        <v>0</v>
      </c>
      <c r="N820" s="206">
        <v>0</v>
      </c>
      <c r="O820" s="206">
        <v>0</v>
      </c>
      <c r="P820" s="212">
        <f t="shared" si="232"/>
        <v>81228</v>
      </c>
      <c r="Q820" s="66">
        <f t="shared" si="237"/>
        <v>81228</v>
      </c>
    </row>
    <row r="821" spans="1:17" ht="16.5" hidden="1" customHeight="1" outlineLevel="1">
      <c r="A821" s="510"/>
      <c r="B821" s="511"/>
      <c r="C821" s="128" t="s">
        <v>135</v>
      </c>
      <c r="D821" s="128"/>
      <c r="E821" s="206"/>
      <c r="F821" s="206">
        <v>0</v>
      </c>
      <c r="G821" s="206">
        <v>0</v>
      </c>
      <c r="H821" s="349">
        <v>0</v>
      </c>
      <c r="I821" s="349">
        <v>0</v>
      </c>
      <c r="J821" s="212">
        <f t="shared" si="223"/>
        <v>0</v>
      </c>
      <c r="K821" s="206">
        <v>79416</v>
      </c>
      <c r="L821" s="206">
        <v>0</v>
      </c>
      <c r="M821" s="206">
        <v>0</v>
      </c>
      <c r="N821" s="206">
        <v>0</v>
      </c>
      <c r="O821" s="206">
        <v>0</v>
      </c>
      <c r="P821" s="212">
        <f t="shared" si="232"/>
        <v>79416</v>
      </c>
      <c r="Q821" s="66">
        <f t="shared" si="237"/>
        <v>79416</v>
      </c>
    </row>
    <row r="822" spans="1:17" ht="16.5" hidden="1" customHeight="1" outlineLevel="1">
      <c r="A822" s="510"/>
      <c r="B822" s="511"/>
      <c r="C822" s="130" t="s">
        <v>135</v>
      </c>
      <c r="D822" s="130"/>
      <c r="E822" s="206"/>
      <c r="F822" s="206">
        <v>0</v>
      </c>
      <c r="G822" s="206">
        <v>0</v>
      </c>
      <c r="H822" s="349">
        <v>0</v>
      </c>
      <c r="I822" s="349">
        <v>0</v>
      </c>
      <c r="J822" s="212">
        <f t="shared" si="223"/>
        <v>0</v>
      </c>
      <c r="K822" s="206">
        <v>82632</v>
      </c>
      <c r="L822" s="206">
        <v>0</v>
      </c>
      <c r="M822" s="206">
        <v>0</v>
      </c>
      <c r="N822" s="206">
        <v>0</v>
      </c>
      <c r="O822" s="206">
        <v>0</v>
      </c>
      <c r="P822" s="212">
        <f t="shared" si="232"/>
        <v>82632</v>
      </c>
      <c r="Q822" s="66">
        <f t="shared" si="237"/>
        <v>82632</v>
      </c>
    </row>
    <row r="823" spans="1:17" ht="16.5" hidden="1" customHeight="1" outlineLevel="1">
      <c r="A823" s="510"/>
      <c r="B823" s="511"/>
      <c r="C823" s="128" t="s">
        <v>135</v>
      </c>
      <c r="D823" s="128"/>
      <c r="E823" s="206"/>
      <c r="F823" s="206">
        <v>0</v>
      </c>
      <c r="G823" s="206">
        <v>0</v>
      </c>
      <c r="H823" s="349">
        <v>0</v>
      </c>
      <c r="I823" s="349">
        <v>0</v>
      </c>
      <c r="J823" s="212">
        <f t="shared" si="223"/>
        <v>0</v>
      </c>
      <c r="K823" s="206">
        <v>6420</v>
      </c>
      <c r="L823" s="206">
        <v>0</v>
      </c>
      <c r="M823" s="206">
        <v>0</v>
      </c>
      <c r="N823" s="206">
        <v>0</v>
      </c>
      <c r="O823" s="206">
        <v>0</v>
      </c>
      <c r="P823" s="212">
        <f t="shared" si="232"/>
        <v>6420</v>
      </c>
      <c r="Q823" s="66">
        <f t="shared" si="237"/>
        <v>6420</v>
      </c>
    </row>
    <row r="824" spans="1:17" ht="16.5" hidden="1" customHeight="1" outlineLevel="1">
      <c r="A824" s="510"/>
      <c r="B824" s="511"/>
      <c r="C824" s="128" t="s">
        <v>135</v>
      </c>
      <c r="D824" s="128"/>
      <c r="E824" s="206"/>
      <c r="F824" s="206">
        <v>0</v>
      </c>
      <c r="G824" s="206">
        <v>0</v>
      </c>
      <c r="H824" s="349">
        <v>0</v>
      </c>
      <c r="I824" s="349">
        <v>0</v>
      </c>
      <c r="J824" s="212">
        <f t="shared" si="223"/>
        <v>0</v>
      </c>
      <c r="K824" s="206">
        <v>35136</v>
      </c>
      <c r="L824" s="206">
        <v>0</v>
      </c>
      <c r="M824" s="206">
        <v>0</v>
      </c>
      <c r="N824" s="206">
        <v>0</v>
      </c>
      <c r="O824" s="206">
        <v>0</v>
      </c>
      <c r="P824" s="212">
        <f t="shared" si="232"/>
        <v>35136</v>
      </c>
      <c r="Q824" s="66">
        <f t="shared" si="237"/>
        <v>35136</v>
      </c>
    </row>
    <row r="825" spans="1:17" ht="16.5" hidden="1" customHeight="1" outlineLevel="1">
      <c r="A825" s="510"/>
      <c r="B825" s="511"/>
      <c r="C825" s="128" t="s">
        <v>136</v>
      </c>
      <c r="D825" s="128"/>
      <c r="E825" s="206"/>
      <c r="F825" s="206">
        <v>0</v>
      </c>
      <c r="G825" s="206">
        <v>0</v>
      </c>
      <c r="H825" s="349">
        <v>0</v>
      </c>
      <c r="I825" s="349">
        <v>0</v>
      </c>
      <c r="J825" s="212">
        <f t="shared" si="223"/>
        <v>0</v>
      </c>
      <c r="K825" s="206">
        <v>80676</v>
      </c>
      <c r="L825" s="206">
        <v>0</v>
      </c>
      <c r="M825" s="206">
        <v>0</v>
      </c>
      <c r="N825" s="206">
        <v>0</v>
      </c>
      <c r="O825" s="206">
        <v>0</v>
      </c>
      <c r="P825" s="212">
        <f t="shared" si="232"/>
        <v>80676</v>
      </c>
      <c r="Q825" s="66">
        <f t="shared" si="237"/>
        <v>80676</v>
      </c>
    </row>
    <row r="826" spans="1:17" ht="16.5" hidden="1" customHeight="1" outlineLevel="1">
      <c r="A826" s="510"/>
      <c r="B826" s="511"/>
      <c r="C826" s="128" t="s">
        <v>137</v>
      </c>
      <c r="D826" s="128"/>
      <c r="E826" s="206"/>
      <c r="F826" s="206">
        <v>0</v>
      </c>
      <c r="G826" s="206">
        <v>0</v>
      </c>
      <c r="H826" s="349">
        <v>0</v>
      </c>
      <c r="I826" s="349">
        <v>0</v>
      </c>
      <c r="J826" s="212">
        <f t="shared" si="223"/>
        <v>0</v>
      </c>
      <c r="K826" s="206">
        <v>221964</v>
      </c>
      <c r="L826" s="206">
        <v>0</v>
      </c>
      <c r="M826" s="206">
        <v>0</v>
      </c>
      <c r="N826" s="206">
        <v>0</v>
      </c>
      <c r="O826" s="206">
        <v>0</v>
      </c>
      <c r="P826" s="212">
        <f t="shared" si="232"/>
        <v>221964</v>
      </c>
      <c r="Q826" s="66">
        <f t="shared" si="237"/>
        <v>221964</v>
      </c>
    </row>
    <row r="827" spans="1:17" ht="16.5" hidden="1" customHeight="1" outlineLevel="1">
      <c r="A827" s="510"/>
      <c r="B827" s="511"/>
      <c r="C827" s="130" t="s">
        <v>138</v>
      </c>
      <c r="D827" s="130"/>
      <c r="E827" s="206"/>
      <c r="F827" s="206">
        <v>0</v>
      </c>
      <c r="G827" s="206">
        <v>0</v>
      </c>
      <c r="H827" s="349">
        <v>0</v>
      </c>
      <c r="I827" s="349">
        <v>0</v>
      </c>
      <c r="J827" s="212">
        <f t="shared" si="223"/>
        <v>0</v>
      </c>
      <c r="K827" s="206">
        <v>228360</v>
      </c>
      <c r="L827" s="206">
        <v>0</v>
      </c>
      <c r="M827" s="206">
        <v>0</v>
      </c>
      <c r="N827" s="206">
        <v>0</v>
      </c>
      <c r="O827" s="206">
        <v>0</v>
      </c>
      <c r="P827" s="212">
        <f t="shared" si="232"/>
        <v>228360</v>
      </c>
      <c r="Q827" s="66">
        <f t="shared" si="237"/>
        <v>228360</v>
      </c>
    </row>
    <row r="828" spans="1:17" ht="16.5" hidden="1" customHeight="1" outlineLevel="1">
      <c r="A828" s="510"/>
      <c r="B828" s="511"/>
      <c r="C828" s="130" t="s">
        <v>139</v>
      </c>
      <c r="D828" s="130"/>
      <c r="E828" s="206"/>
      <c r="F828" s="206">
        <v>0</v>
      </c>
      <c r="G828" s="206">
        <v>0</v>
      </c>
      <c r="H828" s="349">
        <v>0</v>
      </c>
      <c r="I828" s="349">
        <v>0</v>
      </c>
      <c r="J828" s="212">
        <f t="shared" si="223"/>
        <v>0</v>
      </c>
      <c r="K828" s="206">
        <v>423036</v>
      </c>
      <c r="L828" s="206">
        <v>0</v>
      </c>
      <c r="M828" s="206">
        <v>0</v>
      </c>
      <c r="N828" s="206">
        <v>0</v>
      </c>
      <c r="O828" s="206">
        <v>0</v>
      </c>
      <c r="P828" s="212">
        <f t="shared" si="232"/>
        <v>423036</v>
      </c>
      <c r="Q828" s="66">
        <f t="shared" si="237"/>
        <v>423036</v>
      </c>
    </row>
    <row r="829" spans="1:17" ht="16.5" hidden="1" customHeight="1" outlineLevel="1">
      <c r="A829" s="510"/>
      <c r="B829" s="511"/>
      <c r="C829" s="128" t="s">
        <v>140</v>
      </c>
      <c r="D829" s="128"/>
      <c r="E829" s="206"/>
      <c r="F829" s="206">
        <v>0</v>
      </c>
      <c r="G829" s="206">
        <v>0</v>
      </c>
      <c r="H829" s="349">
        <v>0</v>
      </c>
      <c r="I829" s="349">
        <v>0</v>
      </c>
      <c r="J829" s="212">
        <f t="shared" si="223"/>
        <v>0</v>
      </c>
      <c r="K829" s="206">
        <v>303394</v>
      </c>
      <c r="L829" s="206">
        <v>0</v>
      </c>
      <c r="M829" s="206">
        <v>0</v>
      </c>
      <c r="N829" s="206">
        <v>0</v>
      </c>
      <c r="O829" s="206">
        <v>0</v>
      </c>
      <c r="P829" s="212">
        <f t="shared" si="232"/>
        <v>303394</v>
      </c>
      <c r="Q829" s="66">
        <f t="shared" si="237"/>
        <v>303394</v>
      </c>
    </row>
    <row r="830" spans="1:17" ht="16.5" hidden="1" customHeight="1" outlineLevel="1">
      <c r="A830" s="510"/>
      <c r="B830" s="511"/>
      <c r="C830" s="128" t="s">
        <v>141</v>
      </c>
      <c r="D830" s="128"/>
      <c r="E830" s="206"/>
      <c r="F830" s="206">
        <v>0</v>
      </c>
      <c r="G830" s="206">
        <v>0</v>
      </c>
      <c r="H830" s="349">
        <v>0</v>
      </c>
      <c r="I830" s="349">
        <v>0</v>
      </c>
      <c r="J830" s="212">
        <f t="shared" si="223"/>
        <v>0</v>
      </c>
      <c r="K830" s="206">
        <v>82368</v>
      </c>
      <c r="L830" s="206">
        <v>0</v>
      </c>
      <c r="M830" s="206">
        <v>0</v>
      </c>
      <c r="N830" s="206">
        <v>0</v>
      </c>
      <c r="O830" s="206">
        <v>0</v>
      </c>
      <c r="P830" s="212">
        <f t="shared" si="232"/>
        <v>82368</v>
      </c>
      <c r="Q830" s="66">
        <f t="shared" si="237"/>
        <v>82368</v>
      </c>
    </row>
    <row r="831" spans="1:17" ht="25.5" customHeight="1" collapsed="1">
      <c r="A831" s="510"/>
      <c r="B831" s="511"/>
      <c r="C831" s="128" t="s">
        <v>12</v>
      </c>
      <c r="D831" s="25">
        <v>0</v>
      </c>
      <c r="E831" s="208">
        <f>SUM(E832:E842)+18618</f>
        <v>68618</v>
      </c>
      <c r="F831" s="206">
        <f>SUM(F832:F842)</f>
        <v>0</v>
      </c>
      <c r="G831" s="208">
        <f t="shared" ref="G831:L831" si="238">SUM(G832:G842)</f>
        <v>5000</v>
      </c>
      <c r="H831" s="349">
        <v>5000</v>
      </c>
      <c r="I831" s="351">
        <v>5000</v>
      </c>
      <c r="J831" s="212">
        <f t="shared" si="223"/>
        <v>83618</v>
      </c>
      <c r="K831" s="206">
        <f>SUM(K832:K842)</f>
        <v>0</v>
      </c>
      <c r="L831" s="208">
        <f t="shared" si="238"/>
        <v>5000</v>
      </c>
      <c r="M831" s="206">
        <f>SUM(M832:M842)</f>
        <v>0</v>
      </c>
      <c r="N831" s="208">
        <f>SUM(N832:N842)</f>
        <v>5000</v>
      </c>
      <c r="O831" s="206">
        <f>SUM(O832:O842)</f>
        <v>0</v>
      </c>
      <c r="P831" s="212">
        <f t="shared" si="232"/>
        <v>10000</v>
      </c>
      <c r="Q831" s="66">
        <f t="shared" si="237"/>
        <v>93618</v>
      </c>
    </row>
    <row r="832" spans="1:17" ht="16.5" hidden="1" customHeight="1" outlineLevel="1">
      <c r="A832" s="510"/>
      <c r="B832" s="511"/>
      <c r="C832" s="130" t="s">
        <v>135</v>
      </c>
      <c r="D832" s="130"/>
      <c r="E832" s="206">
        <v>6000</v>
      </c>
      <c r="F832" s="206">
        <v>0</v>
      </c>
      <c r="G832" s="208">
        <v>600</v>
      </c>
      <c r="H832" s="349">
        <v>600</v>
      </c>
      <c r="I832" s="351">
        <v>600</v>
      </c>
      <c r="J832" s="212">
        <f t="shared" si="223"/>
        <v>7800</v>
      </c>
      <c r="K832" s="206">
        <v>0</v>
      </c>
      <c r="L832" s="208">
        <v>600</v>
      </c>
      <c r="M832" s="206">
        <v>0</v>
      </c>
      <c r="N832" s="208">
        <v>600</v>
      </c>
      <c r="O832" s="206">
        <v>0</v>
      </c>
      <c r="P832" s="212">
        <f t="shared" si="232"/>
        <v>1200</v>
      </c>
      <c r="Q832" s="66">
        <f t="shared" si="237"/>
        <v>9000</v>
      </c>
    </row>
    <row r="833" spans="1:17" ht="16.5" hidden="1" customHeight="1" outlineLevel="1">
      <c r="A833" s="510"/>
      <c r="B833" s="511"/>
      <c r="C833" s="128" t="s">
        <v>135</v>
      </c>
      <c r="D833" s="128"/>
      <c r="E833" s="206">
        <v>0</v>
      </c>
      <c r="F833" s="206">
        <v>0</v>
      </c>
      <c r="G833" s="206">
        <v>0</v>
      </c>
      <c r="H833" s="349">
        <v>0</v>
      </c>
      <c r="I833" s="349">
        <v>0</v>
      </c>
      <c r="J833" s="212">
        <f t="shared" si="223"/>
        <v>0</v>
      </c>
      <c r="K833" s="206">
        <v>0</v>
      </c>
      <c r="L833" s="206">
        <v>0</v>
      </c>
      <c r="M833" s="206">
        <v>0</v>
      </c>
      <c r="N833" s="206">
        <v>0</v>
      </c>
      <c r="O833" s="206">
        <v>0</v>
      </c>
      <c r="P833" s="212">
        <f t="shared" si="232"/>
        <v>0</v>
      </c>
      <c r="Q833" s="66">
        <f t="shared" si="237"/>
        <v>0</v>
      </c>
    </row>
    <row r="834" spans="1:17" ht="16.5" hidden="1" customHeight="1" outlineLevel="1">
      <c r="A834" s="510"/>
      <c r="B834" s="511"/>
      <c r="C834" s="130" t="s">
        <v>135</v>
      </c>
      <c r="D834" s="130"/>
      <c r="E834" s="206">
        <v>0</v>
      </c>
      <c r="F834" s="206">
        <v>0</v>
      </c>
      <c r="G834" s="206">
        <v>0</v>
      </c>
      <c r="H834" s="349">
        <v>0</v>
      </c>
      <c r="I834" s="349">
        <v>0</v>
      </c>
      <c r="J834" s="212">
        <f t="shared" si="223"/>
        <v>0</v>
      </c>
      <c r="K834" s="206">
        <v>0</v>
      </c>
      <c r="L834" s="206">
        <v>0</v>
      </c>
      <c r="M834" s="206">
        <v>0</v>
      </c>
      <c r="N834" s="206">
        <v>0</v>
      </c>
      <c r="O834" s="206">
        <v>0</v>
      </c>
      <c r="P834" s="212">
        <f t="shared" si="232"/>
        <v>0</v>
      </c>
      <c r="Q834" s="66">
        <f t="shared" si="237"/>
        <v>0</v>
      </c>
    </row>
    <row r="835" spans="1:17" ht="16.5" hidden="1" customHeight="1" outlineLevel="1">
      <c r="A835" s="510"/>
      <c r="B835" s="511"/>
      <c r="C835" s="128" t="s">
        <v>135</v>
      </c>
      <c r="D835" s="128"/>
      <c r="E835" s="206">
        <v>0</v>
      </c>
      <c r="F835" s="206">
        <v>0</v>
      </c>
      <c r="G835" s="206">
        <v>0</v>
      </c>
      <c r="H835" s="349">
        <v>0</v>
      </c>
      <c r="I835" s="349">
        <v>0</v>
      </c>
      <c r="J835" s="212">
        <f t="shared" si="223"/>
        <v>0</v>
      </c>
      <c r="K835" s="206">
        <v>0</v>
      </c>
      <c r="L835" s="206">
        <v>0</v>
      </c>
      <c r="M835" s="206">
        <v>0</v>
      </c>
      <c r="N835" s="206">
        <v>0</v>
      </c>
      <c r="O835" s="206">
        <v>0</v>
      </c>
      <c r="P835" s="212">
        <f t="shared" si="232"/>
        <v>0</v>
      </c>
      <c r="Q835" s="66">
        <f t="shared" si="237"/>
        <v>0</v>
      </c>
    </row>
    <row r="836" spans="1:17" ht="16.5" hidden="1" customHeight="1" outlineLevel="1">
      <c r="A836" s="510"/>
      <c r="B836" s="511"/>
      <c r="C836" s="128" t="s">
        <v>135</v>
      </c>
      <c r="D836" s="128"/>
      <c r="E836" s="206">
        <v>0</v>
      </c>
      <c r="F836" s="206">
        <v>0</v>
      </c>
      <c r="G836" s="206">
        <v>0</v>
      </c>
      <c r="H836" s="349">
        <v>0</v>
      </c>
      <c r="I836" s="349">
        <v>0</v>
      </c>
      <c r="J836" s="212">
        <f t="shared" si="223"/>
        <v>0</v>
      </c>
      <c r="K836" s="206">
        <v>0</v>
      </c>
      <c r="L836" s="206">
        <v>0</v>
      </c>
      <c r="M836" s="206">
        <v>0</v>
      </c>
      <c r="N836" s="206">
        <v>0</v>
      </c>
      <c r="O836" s="206">
        <v>0</v>
      </c>
      <c r="P836" s="212">
        <f t="shared" si="232"/>
        <v>0</v>
      </c>
      <c r="Q836" s="66">
        <f t="shared" si="237"/>
        <v>0</v>
      </c>
    </row>
    <row r="837" spans="1:17" ht="16.5" hidden="1" customHeight="1" outlineLevel="1">
      <c r="A837" s="510"/>
      <c r="B837" s="511"/>
      <c r="C837" s="128" t="s">
        <v>136</v>
      </c>
      <c r="D837" s="128"/>
      <c r="E837" s="206">
        <v>0</v>
      </c>
      <c r="F837" s="206">
        <v>0</v>
      </c>
      <c r="G837" s="206">
        <v>0</v>
      </c>
      <c r="H837" s="349">
        <v>0</v>
      </c>
      <c r="I837" s="349">
        <v>0</v>
      </c>
      <c r="J837" s="212">
        <f t="shared" si="223"/>
        <v>0</v>
      </c>
      <c r="K837" s="206">
        <v>0</v>
      </c>
      <c r="L837" s="206">
        <v>0</v>
      </c>
      <c r="M837" s="206">
        <v>0</v>
      </c>
      <c r="N837" s="206">
        <v>0</v>
      </c>
      <c r="O837" s="206">
        <v>0</v>
      </c>
      <c r="P837" s="212">
        <f t="shared" si="232"/>
        <v>0</v>
      </c>
      <c r="Q837" s="66">
        <f t="shared" si="237"/>
        <v>0</v>
      </c>
    </row>
    <row r="838" spans="1:17" ht="16.5" hidden="1" customHeight="1" outlineLevel="1">
      <c r="A838" s="510"/>
      <c r="B838" s="511"/>
      <c r="C838" s="128" t="s">
        <v>137</v>
      </c>
      <c r="D838" s="128"/>
      <c r="E838" s="206">
        <v>34700</v>
      </c>
      <c r="F838" s="206">
        <v>0</v>
      </c>
      <c r="G838" s="208">
        <v>3470</v>
      </c>
      <c r="H838" s="349">
        <v>3470</v>
      </c>
      <c r="I838" s="351">
        <v>3470</v>
      </c>
      <c r="J838" s="212">
        <f t="shared" si="223"/>
        <v>45110</v>
      </c>
      <c r="K838" s="206">
        <v>0</v>
      </c>
      <c r="L838" s="208">
        <v>3470</v>
      </c>
      <c r="M838" s="206">
        <v>0</v>
      </c>
      <c r="N838" s="208">
        <v>3470</v>
      </c>
      <c r="O838" s="206">
        <v>0</v>
      </c>
      <c r="P838" s="212">
        <f t="shared" si="232"/>
        <v>6940</v>
      </c>
      <c r="Q838" s="66">
        <f t="shared" si="237"/>
        <v>52050</v>
      </c>
    </row>
    <row r="839" spans="1:17" ht="16.5" hidden="1" customHeight="1" outlineLevel="1">
      <c r="A839" s="510"/>
      <c r="B839" s="511"/>
      <c r="C839" s="130" t="s">
        <v>138</v>
      </c>
      <c r="D839" s="130"/>
      <c r="E839" s="206">
        <v>1200</v>
      </c>
      <c r="F839" s="206">
        <v>0</v>
      </c>
      <c r="G839" s="208">
        <v>120</v>
      </c>
      <c r="H839" s="349">
        <v>120</v>
      </c>
      <c r="I839" s="351">
        <v>120</v>
      </c>
      <c r="J839" s="212">
        <f t="shared" si="223"/>
        <v>1560</v>
      </c>
      <c r="K839" s="206">
        <v>0</v>
      </c>
      <c r="L839" s="208">
        <v>120</v>
      </c>
      <c r="M839" s="206">
        <v>0</v>
      </c>
      <c r="N839" s="208">
        <v>120</v>
      </c>
      <c r="O839" s="206">
        <v>0</v>
      </c>
      <c r="P839" s="212">
        <f t="shared" si="232"/>
        <v>240</v>
      </c>
      <c r="Q839" s="66">
        <f t="shared" si="237"/>
        <v>1800</v>
      </c>
    </row>
    <row r="840" spans="1:17" ht="16.5" hidden="1" customHeight="1" outlineLevel="1">
      <c r="A840" s="510"/>
      <c r="B840" s="511"/>
      <c r="C840" s="130" t="s">
        <v>139</v>
      </c>
      <c r="D840" s="130"/>
      <c r="E840" s="206">
        <v>3600</v>
      </c>
      <c r="F840" s="206">
        <v>0</v>
      </c>
      <c r="G840" s="208">
        <v>360</v>
      </c>
      <c r="H840" s="349">
        <v>360</v>
      </c>
      <c r="I840" s="351">
        <v>360</v>
      </c>
      <c r="J840" s="212">
        <f t="shared" si="223"/>
        <v>4680</v>
      </c>
      <c r="K840" s="206">
        <v>0</v>
      </c>
      <c r="L840" s="208">
        <v>360</v>
      </c>
      <c r="M840" s="206">
        <v>0</v>
      </c>
      <c r="N840" s="208">
        <v>360</v>
      </c>
      <c r="O840" s="206">
        <v>0</v>
      </c>
      <c r="P840" s="212">
        <f t="shared" si="232"/>
        <v>720</v>
      </c>
      <c r="Q840" s="66">
        <f t="shared" si="237"/>
        <v>5400</v>
      </c>
    </row>
    <row r="841" spans="1:17" ht="16.5" hidden="1" customHeight="1" outlineLevel="1">
      <c r="A841" s="510"/>
      <c r="B841" s="511"/>
      <c r="C841" s="128" t="s">
        <v>140</v>
      </c>
      <c r="D841" s="128"/>
      <c r="E841" s="206">
        <v>4500</v>
      </c>
      <c r="F841" s="206">
        <v>0</v>
      </c>
      <c r="G841" s="208">
        <v>450</v>
      </c>
      <c r="H841" s="349">
        <v>450</v>
      </c>
      <c r="I841" s="351">
        <v>450</v>
      </c>
      <c r="J841" s="212">
        <f t="shared" ref="J841:J904" si="239">I841+H841+G841+F841+E841+D841</f>
        <v>5850</v>
      </c>
      <c r="K841" s="206">
        <v>0</v>
      </c>
      <c r="L841" s="208">
        <v>450</v>
      </c>
      <c r="M841" s="206">
        <v>0</v>
      </c>
      <c r="N841" s="208">
        <v>450</v>
      </c>
      <c r="O841" s="206">
        <v>0</v>
      </c>
      <c r="P841" s="212">
        <f t="shared" si="232"/>
        <v>900</v>
      </c>
      <c r="Q841" s="66">
        <f t="shared" si="237"/>
        <v>6750</v>
      </c>
    </row>
    <row r="842" spans="1:17" ht="16.5" hidden="1" customHeight="1" outlineLevel="1">
      <c r="A842" s="510"/>
      <c r="B842" s="511"/>
      <c r="C842" s="128" t="s">
        <v>141</v>
      </c>
      <c r="D842" s="128"/>
      <c r="E842" s="206">
        <v>0</v>
      </c>
      <c r="F842" s="206">
        <v>0</v>
      </c>
      <c r="G842" s="206">
        <v>0</v>
      </c>
      <c r="H842" s="349">
        <v>0</v>
      </c>
      <c r="I842" s="349">
        <v>0</v>
      </c>
      <c r="J842" s="212">
        <f t="shared" si="239"/>
        <v>0</v>
      </c>
      <c r="K842" s="206">
        <v>0</v>
      </c>
      <c r="L842" s="206">
        <v>0</v>
      </c>
      <c r="M842" s="206">
        <v>0</v>
      </c>
      <c r="N842" s="206">
        <v>0</v>
      </c>
      <c r="O842" s="206">
        <v>0</v>
      </c>
      <c r="P842" s="212">
        <f t="shared" si="232"/>
        <v>0</v>
      </c>
      <c r="Q842" s="66">
        <f t="shared" si="237"/>
        <v>0</v>
      </c>
    </row>
    <row r="843" spans="1:17" ht="25.5" customHeight="1" collapsed="1">
      <c r="A843" s="510"/>
      <c r="B843" s="511"/>
      <c r="C843" s="128" t="s">
        <v>13</v>
      </c>
      <c r="D843" s="25">
        <v>0</v>
      </c>
      <c r="E843" s="208">
        <f>SUM(E844:E854)</f>
        <v>192000</v>
      </c>
      <c r="F843" s="206">
        <f>SUM(F844:F854)</f>
        <v>0</v>
      </c>
      <c r="G843" s="206">
        <f>SUM(G844:G854)</f>
        <v>0</v>
      </c>
      <c r="H843" s="349">
        <v>0</v>
      </c>
      <c r="I843" s="349">
        <v>0</v>
      </c>
      <c r="J843" s="212">
        <f t="shared" si="239"/>
        <v>192000</v>
      </c>
      <c r="K843" s="206">
        <f>SUM(K844:K854)</f>
        <v>0</v>
      </c>
      <c r="L843" s="208">
        <f t="shared" ref="L843:N843" si="240">SUM(L844:L854)</f>
        <v>192500</v>
      </c>
      <c r="M843" s="206">
        <f t="shared" si="240"/>
        <v>0</v>
      </c>
      <c r="N843" s="206">
        <f t="shared" si="240"/>
        <v>0</v>
      </c>
      <c r="O843" s="206">
        <f>SUM(O844:O854)</f>
        <v>192500</v>
      </c>
      <c r="P843" s="212">
        <f t="shared" si="232"/>
        <v>385000</v>
      </c>
      <c r="Q843" s="66">
        <f t="shared" si="237"/>
        <v>577000</v>
      </c>
    </row>
    <row r="844" spans="1:17" ht="16.5" hidden="1" customHeight="1" outlineLevel="1">
      <c r="A844" s="510"/>
      <c r="B844" s="511"/>
      <c r="C844" s="130" t="s">
        <v>135</v>
      </c>
      <c r="D844" s="130"/>
      <c r="E844" s="206">
        <v>27500</v>
      </c>
      <c r="F844" s="206">
        <v>0</v>
      </c>
      <c r="G844" s="206">
        <v>0</v>
      </c>
      <c r="H844" s="349">
        <v>0</v>
      </c>
      <c r="I844" s="349">
        <v>0</v>
      </c>
      <c r="J844" s="212">
        <f t="shared" si="239"/>
        <v>27500</v>
      </c>
      <c r="K844" s="206">
        <v>0</v>
      </c>
      <c r="L844" s="208">
        <v>27500</v>
      </c>
      <c r="M844" s="206">
        <v>0</v>
      </c>
      <c r="N844" s="206">
        <v>0</v>
      </c>
      <c r="O844" s="206">
        <v>27500</v>
      </c>
      <c r="P844" s="212">
        <f t="shared" si="232"/>
        <v>55000</v>
      </c>
      <c r="Q844" s="66">
        <f t="shared" si="237"/>
        <v>82500</v>
      </c>
    </row>
    <row r="845" spans="1:17" ht="16.5" hidden="1" customHeight="1" outlineLevel="1">
      <c r="A845" s="510"/>
      <c r="B845" s="511"/>
      <c r="C845" s="128" t="s">
        <v>135</v>
      </c>
      <c r="D845" s="128"/>
      <c r="E845" s="206">
        <v>0</v>
      </c>
      <c r="F845" s="206">
        <v>0</v>
      </c>
      <c r="G845" s="206">
        <v>0</v>
      </c>
      <c r="H845" s="349">
        <v>0</v>
      </c>
      <c r="I845" s="349">
        <v>0</v>
      </c>
      <c r="J845" s="212">
        <f t="shared" si="239"/>
        <v>0</v>
      </c>
      <c r="K845" s="206">
        <v>0</v>
      </c>
      <c r="L845" s="206">
        <v>0</v>
      </c>
      <c r="M845" s="206">
        <v>0</v>
      </c>
      <c r="N845" s="206">
        <v>0</v>
      </c>
      <c r="O845" s="206">
        <v>0</v>
      </c>
      <c r="P845" s="212">
        <f t="shared" si="232"/>
        <v>0</v>
      </c>
      <c r="Q845" s="66">
        <f t="shared" si="237"/>
        <v>0</v>
      </c>
    </row>
    <row r="846" spans="1:17" ht="16.5" hidden="1" customHeight="1" outlineLevel="1">
      <c r="A846" s="510"/>
      <c r="B846" s="511"/>
      <c r="C846" s="130" t="s">
        <v>135</v>
      </c>
      <c r="D846" s="130"/>
      <c r="E846" s="206">
        <v>0</v>
      </c>
      <c r="F846" s="206">
        <v>0</v>
      </c>
      <c r="G846" s="206">
        <v>0</v>
      </c>
      <c r="H846" s="349">
        <v>0</v>
      </c>
      <c r="I846" s="349">
        <v>0</v>
      </c>
      <c r="J846" s="212">
        <f t="shared" si="239"/>
        <v>0</v>
      </c>
      <c r="K846" s="206">
        <v>0</v>
      </c>
      <c r="L846" s="206">
        <v>0</v>
      </c>
      <c r="M846" s="206">
        <v>0</v>
      </c>
      <c r="N846" s="206">
        <v>0</v>
      </c>
      <c r="O846" s="206">
        <v>0</v>
      </c>
      <c r="P846" s="212">
        <f t="shared" si="232"/>
        <v>0</v>
      </c>
      <c r="Q846" s="66">
        <f t="shared" si="237"/>
        <v>0</v>
      </c>
    </row>
    <row r="847" spans="1:17" ht="16.5" hidden="1" customHeight="1" outlineLevel="1">
      <c r="A847" s="510"/>
      <c r="B847" s="511"/>
      <c r="C847" s="128" t="s">
        <v>135</v>
      </c>
      <c r="D847" s="128"/>
      <c r="E847" s="206">
        <v>0</v>
      </c>
      <c r="F847" s="206">
        <v>0</v>
      </c>
      <c r="G847" s="206">
        <v>0</v>
      </c>
      <c r="H847" s="349">
        <v>0</v>
      </c>
      <c r="I847" s="349">
        <v>0</v>
      </c>
      <c r="J847" s="212">
        <f t="shared" si="239"/>
        <v>0</v>
      </c>
      <c r="K847" s="206">
        <v>0</v>
      </c>
      <c r="L847" s="206">
        <v>0</v>
      </c>
      <c r="M847" s="206">
        <v>0</v>
      </c>
      <c r="N847" s="206">
        <v>0</v>
      </c>
      <c r="O847" s="206">
        <v>0</v>
      </c>
      <c r="P847" s="212">
        <f t="shared" si="232"/>
        <v>0</v>
      </c>
      <c r="Q847" s="66">
        <f t="shared" si="237"/>
        <v>0</v>
      </c>
    </row>
    <row r="848" spans="1:17" ht="16.5" hidden="1" customHeight="1" outlineLevel="1">
      <c r="A848" s="510"/>
      <c r="B848" s="511"/>
      <c r="C848" s="128" t="s">
        <v>135</v>
      </c>
      <c r="D848" s="128"/>
      <c r="E848" s="206">
        <v>0</v>
      </c>
      <c r="F848" s="206">
        <v>0</v>
      </c>
      <c r="G848" s="206">
        <v>0</v>
      </c>
      <c r="H848" s="349">
        <v>0</v>
      </c>
      <c r="I848" s="349">
        <v>0</v>
      </c>
      <c r="J848" s="212">
        <f t="shared" si="239"/>
        <v>0</v>
      </c>
      <c r="K848" s="206">
        <v>0</v>
      </c>
      <c r="L848" s="206">
        <v>0</v>
      </c>
      <c r="M848" s="206">
        <v>0</v>
      </c>
      <c r="N848" s="206">
        <v>0</v>
      </c>
      <c r="O848" s="206">
        <v>0</v>
      </c>
      <c r="P848" s="212">
        <f t="shared" si="232"/>
        <v>0</v>
      </c>
      <c r="Q848" s="66">
        <f t="shared" si="237"/>
        <v>0</v>
      </c>
    </row>
    <row r="849" spans="1:17" ht="16.5" hidden="1" customHeight="1" outlineLevel="1">
      <c r="A849" s="510"/>
      <c r="B849" s="511"/>
      <c r="C849" s="128" t="s">
        <v>136</v>
      </c>
      <c r="D849" s="128"/>
      <c r="E849" s="206">
        <v>27500</v>
      </c>
      <c r="F849" s="206">
        <v>0</v>
      </c>
      <c r="G849" s="206">
        <v>0</v>
      </c>
      <c r="H849" s="349">
        <v>0</v>
      </c>
      <c r="I849" s="349">
        <v>0</v>
      </c>
      <c r="J849" s="212">
        <f t="shared" si="239"/>
        <v>27500</v>
      </c>
      <c r="K849" s="206">
        <v>0</v>
      </c>
      <c r="L849" s="206">
        <v>27500</v>
      </c>
      <c r="M849" s="206">
        <v>0</v>
      </c>
      <c r="N849" s="206">
        <v>0</v>
      </c>
      <c r="O849" s="206">
        <v>27500</v>
      </c>
      <c r="P849" s="212">
        <f t="shared" si="232"/>
        <v>55000</v>
      </c>
      <c r="Q849" s="66">
        <f t="shared" si="237"/>
        <v>82500</v>
      </c>
    </row>
    <row r="850" spans="1:17" ht="16.5" hidden="1" customHeight="1" outlineLevel="1">
      <c r="A850" s="510"/>
      <c r="B850" s="511"/>
      <c r="C850" s="128" t="s">
        <v>137</v>
      </c>
      <c r="D850" s="128"/>
      <c r="E850" s="206">
        <v>27500</v>
      </c>
      <c r="F850" s="206">
        <v>0</v>
      </c>
      <c r="G850" s="206">
        <v>0</v>
      </c>
      <c r="H850" s="107">
        <v>0</v>
      </c>
      <c r="I850" s="349">
        <v>0</v>
      </c>
      <c r="J850" s="212">
        <f t="shared" si="239"/>
        <v>27500</v>
      </c>
      <c r="K850" s="206">
        <v>0</v>
      </c>
      <c r="L850" s="208">
        <v>27500</v>
      </c>
      <c r="M850" s="206">
        <v>0</v>
      </c>
      <c r="N850" s="206">
        <v>0</v>
      </c>
      <c r="O850" s="206">
        <v>27500</v>
      </c>
      <c r="P850" s="212">
        <f t="shared" si="232"/>
        <v>55000</v>
      </c>
      <c r="Q850" s="66">
        <f t="shared" si="237"/>
        <v>82500</v>
      </c>
    </row>
    <row r="851" spans="1:17" ht="16.5" hidden="1" customHeight="1" outlineLevel="1">
      <c r="A851" s="510"/>
      <c r="B851" s="511"/>
      <c r="C851" s="130" t="s">
        <v>138</v>
      </c>
      <c r="D851" s="130"/>
      <c r="E851" s="206">
        <v>27500</v>
      </c>
      <c r="F851" s="206">
        <v>0</v>
      </c>
      <c r="G851" s="206">
        <v>0</v>
      </c>
      <c r="H851" s="107">
        <v>0</v>
      </c>
      <c r="I851" s="349">
        <v>0</v>
      </c>
      <c r="J851" s="212">
        <f t="shared" si="239"/>
        <v>27500</v>
      </c>
      <c r="K851" s="206">
        <v>0</v>
      </c>
      <c r="L851" s="208">
        <v>27500</v>
      </c>
      <c r="M851" s="206">
        <v>0</v>
      </c>
      <c r="N851" s="206">
        <v>0</v>
      </c>
      <c r="O851" s="206">
        <v>27500</v>
      </c>
      <c r="P851" s="212">
        <f t="shared" si="232"/>
        <v>55000</v>
      </c>
      <c r="Q851" s="66">
        <f t="shared" si="237"/>
        <v>82500</v>
      </c>
    </row>
    <row r="852" spans="1:17" ht="16.5" hidden="1" customHeight="1" outlineLevel="1">
      <c r="A852" s="510"/>
      <c r="B852" s="511"/>
      <c r="C852" s="130" t="s">
        <v>139</v>
      </c>
      <c r="D852" s="130"/>
      <c r="E852" s="206">
        <v>27500</v>
      </c>
      <c r="F852" s="206">
        <v>0</v>
      </c>
      <c r="G852" s="206">
        <v>0</v>
      </c>
      <c r="H852" s="107">
        <v>0</v>
      </c>
      <c r="I852" s="349">
        <v>0</v>
      </c>
      <c r="J852" s="212">
        <f t="shared" si="239"/>
        <v>27500</v>
      </c>
      <c r="K852" s="206">
        <v>0</v>
      </c>
      <c r="L852" s="208">
        <v>27500</v>
      </c>
      <c r="M852" s="206">
        <v>0</v>
      </c>
      <c r="N852" s="206">
        <v>0</v>
      </c>
      <c r="O852" s="206">
        <v>27500</v>
      </c>
      <c r="P852" s="212">
        <f t="shared" si="232"/>
        <v>55000</v>
      </c>
      <c r="Q852" s="66">
        <f t="shared" si="237"/>
        <v>82500</v>
      </c>
    </row>
    <row r="853" spans="1:17" ht="16.5" hidden="1" customHeight="1" outlineLevel="1">
      <c r="A853" s="510"/>
      <c r="B853" s="511"/>
      <c r="C853" s="128" t="s">
        <v>140</v>
      </c>
      <c r="D853" s="128"/>
      <c r="E853" s="113">
        <v>27000</v>
      </c>
      <c r="F853" s="206">
        <v>0</v>
      </c>
      <c r="G853" s="206">
        <v>0</v>
      </c>
      <c r="H853" s="107">
        <v>0</v>
      </c>
      <c r="I853" s="349">
        <v>0</v>
      </c>
      <c r="J853" s="212">
        <f t="shared" si="239"/>
        <v>27000</v>
      </c>
      <c r="K853" s="206">
        <v>0</v>
      </c>
      <c r="L853" s="208">
        <v>27500</v>
      </c>
      <c r="M853" s="206">
        <v>0</v>
      </c>
      <c r="N853" s="206">
        <v>0</v>
      </c>
      <c r="O853" s="206">
        <v>27500</v>
      </c>
      <c r="P853" s="212">
        <f t="shared" si="232"/>
        <v>55000</v>
      </c>
      <c r="Q853" s="66">
        <f t="shared" si="237"/>
        <v>82000</v>
      </c>
    </row>
    <row r="854" spans="1:17" ht="16.5" hidden="1" customHeight="1" outlineLevel="1">
      <c r="A854" s="510"/>
      <c r="B854" s="511"/>
      <c r="C854" s="128" t="s">
        <v>141</v>
      </c>
      <c r="D854" s="128"/>
      <c r="E854" s="206">
        <v>27500</v>
      </c>
      <c r="F854" s="206">
        <v>0</v>
      </c>
      <c r="G854" s="206">
        <v>0</v>
      </c>
      <c r="H854" s="349">
        <v>0</v>
      </c>
      <c r="I854" s="349">
        <v>0</v>
      </c>
      <c r="J854" s="212">
        <f t="shared" si="239"/>
        <v>27500</v>
      </c>
      <c r="K854" s="206">
        <v>0</v>
      </c>
      <c r="L854" s="206">
        <v>27500</v>
      </c>
      <c r="M854" s="206">
        <v>0</v>
      </c>
      <c r="N854" s="206">
        <v>0</v>
      </c>
      <c r="O854" s="206">
        <v>27500</v>
      </c>
      <c r="P854" s="212">
        <f t="shared" si="232"/>
        <v>55000</v>
      </c>
      <c r="Q854" s="66">
        <f t="shared" si="237"/>
        <v>82500</v>
      </c>
    </row>
    <row r="855" spans="1:17" ht="25.5" customHeight="1" collapsed="1">
      <c r="A855" s="510"/>
      <c r="B855" s="511"/>
      <c r="C855" s="128" t="s">
        <v>277</v>
      </c>
      <c r="D855" s="25">
        <v>0</v>
      </c>
      <c r="E855" s="208">
        <f>SUM(E856:E866)-18618</f>
        <v>641382</v>
      </c>
      <c r="F855" s="206">
        <f t="shared" ref="F855:O855" si="241">SUM(F856:F866)</f>
        <v>0</v>
      </c>
      <c r="G855" s="206">
        <f t="shared" si="241"/>
        <v>0</v>
      </c>
      <c r="H855" s="349">
        <v>0</v>
      </c>
      <c r="I855" s="351">
        <v>12190000</v>
      </c>
      <c r="J855" s="212">
        <f t="shared" si="239"/>
        <v>12831382</v>
      </c>
      <c r="K855" s="208">
        <f t="shared" si="241"/>
        <v>8110000</v>
      </c>
      <c r="L855" s="208">
        <f t="shared" si="241"/>
        <v>3026500</v>
      </c>
      <c r="M855" s="208">
        <f t="shared" si="241"/>
        <v>780000</v>
      </c>
      <c r="N855" s="208">
        <f t="shared" si="241"/>
        <v>600000</v>
      </c>
      <c r="O855" s="208">
        <f t="shared" si="241"/>
        <v>500000</v>
      </c>
      <c r="P855" s="212">
        <f t="shared" si="232"/>
        <v>13016500</v>
      </c>
      <c r="Q855" s="66">
        <f t="shared" si="237"/>
        <v>25847882</v>
      </c>
    </row>
    <row r="856" spans="1:17" ht="16.5" hidden="1" customHeight="1" outlineLevel="1">
      <c r="A856" s="510"/>
      <c r="B856" s="511"/>
      <c r="C856" s="130" t="s">
        <v>135</v>
      </c>
      <c r="D856" s="130"/>
      <c r="E856" s="113">
        <v>660000</v>
      </c>
      <c r="F856" s="206">
        <v>0</v>
      </c>
      <c r="G856" s="206">
        <v>0</v>
      </c>
      <c r="H856" s="349">
        <v>0</v>
      </c>
      <c r="I856" s="349">
        <v>0</v>
      </c>
      <c r="J856" s="212">
        <f t="shared" si="239"/>
        <v>660000</v>
      </c>
      <c r="K856" s="206">
        <v>0</v>
      </c>
      <c r="L856" s="206">
        <v>0</v>
      </c>
      <c r="M856" s="206">
        <v>0</v>
      </c>
      <c r="N856" s="206">
        <v>0</v>
      </c>
      <c r="O856" s="206">
        <v>0</v>
      </c>
      <c r="P856" s="212">
        <f t="shared" si="232"/>
        <v>0</v>
      </c>
      <c r="Q856" s="66">
        <f t="shared" si="237"/>
        <v>660000</v>
      </c>
    </row>
    <row r="857" spans="1:17" ht="16.5" hidden="1" customHeight="1" outlineLevel="1">
      <c r="A857" s="510"/>
      <c r="B857" s="511"/>
      <c r="C857" s="128" t="s">
        <v>135</v>
      </c>
      <c r="D857" s="128"/>
      <c r="E857" s="206">
        <v>0</v>
      </c>
      <c r="F857" s="206">
        <v>0</v>
      </c>
      <c r="G857" s="206">
        <v>0</v>
      </c>
      <c r="H857" s="349">
        <v>0</v>
      </c>
      <c r="I857" s="349">
        <v>0</v>
      </c>
      <c r="J857" s="212">
        <f t="shared" si="239"/>
        <v>0</v>
      </c>
      <c r="K857" s="206">
        <v>0</v>
      </c>
      <c r="L857" s="206">
        <v>0</v>
      </c>
      <c r="M857" s="206">
        <v>0</v>
      </c>
      <c r="N857" s="206">
        <v>0</v>
      </c>
      <c r="O857" s="206">
        <v>0</v>
      </c>
      <c r="P857" s="212">
        <f t="shared" si="232"/>
        <v>0</v>
      </c>
      <c r="Q857" s="66">
        <f t="shared" si="237"/>
        <v>0</v>
      </c>
    </row>
    <row r="858" spans="1:17" ht="16.5" hidden="1" customHeight="1" outlineLevel="1">
      <c r="A858" s="510"/>
      <c r="B858" s="511"/>
      <c r="C858" s="130" t="s">
        <v>135</v>
      </c>
      <c r="D858" s="130"/>
      <c r="E858" s="206">
        <v>0</v>
      </c>
      <c r="F858" s="206">
        <v>0</v>
      </c>
      <c r="G858" s="206">
        <v>0</v>
      </c>
      <c r="H858" s="349">
        <v>0</v>
      </c>
      <c r="I858" s="349">
        <v>0</v>
      </c>
      <c r="J858" s="212">
        <f t="shared" si="239"/>
        <v>0</v>
      </c>
      <c r="K858" s="206">
        <v>0</v>
      </c>
      <c r="L858" s="206">
        <v>0</v>
      </c>
      <c r="M858" s="206">
        <v>0</v>
      </c>
      <c r="N858" s="206">
        <v>0</v>
      </c>
      <c r="O858" s="206">
        <v>0</v>
      </c>
      <c r="P858" s="212">
        <f t="shared" si="232"/>
        <v>0</v>
      </c>
      <c r="Q858" s="66">
        <f t="shared" si="237"/>
        <v>0</v>
      </c>
    </row>
    <row r="859" spans="1:17" ht="16.5" hidden="1" customHeight="1" outlineLevel="1">
      <c r="A859" s="510"/>
      <c r="B859" s="511"/>
      <c r="C859" s="128" t="s">
        <v>135</v>
      </c>
      <c r="D859" s="128"/>
      <c r="E859" s="206">
        <v>0</v>
      </c>
      <c r="F859" s="206">
        <v>0</v>
      </c>
      <c r="G859" s="206">
        <v>0</v>
      </c>
      <c r="H859" s="349">
        <v>0</v>
      </c>
      <c r="I859" s="349">
        <v>0</v>
      </c>
      <c r="J859" s="212">
        <f t="shared" si="239"/>
        <v>0</v>
      </c>
      <c r="K859" s="206">
        <v>0</v>
      </c>
      <c r="L859" s="206">
        <v>0</v>
      </c>
      <c r="M859" s="206">
        <v>0</v>
      </c>
      <c r="N859" s="206">
        <v>0</v>
      </c>
      <c r="O859" s="206">
        <v>0</v>
      </c>
      <c r="P859" s="212">
        <f t="shared" si="232"/>
        <v>0</v>
      </c>
      <c r="Q859" s="66">
        <f t="shared" si="237"/>
        <v>0</v>
      </c>
    </row>
    <row r="860" spans="1:17" ht="16.5" hidden="1" customHeight="1" outlineLevel="1">
      <c r="A860" s="510"/>
      <c r="B860" s="511"/>
      <c r="C860" s="128" t="s">
        <v>135</v>
      </c>
      <c r="D860" s="128"/>
      <c r="E860" s="206">
        <v>0</v>
      </c>
      <c r="F860" s="206">
        <v>0</v>
      </c>
      <c r="G860" s="206">
        <v>0</v>
      </c>
      <c r="H860" s="349">
        <v>0</v>
      </c>
      <c r="I860" s="349">
        <v>0</v>
      </c>
      <c r="J860" s="212">
        <f t="shared" si="239"/>
        <v>0</v>
      </c>
      <c r="K860" s="207">
        <v>310000</v>
      </c>
      <c r="L860" s="206">
        <v>0</v>
      </c>
      <c r="M860" s="206">
        <v>0</v>
      </c>
      <c r="N860" s="206">
        <v>0</v>
      </c>
      <c r="O860" s="206">
        <v>0</v>
      </c>
      <c r="P860" s="212">
        <f t="shared" si="232"/>
        <v>310000</v>
      </c>
      <c r="Q860" s="66">
        <f t="shared" si="237"/>
        <v>310000</v>
      </c>
    </row>
    <row r="861" spans="1:17" ht="16.5" hidden="1" customHeight="1" outlineLevel="1">
      <c r="A861" s="510"/>
      <c r="B861" s="511"/>
      <c r="C861" s="128" t="s">
        <v>136</v>
      </c>
      <c r="D861" s="128"/>
      <c r="E861" s="206">
        <v>0</v>
      </c>
      <c r="F861" s="206">
        <v>0</v>
      </c>
      <c r="G861" s="206">
        <v>0</v>
      </c>
      <c r="H861" s="349">
        <v>0</v>
      </c>
      <c r="I861" s="349">
        <v>0</v>
      </c>
      <c r="J861" s="212">
        <f t="shared" si="239"/>
        <v>0</v>
      </c>
      <c r="K861" s="207">
        <v>150000</v>
      </c>
      <c r="L861" s="206">
        <v>0</v>
      </c>
      <c r="M861" s="206">
        <v>0</v>
      </c>
      <c r="N861" s="206">
        <v>0</v>
      </c>
      <c r="O861" s="206">
        <v>0</v>
      </c>
      <c r="P861" s="212">
        <f t="shared" si="232"/>
        <v>150000</v>
      </c>
      <c r="Q861" s="66">
        <f t="shared" si="237"/>
        <v>150000</v>
      </c>
    </row>
    <row r="862" spans="1:17" ht="16.5" hidden="1" customHeight="1" outlineLevel="1">
      <c r="A862" s="510"/>
      <c r="B862" s="511"/>
      <c r="C862" s="128" t="s">
        <v>137</v>
      </c>
      <c r="D862" s="128"/>
      <c r="E862" s="206">
        <v>0</v>
      </c>
      <c r="F862" s="206">
        <v>0</v>
      </c>
      <c r="G862" s="206">
        <v>0</v>
      </c>
      <c r="H862" s="349">
        <v>0</v>
      </c>
      <c r="I862" s="350">
        <v>5000000</v>
      </c>
      <c r="J862" s="212">
        <f t="shared" si="239"/>
        <v>5000000</v>
      </c>
      <c r="K862" s="207">
        <v>1500000</v>
      </c>
      <c r="L862" s="207">
        <v>500000</v>
      </c>
      <c r="M862" s="207">
        <v>80000</v>
      </c>
      <c r="N862" s="207">
        <v>300000</v>
      </c>
      <c r="O862" s="207">
        <v>200000</v>
      </c>
      <c r="P862" s="212">
        <f t="shared" si="232"/>
        <v>2580000</v>
      </c>
      <c r="Q862" s="66">
        <f t="shared" si="237"/>
        <v>7580000</v>
      </c>
    </row>
    <row r="863" spans="1:17" ht="16.5" hidden="1" customHeight="1" outlineLevel="1">
      <c r="A863" s="510"/>
      <c r="B863" s="511"/>
      <c r="C863" s="130" t="s">
        <v>138</v>
      </c>
      <c r="D863" s="130"/>
      <c r="E863" s="206">
        <v>0</v>
      </c>
      <c r="F863" s="206">
        <v>0</v>
      </c>
      <c r="G863" s="206">
        <v>0</v>
      </c>
      <c r="H863" s="349">
        <v>0</v>
      </c>
      <c r="I863" s="350">
        <v>360000</v>
      </c>
      <c r="J863" s="212">
        <f t="shared" si="239"/>
        <v>360000</v>
      </c>
      <c r="K863" s="207">
        <v>1200000</v>
      </c>
      <c r="L863" s="207">
        <v>2526500</v>
      </c>
      <c r="M863" s="207">
        <v>300000</v>
      </c>
      <c r="N863" s="207">
        <v>300000</v>
      </c>
      <c r="O863" s="207">
        <v>300000</v>
      </c>
      <c r="P863" s="212">
        <f t="shared" si="232"/>
        <v>4626500</v>
      </c>
      <c r="Q863" s="66">
        <f t="shared" si="237"/>
        <v>4986500</v>
      </c>
    </row>
    <row r="864" spans="1:17" ht="16.5" hidden="1" customHeight="1" outlineLevel="1">
      <c r="A864" s="510"/>
      <c r="B864" s="511"/>
      <c r="C864" s="130" t="s">
        <v>139</v>
      </c>
      <c r="D864" s="130"/>
      <c r="E864" s="206">
        <v>0</v>
      </c>
      <c r="F864" s="206">
        <v>0</v>
      </c>
      <c r="G864" s="206">
        <v>0</v>
      </c>
      <c r="H864" s="349">
        <v>0</v>
      </c>
      <c r="I864" s="350">
        <v>6330000</v>
      </c>
      <c r="J864" s="212">
        <f t="shared" si="239"/>
        <v>6330000</v>
      </c>
      <c r="K864" s="207">
        <v>3850000</v>
      </c>
      <c r="L864" s="206">
        <v>0</v>
      </c>
      <c r="M864" s="206">
        <v>0</v>
      </c>
      <c r="N864" s="206">
        <v>0</v>
      </c>
      <c r="O864" s="206">
        <v>0</v>
      </c>
      <c r="P864" s="212">
        <f t="shared" si="232"/>
        <v>3850000</v>
      </c>
      <c r="Q864" s="66">
        <f t="shared" si="237"/>
        <v>10180000</v>
      </c>
    </row>
    <row r="865" spans="1:17" ht="16.5" hidden="1" customHeight="1" outlineLevel="1">
      <c r="A865" s="510"/>
      <c r="B865" s="511"/>
      <c r="C865" s="128" t="s">
        <v>140</v>
      </c>
      <c r="D865" s="128"/>
      <c r="E865" s="206">
        <v>0</v>
      </c>
      <c r="F865" s="206">
        <v>0</v>
      </c>
      <c r="G865" s="206">
        <v>0</v>
      </c>
      <c r="H865" s="349">
        <v>0</v>
      </c>
      <c r="I865" s="350">
        <v>500000</v>
      </c>
      <c r="J865" s="212">
        <f t="shared" si="239"/>
        <v>500000</v>
      </c>
      <c r="K865" s="207">
        <v>1100000</v>
      </c>
      <c r="L865" s="206">
        <v>0</v>
      </c>
      <c r="M865" s="207">
        <v>400000</v>
      </c>
      <c r="N865" s="206">
        <v>0</v>
      </c>
      <c r="O865" s="206">
        <v>0</v>
      </c>
      <c r="P865" s="212">
        <f t="shared" si="232"/>
        <v>1500000</v>
      </c>
      <c r="Q865" s="66">
        <f t="shared" si="237"/>
        <v>2000000</v>
      </c>
    </row>
    <row r="866" spans="1:17" ht="14.25" hidden="1" customHeight="1" outlineLevel="1">
      <c r="A866" s="510"/>
      <c r="B866" s="511"/>
      <c r="C866" s="128" t="s">
        <v>141</v>
      </c>
      <c r="D866" s="128"/>
      <c r="E866" s="206">
        <v>0</v>
      </c>
      <c r="F866" s="206">
        <v>0</v>
      </c>
      <c r="G866" s="206">
        <v>0</v>
      </c>
      <c r="H866" s="349">
        <v>0</v>
      </c>
      <c r="I866" s="349">
        <v>0</v>
      </c>
      <c r="J866" s="212">
        <f t="shared" si="239"/>
        <v>0</v>
      </c>
      <c r="K866" s="206">
        <v>0</v>
      </c>
      <c r="L866" s="206">
        <v>0</v>
      </c>
      <c r="M866" s="206">
        <v>0</v>
      </c>
      <c r="N866" s="206">
        <v>0</v>
      </c>
      <c r="O866" s="206">
        <v>0</v>
      </c>
      <c r="P866" s="212">
        <f t="shared" si="232"/>
        <v>0</v>
      </c>
      <c r="Q866" s="66">
        <f t="shared" si="237"/>
        <v>0</v>
      </c>
    </row>
    <row r="867" spans="1:17" ht="25.5" customHeight="1" collapsed="1">
      <c r="A867" s="510"/>
      <c r="B867" s="511"/>
      <c r="C867" s="128" t="s">
        <v>22</v>
      </c>
      <c r="D867" s="25">
        <v>0</v>
      </c>
      <c r="E867" s="208">
        <f>SUM(E868:E878)</f>
        <v>0</v>
      </c>
      <c r="F867" s="208">
        <f t="shared" ref="F867:G867" si="242">SUM(F868:F878)</f>
        <v>0</v>
      </c>
      <c r="G867" s="208">
        <f t="shared" si="242"/>
        <v>0</v>
      </c>
      <c r="H867" s="351">
        <v>0</v>
      </c>
      <c r="I867" s="351">
        <v>902000</v>
      </c>
      <c r="J867" s="212">
        <f t="shared" si="239"/>
        <v>902000</v>
      </c>
      <c r="K867" s="208">
        <f t="shared" ref="K867:O867" si="243">SUM(K868:K878)</f>
        <v>567000</v>
      </c>
      <c r="L867" s="208">
        <f t="shared" si="243"/>
        <v>685000</v>
      </c>
      <c r="M867" s="208">
        <f t="shared" si="243"/>
        <v>319000</v>
      </c>
      <c r="N867" s="208">
        <f t="shared" si="243"/>
        <v>468000</v>
      </c>
      <c r="O867" s="208">
        <f t="shared" si="243"/>
        <v>95000</v>
      </c>
      <c r="P867" s="212">
        <f t="shared" si="232"/>
        <v>2134000</v>
      </c>
      <c r="Q867" s="66">
        <f t="shared" si="237"/>
        <v>3036000</v>
      </c>
    </row>
    <row r="868" spans="1:17" ht="15.75" hidden="1" customHeight="1" outlineLevel="1">
      <c r="A868" s="510"/>
      <c r="B868" s="511"/>
      <c r="C868" s="131" t="s">
        <v>135</v>
      </c>
      <c r="D868" s="131"/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212">
        <f t="shared" si="239"/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0</v>
      </c>
      <c r="P868" s="212">
        <f t="shared" si="232"/>
        <v>0</v>
      </c>
      <c r="Q868" s="15"/>
    </row>
    <row r="869" spans="1:17" ht="15.75" hidden="1" customHeight="1" outlineLevel="1">
      <c r="A869" s="510"/>
      <c r="B869" s="511"/>
      <c r="C869" s="129" t="s">
        <v>135</v>
      </c>
      <c r="D869" s="129"/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212">
        <f t="shared" si="239"/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212">
        <f t="shared" si="232"/>
        <v>0</v>
      </c>
      <c r="Q869" s="15"/>
    </row>
    <row r="870" spans="1:17" ht="15.75" hidden="1" customHeight="1" outlineLevel="1">
      <c r="A870" s="510"/>
      <c r="B870" s="511"/>
      <c r="C870" s="131" t="s">
        <v>135</v>
      </c>
      <c r="D870" s="131"/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212">
        <f t="shared" si="239"/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212">
        <f t="shared" si="232"/>
        <v>0</v>
      </c>
      <c r="Q870" s="15"/>
    </row>
    <row r="871" spans="1:17" ht="15.75" hidden="1" customHeight="1" outlineLevel="1">
      <c r="A871" s="510"/>
      <c r="B871" s="511"/>
      <c r="C871" s="129" t="s">
        <v>135</v>
      </c>
      <c r="D871" s="129"/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212">
        <f t="shared" si="239"/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212">
        <f t="shared" si="232"/>
        <v>0</v>
      </c>
      <c r="Q871" s="15"/>
    </row>
    <row r="872" spans="1:17" ht="15.75" hidden="1" customHeight="1" outlineLevel="1">
      <c r="A872" s="510"/>
      <c r="B872" s="511"/>
      <c r="C872" s="129" t="s">
        <v>135</v>
      </c>
      <c r="D872" s="129"/>
      <c r="E872" s="12">
        <v>0</v>
      </c>
      <c r="F872" s="12">
        <v>0</v>
      </c>
      <c r="G872" s="12">
        <v>0</v>
      </c>
      <c r="H872" s="12">
        <v>0</v>
      </c>
      <c r="I872" s="350">
        <v>195000</v>
      </c>
      <c r="J872" s="212">
        <f t="shared" si="239"/>
        <v>195000</v>
      </c>
      <c r="K872" s="207">
        <v>6000</v>
      </c>
      <c r="L872" s="12">
        <v>0</v>
      </c>
      <c r="M872" s="12">
        <v>0</v>
      </c>
      <c r="N872" s="12">
        <v>0</v>
      </c>
      <c r="O872" s="12">
        <v>0</v>
      </c>
      <c r="P872" s="212">
        <f t="shared" si="232"/>
        <v>6000</v>
      </c>
      <c r="Q872" s="15"/>
    </row>
    <row r="873" spans="1:17" ht="15.75" hidden="1" customHeight="1" outlineLevel="1">
      <c r="A873" s="510"/>
      <c r="B873" s="511"/>
      <c r="C873" s="129" t="s">
        <v>136</v>
      </c>
      <c r="D873" s="129"/>
      <c r="E873" s="12">
        <v>0</v>
      </c>
      <c r="F873" s="12">
        <v>0</v>
      </c>
      <c r="G873" s="12">
        <v>0</v>
      </c>
      <c r="H873" s="12">
        <v>0</v>
      </c>
      <c r="I873" s="350">
        <v>123000</v>
      </c>
      <c r="J873" s="212">
        <f t="shared" si="239"/>
        <v>123000</v>
      </c>
      <c r="K873" s="207">
        <v>110000</v>
      </c>
      <c r="L873" s="207">
        <v>45000</v>
      </c>
      <c r="M873" s="12">
        <v>0</v>
      </c>
      <c r="N873" s="12">
        <v>0</v>
      </c>
      <c r="O873" s="12">
        <v>0</v>
      </c>
      <c r="P873" s="212">
        <f t="shared" si="232"/>
        <v>155000</v>
      </c>
      <c r="Q873" s="15"/>
    </row>
    <row r="874" spans="1:17" ht="15.75" hidden="1" customHeight="1" outlineLevel="1">
      <c r="A874" s="510"/>
      <c r="B874" s="511"/>
      <c r="C874" s="129" t="s">
        <v>137</v>
      </c>
      <c r="D874" s="129"/>
      <c r="E874" s="12">
        <v>0</v>
      </c>
      <c r="F874" s="12">
        <v>0</v>
      </c>
      <c r="G874" s="12">
        <v>0</v>
      </c>
      <c r="H874" s="12">
        <v>0</v>
      </c>
      <c r="I874" s="350">
        <v>145000</v>
      </c>
      <c r="J874" s="212">
        <f t="shared" si="239"/>
        <v>145000</v>
      </c>
      <c r="K874" s="207">
        <v>180000</v>
      </c>
      <c r="L874" s="207">
        <v>103000</v>
      </c>
      <c r="M874" s="207">
        <v>75000</v>
      </c>
      <c r="N874" s="207">
        <v>195000</v>
      </c>
      <c r="O874" s="12">
        <v>0</v>
      </c>
      <c r="P874" s="212">
        <f t="shared" si="232"/>
        <v>553000</v>
      </c>
      <c r="Q874" s="15"/>
    </row>
    <row r="875" spans="1:17" ht="15.75" hidden="1" customHeight="1" outlineLevel="1">
      <c r="A875" s="510"/>
      <c r="B875" s="511"/>
      <c r="C875" s="131" t="s">
        <v>138</v>
      </c>
      <c r="D875" s="131"/>
      <c r="E875" s="12">
        <v>0</v>
      </c>
      <c r="F875" s="12">
        <v>0</v>
      </c>
      <c r="G875" s="12">
        <v>0</v>
      </c>
      <c r="H875" s="12">
        <v>0</v>
      </c>
      <c r="I875" s="350">
        <v>150000</v>
      </c>
      <c r="J875" s="212">
        <f t="shared" si="239"/>
        <v>150000</v>
      </c>
      <c r="K875" s="207">
        <v>32000</v>
      </c>
      <c r="L875" s="12">
        <v>0</v>
      </c>
      <c r="M875" s="207">
        <v>45000</v>
      </c>
      <c r="N875" s="207">
        <v>6000</v>
      </c>
      <c r="O875" s="207">
        <v>25000</v>
      </c>
      <c r="P875" s="212">
        <f t="shared" si="232"/>
        <v>108000</v>
      </c>
      <c r="Q875" s="15"/>
    </row>
    <row r="876" spans="1:17" ht="15.75" hidden="1" customHeight="1" outlineLevel="1">
      <c r="A876" s="510"/>
      <c r="B876" s="511"/>
      <c r="C876" s="131" t="s">
        <v>139</v>
      </c>
      <c r="D876" s="131"/>
      <c r="E876" s="12">
        <v>0</v>
      </c>
      <c r="F876" s="12">
        <v>0</v>
      </c>
      <c r="G876" s="12">
        <v>0</v>
      </c>
      <c r="H876" s="12">
        <v>0</v>
      </c>
      <c r="I876" s="350">
        <v>39000</v>
      </c>
      <c r="J876" s="212">
        <f t="shared" si="239"/>
        <v>39000</v>
      </c>
      <c r="K876" s="207">
        <v>14000</v>
      </c>
      <c r="L876" s="207">
        <v>114000</v>
      </c>
      <c r="M876" s="207">
        <v>129000</v>
      </c>
      <c r="N876" s="207">
        <v>107000</v>
      </c>
      <c r="O876" s="12">
        <v>0</v>
      </c>
      <c r="P876" s="212">
        <f t="shared" ref="P876:P939" si="244">K876+L876+M876+N876+O876</f>
        <v>364000</v>
      </c>
      <c r="Q876" s="15"/>
    </row>
    <row r="877" spans="1:17" ht="15.75" hidden="1" customHeight="1" outlineLevel="1">
      <c r="A877" s="510"/>
      <c r="B877" s="511"/>
      <c r="C877" s="129" t="s">
        <v>140</v>
      </c>
      <c r="D877" s="129"/>
      <c r="E877" s="12">
        <v>0</v>
      </c>
      <c r="F877" s="12">
        <v>0</v>
      </c>
      <c r="G877" s="12">
        <v>0</v>
      </c>
      <c r="H877" s="12">
        <v>0</v>
      </c>
      <c r="I877" s="350">
        <v>230000</v>
      </c>
      <c r="J877" s="212">
        <f t="shared" si="239"/>
        <v>230000</v>
      </c>
      <c r="K877" s="207">
        <v>175000</v>
      </c>
      <c r="L877" s="207">
        <v>263000</v>
      </c>
      <c r="M877" s="207">
        <v>50000</v>
      </c>
      <c r="N877" s="207">
        <v>150000</v>
      </c>
      <c r="O877" s="207">
        <v>50000</v>
      </c>
      <c r="P877" s="212">
        <f t="shared" si="244"/>
        <v>688000</v>
      </c>
      <c r="Q877" s="15"/>
    </row>
    <row r="878" spans="1:17" ht="15.75" hidden="1" customHeight="1" outlineLevel="1">
      <c r="A878" s="512"/>
      <c r="B878" s="513"/>
      <c r="C878" s="129" t="s">
        <v>141</v>
      </c>
      <c r="D878" s="129"/>
      <c r="E878" s="12">
        <v>0</v>
      </c>
      <c r="F878" s="12">
        <v>0</v>
      </c>
      <c r="G878" s="12">
        <v>0</v>
      </c>
      <c r="H878" s="12">
        <v>0</v>
      </c>
      <c r="I878" s="350">
        <v>20000</v>
      </c>
      <c r="J878" s="212">
        <f t="shared" si="239"/>
        <v>20000</v>
      </c>
      <c r="K878" s="207">
        <v>50000</v>
      </c>
      <c r="L878" s="207">
        <v>160000</v>
      </c>
      <c r="M878" s="207">
        <v>20000</v>
      </c>
      <c r="N878" s="207">
        <v>10000</v>
      </c>
      <c r="O878" s="207">
        <v>20000</v>
      </c>
      <c r="P878" s="212">
        <f t="shared" si="244"/>
        <v>260000</v>
      </c>
      <c r="Q878" s="15"/>
    </row>
    <row r="879" spans="1:17" s="197" customFormat="1" ht="42" customHeight="1" collapsed="1">
      <c r="A879" s="505" t="s">
        <v>369</v>
      </c>
      <c r="B879" s="506"/>
      <c r="C879" s="507"/>
      <c r="D879" s="212">
        <f t="shared" ref="D879:I879" si="245">D892+D904+D916+D928</f>
        <v>0</v>
      </c>
      <c r="E879" s="212">
        <f>E892+E904+E916+E928</f>
        <v>623000</v>
      </c>
      <c r="F879" s="212">
        <f>F892+F904+F916+F928+F880</f>
        <v>2048000</v>
      </c>
      <c r="G879" s="212">
        <f t="shared" si="245"/>
        <v>1980000</v>
      </c>
      <c r="H879" s="354">
        <f t="shared" si="245"/>
        <v>1980000</v>
      </c>
      <c r="I879" s="354">
        <f t="shared" si="245"/>
        <v>2425300</v>
      </c>
      <c r="J879" s="212">
        <f t="shared" si="239"/>
        <v>9056300</v>
      </c>
      <c r="K879" s="356">
        <f t="shared" ref="K879:O879" si="246">K892+K904+K916+K928+K880</f>
        <v>1875000.0000000002</v>
      </c>
      <c r="L879" s="356">
        <f t="shared" si="246"/>
        <v>3026392</v>
      </c>
      <c r="M879" s="356">
        <f t="shared" si="246"/>
        <v>1925300.0000000002</v>
      </c>
      <c r="N879" s="356">
        <f t="shared" si="246"/>
        <v>1875000.0000000002</v>
      </c>
      <c r="O879" s="356">
        <f t="shared" si="246"/>
        <v>2388020</v>
      </c>
      <c r="P879" s="212">
        <f t="shared" si="244"/>
        <v>11089712</v>
      </c>
      <c r="Q879" s="67">
        <f>J879+P879</f>
        <v>20146012</v>
      </c>
    </row>
    <row r="880" spans="1:17" ht="33">
      <c r="A880" s="508">
        <v>17</v>
      </c>
      <c r="B880" s="509"/>
      <c r="C880" s="128" t="s">
        <v>11</v>
      </c>
      <c r="D880" s="128"/>
      <c r="E880" s="208">
        <f>SUM(E881:E891)</f>
        <v>0</v>
      </c>
      <c r="F880" s="208">
        <f t="shared" ref="F880:O880" si="247">SUM(F881:F891)</f>
        <v>0</v>
      </c>
      <c r="G880" s="208">
        <f>SUM(G881:G891)</f>
        <v>0</v>
      </c>
      <c r="H880" s="351">
        <v>0</v>
      </c>
      <c r="I880" s="351">
        <v>0</v>
      </c>
      <c r="J880" s="212">
        <f t="shared" si="239"/>
        <v>0</v>
      </c>
      <c r="K880" s="208">
        <f t="shared" si="247"/>
        <v>0</v>
      </c>
      <c r="L880" s="208">
        <f t="shared" si="247"/>
        <v>638372</v>
      </c>
      <c r="M880" s="208">
        <f t="shared" si="247"/>
        <v>0</v>
      </c>
      <c r="N880" s="208">
        <f t="shared" si="247"/>
        <v>0</v>
      </c>
      <c r="O880" s="208">
        <f t="shared" si="247"/>
        <v>0</v>
      </c>
      <c r="P880" s="212">
        <f t="shared" si="244"/>
        <v>638372</v>
      </c>
      <c r="Q880" s="66">
        <f t="shared" ref="Q880:Q928" si="248">J880+P880</f>
        <v>638372</v>
      </c>
    </row>
    <row r="881" spans="1:17" ht="16.5" hidden="1" customHeight="1" outlineLevel="1">
      <c r="A881" s="510"/>
      <c r="B881" s="511"/>
      <c r="C881" s="123" t="s">
        <v>143</v>
      </c>
      <c r="D881" s="123"/>
      <c r="E881" s="206">
        <v>0</v>
      </c>
      <c r="F881" s="208"/>
      <c r="G881" s="206">
        <v>0</v>
      </c>
      <c r="H881" s="349">
        <v>0</v>
      </c>
      <c r="I881" s="349">
        <v>0</v>
      </c>
      <c r="J881" s="212">
        <f t="shared" si="239"/>
        <v>0</v>
      </c>
      <c r="K881" s="206">
        <v>0</v>
      </c>
      <c r="L881" s="208">
        <v>69520</v>
      </c>
      <c r="M881" s="206">
        <v>0</v>
      </c>
      <c r="N881" s="206">
        <v>0</v>
      </c>
      <c r="O881" s="206">
        <v>0</v>
      </c>
      <c r="P881" s="212">
        <f t="shared" si="244"/>
        <v>69520</v>
      </c>
      <c r="Q881" s="66">
        <f t="shared" si="248"/>
        <v>69520</v>
      </c>
    </row>
    <row r="882" spans="1:17" ht="16.5" hidden="1" customHeight="1" outlineLevel="1">
      <c r="A882" s="510"/>
      <c r="B882" s="511"/>
      <c r="C882" s="128" t="s">
        <v>144</v>
      </c>
      <c r="D882" s="128"/>
      <c r="E882" s="206">
        <v>0</v>
      </c>
      <c r="F882" s="208"/>
      <c r="G882" s="206">
        <v>0</v>
      </c>
      <c r="H882" s="349">
        <v>0</v>
      </c>
      <c r="I882" s="349">
        <v>0</v>
      </c>
      <c r="J882" s="212">
        <f t="shared" si="239"/>
        <v>0</v>
      </c>
      <c r="K882" s="206">
        <v>0</v>
      </c>
      <c r="L882" s="208">
        <v>68254</v>
      </c>
      <c r="M882" s="206">
        <v>0</v>
      </c>
      <c r="N882" s="206">
        <v>0</v>
      </c>
      <c r="O882" s="206">
        <v>0</v>
      </c>
      <c r="P882" s="212">
        <f t="shared" si="244"/>
        <v>68254</v>
      </c>
      <c r="Q882" s="66">
        <f t="shared" si="248"/>
        <v>68254</v>
      </c>
    </row>
    <row r="883" spans="1:17" ht="16.5" hidden="1" customHeight="1" outlineLevel="1">
      <c r="A883" s="510"/>
      <c r="B883" s="511"/>
      <c r="C883" s="128" t="s">
        <v>145</v>
      </c>
      <c r="D883" s="128"/>
      <c r="E883" s="206">
        <v>0</v>
      </c>
      <c r="F883" s="208"/>
      <c r="G883" s="206">
        <v>0</v>
      </c>
      <c r="H883" s="349">
        <v>0</v>
      </c>
      <c r="I883" s="349">
        <v>0</v>
      </c>
      <c r="J883" s="212">
        <f t="shared" si="239"/>
        <v>0</v>
      </c>
      <c r="K883" s="206">
        <v>0</v>
      </c>
      <c r="L883" s="208">
        <v>41107</v>
      </c>
      <c r="M883" s="206">
        <v>0</v>
      </c>
      <c r="N883" s="206">
        <v>0</v>
      </c>
      <c r="O883" s="206">
        <v>0</v>
      </c>
      <c r="P883" s="212">
        <f t="shared" si="244"/>
        <v>41107</v>
      </c>
      <c r="Q883" s="66">
        <f t="shared" si="248"/>
        <v>41107</v>
      </c>
    </row>
    <row r="884" spans="1:17" ht="16.5" hidden="1" customHeight="1" outlineLevel="1">
      <c r="A884" s="510"/>
      <c r="B884" s="511"/>
      <c r="C884" s="130" t="s">
        <v>145</v>
      </c>
      <c r="D884" s="130"/>
      <c r="E884" s="206">
        <v>0</v>
      </c>
      <c r="F884" s="208"/>
      <c r="G884" s="206">
        <v>0</v>
      </c>
      <c r="H884" s="349">
        <v>0</v>
      </c>
      <c r="I884" s="349">
        <v>0</v>
      </c>
      <c r="J884" s="212">
        <f t="shared" si="239"/>
        <v>0</v>
      </c>
      <c r="K884" s="206">
        <v>0</v>
      </c>
      <c r="L884" s="208">
        <v>63489</v>
      </c>
      <c r="M884" s="206">
        <v>0</v>
      </c>
      <c r="N884" s="206">
        <v>0</v>
      </c>
      <c r="O884" s="206">
        <v>0</v>
      </c>
      <c r="P884" s="212">
        <f t="shared" si="244"/>
        <v>63489</v>
      </c>
      <c r="Q884" s="66">
        <f t="shared" si="248"/>
        <v>63489</v>
      </c>
    </row>
    <row r="885" spans="1:17" ht="16.5" hidden="1" customHeight="1" outlineLevel="1">
      <c r="A885" s="510"/>
      <c r="B885" s="511"/>
      <c r="C885" s="130" t="s">
        <v>286</v>
      </c>
      <c r="D885" s="130"/>
      <c r="E885" s="206">
        <v>0</v>
      </c>
      <c r="F885" s="206"/>
      <c r="G885" s="206">
        <v>0</v>
      </c>
      <c r="H885" s="349">
        <v>0</v>
      </c>
      <c r="I885" s="349">
        <v>0</v>
      </c>
      <c r="J885" s="212">
        <f t="shared" si="239"/>
        <v>0</v>
      </c>
      <c r="K885" s="206">
        <v>0</v>
      </c>
      <c r="L885" s="206">
        <v>0</v>
      </c>
      <c r="M885" s="206">
        <v>0</v>
      </c>
      <c r="N885" s="206">
        <v>0</v>
      </c>
      <c r="O885" s="206">
        <v>0</v>
      </c>
      <c r="P885" s="212">
        <f t="shared" si="244"/>
        <v>0</v>
      </c>
      <c r="Q885" s="66">
        <f t="shared" si="248"/>
        <v>0</v>
      </c>
    </row>
    <row r="886" spans="1:17" ht="16.5" hidden="1" customHeight="1" outlineLevel="1">
      <c r="A886" s="510"/>
      <c r="B886" s="511"/>
      <c r="C886" s="128" t="s">
        <v>146</v>
      </c>
      <c r="D886" s="128"/>
      <c r="E886" s="206">
        <v>0</v>
      </c>
      <c r="F886" s="208"/>
      <c r="G886" s="206">
        <v>0</v>
      </c>
      <c r="H886" s="349">
        <v>0</v>
      </c>
      <c r="I886" s="349">
        <v>0</v>
      </c>
      <c r="J886" s="212">
        <f t="shared" si="239"/>
        <v>0</v>
      </c>
      <c r="K886" s="206">
        <v>0</v>
      </c>
      <c r="L886" s="208">
        <v>14861</v>
      </c>
      <c r="M886" s="206">
        <v>0</v>
      </c>
      <c r="N886" s="206">
        <v>0</v>
      </c>
      <c r="O886" s="206">
        <v>0</v>
      </c>
      <c r="P886" s="212">
        <f t="shared" si="244"/>
        <v>14861</v>
      </c>
      <c r="Q886" s="66">
        <f t="shared" si="248"/>
        <v>14861</v>
      </c>
    </row>
    <row r="887" spans="1:17" ht="16.5" hidden="1" customHeight="1" outlineLevel="1">
      <c r="A887" s="510"/>
      <c r="B887" s="511"/>
      <c r="C887" s="128" t="s">
        <v>147</v>
      </c>
      <c r="D887" s="128"/>
      <c r="E887" s="206">
        <v>0</v>
      </c>
      <c r="F887" s="208"/>
      <c r="G887" s="206">
        <v>0</v>
      </c>
      <c r="H887" s="349">
        <v>0</v>
      </c>
      <c r="I887" s="349">
        <v>0</v>
      </c>
      <c r="J887" s="212">
        <f t="shared" si="239"/>
        <v>0</v>
      </c>
      <c r="K887" s="206">
        <v>0</v>
      </c>
      <c r="L887" s="208">
        <v>74670</v>
      </c>
      <c r="M887" s="206">
        <v>0</v>
      </c>
      <c r="N887" s="206">
        <v>0</v>
      </c>
      <c r="O887" s="206">
        <v>0</v>
      </c>
      <c r="P887" s="212">
        <f t="shared" si="244"/>
        <v>74670</v>
      </c>
      <c r="Q887" s="66">
        <f t="shared" si="248"/>
        <v>74670</v>
      </c>
    </row>
    <row r="888" spans="1:17" ht="16.5" hidden="1" customHeight="1" outlineLevel="1">
      <c r="A888" s="510"/>
      <c r="B888" s="511"/>
      <c r="C888" s="128" t="s">
        <v>148</v>
      </c>
      <c r="D888" s="128"/>
      <c r="E888" s="206">
        <v>0</v>
      </c>
      <c r="F888" s="208"/>
      <c r="G888" s="206">
        <v>0</v>
      </c>
      <c r="H888" s="349">
        <v>0</v>
      </c>
      <c r="I888" s="349">
        <v>0</v>
      </c>
      <c r="J888" s="212">
        <f t="shared" si="239"/>
        <v>0</v>
      </c>
      <c r="K888" s="206">
        <v>0</v>
      </c>
      <c r="L888" s="208">
        <v>66065</v>
      </c>
      <c r="M888" s="206">
        <v>0</v>
      </c>
      <c r="N888" s="206">
        <v>0</v>
      </c>
      <c r="O888" s="206">
        <v>0</v>
      </c>
      <c r="P888" s="212">
        <f t="shared" si="244"/>
        <v>66065</v>
      </c>
      <c r="Q888" s="66">
        <f t="shared" si="248"/>
        <v>66065</v>
      </c>
    </row>
    <row r="889" spans="1:17" ht="16.5" hidden="1" customHeight="1" outlineLevel="1">
      <c r="A889" s="510"/>
      <c r="B889" s="511"/>
      <c r="C889" s="128" t="s">
        <v>149</v>
      </c>
      <c r="D889" s="128"/>
      <c r="E889" s="206">
        <v>0</v>
      </c>
      <c r="F889" s="208"/>
      <c r="G889" s="206">
        <v>0</v>
      </c>
      <c r="H889" s="349">
        <v>0</v>
      </c>
      <c r="I889" s="349">
        <v>0</v>
      </c>
      <c r="J889" s="212">
        <f t="shared" si="239"/>
        <v>0</v>
      </c>
      <c r="K889" s="206">
        <v>0</v>
      </c>
      <c r="L889" s="208">
        <v>90883</v>
      </c>
      <c r="M889" s="206">
        <v>0</v>
      </c>
      <c r="N889" s="206">
        <v>0</v>
      </c>
      <c r="O889" s="206">
        <v>0</v>
      </c>
      <c r="P889" s="212">
        <f t="shared" si="244"/>
        <v>90883</v>
      </c>
      <c r="Q889" s="66">
        <f t="shared" si="248"/>
        <v>90883</v>
      </c>
    </row>
    <row r="890" spans="1:17" ht="16.5" hidden="1" customHeight="1" outlineLevel="1">
      <c r="A890" s="510"/>
      <c r="B890" s="511"/>
      <c r="C890" s="128" t="s">
        <v>150</v>
      </c>
      <c r="D890" s="128"/>
      <c r="E890" s="206">
        <v>0</v>
      </c>
      <c r="F890" s="208"/>
      <c r="G890" s="206">
        <v>0</v>
      </c>
      <c r="H890" s="349">
        <v>0</v>
      </c>
      <c r="I890" s="349">
        <v>0</v>
      </c>
      <c r="J890" s="212">
        <f t="shared" si="239"/>
        <v>0</v>
      </c>
      <c r="K890" s="206">
        <v>0</v>
      </c>
      <c r="L890" s="208">
        <v>70518</v>
      </c>
      <c r="M890" s="206">
        <v>0</v>
      </c>
      <c r="N890" s="206">
        <v>0</v>
      </c>
      <c r="O890" s="206">
        <v>0</v>
      </c>
      <c r="P890" s="212">
        <f t="shared" si="244"/>
        <v>70518</v>
      </c>
      <c r="Q890" s="66">
        <f t="shared" si="248"/>
        <v>70518</v>
      </c>
    </row>
    <row r="891" spans="1:17" ht="16.5" hidden="1" customHeight="1" outlineLevel="1">
      <c r="A891" s="510"/>
      <c r="B891" s="511"/>
      <c r="C891" s="128" t="s">
        <v>151</v>
      </c>
      <c r="D891" s="128"/>
      <c r="E891" s="206">
        <v>0</v>
      </c>
      <c r="F891" s="208"/>
      <c r="G891" s="110"/>
      <c r="H891" s="110"/>
      <c r="I891" s="110"/>
      <c r="J891" s="212">
        <f t="shared" si="239"/>
        <v>0</v>
      </c>
      <c r="K891" s="110"/>
      <c r="L891" s="208">
        <v>79005</v>
      </c>
      <c r="M891" s="110"/>
      <c r="N891" s="110"/>
      <c r="O891" s="110"/>
      <c r="P891" s="212">
        <f t="shared" si="244"/>
        <v>79005</v>
      </c>
      <c r="Q891" s="66">
        <f t="shared" si="248"/>
        <v>79005</v>
      </c>
    </row>
    <row r="892" spans="1:17" ht="25.5" customHeight="1" collapsed="1">
      <c r="A892" s="510"/>
      <c r="B892" s="511"/>
      <c r="C892" s="128" t="s">
        <v>12</v>
      </c>
      <c r="D892" s="25">
        <v>0</v>
      </c>
      <c r="E892" s="385">
        <f>SUM(E893:E903)+8990.5</f>
        <v>138990.5</v>
      </c>
      <c r="F892" s="208">
        <f>SUM(F893:F903)</f>
        <v>3000</v>
      </c>
      <c r="G892" s="206">
        <f>SUM(G893:G903)</f>
        <v>0</v>
      </c>
      <c r="H892" s="351">
        <v>0</v>
      </c>
      <c r="I892" s="351">
        <v>300</v>
      </c>
      <c r="J892" s="212">
        <f t="shared" si="239"/>
        <v>142290.5</v>
      </c>
      <c r="K892" s="206">
        <f>SUM(K893:K903)</f>
        <v>0</v>
      </c>
      <c r="L892" s="208">
        <f t="shared" ref="L892:O892" si="249">SUM(L893:L903)</f>
        <v>13020</v>
      </c>
      <c r="M892" s="208">
        <f t="shared" si="249"/>
        <v>300</v>
      </c>
      <c r="N892" s="206">
        <f>SUM(N893:N903)</f>
        <v>0</v>
      </c>
      <c r="O892" s="208">
        <f t="shared" si="249"/>
        <v>13020</v>
      </c>
      <c r="P892" s="212">
        <f t="shared" si="244"/>
        <v>26340</v>
      </c>
      <c r="Q892" s="66">
        <f t="shared" si="248"/>
        <v>168630.5</v>
      </c>
    </row>
    <row r="893" spans="1:17" ht="16.5" hidden="1" customHeight="1" outlineLevel="1">
      <c r="A893" s="510"/>
      <c r="B893" s="511"/>
      <c r="C893" s="123" t="s">
        <v>143</v>
      </c>
      <c r="D893" s="123"/>
      <c r="E893" s="206">
        <v>6000</v>
      </c>
      <c r="F893" s="206">
        <v>0</v>
      </c>
      <c r="G893" s="206">
        <v>0</v>
      </c>
      <c r="H893" s="351">
        <v>0</v>
      </c>
      <c r="I893" s="349">
        <v>0</v>
      </c>
      <c r="J893" s="212">
        <f t="shared" si="239"/>
        <v>6000</v>
      </c>
      <c r="K893" s="206">
        <v>0</v>
      </c>
      <c r="L893" s="208">
        <f>E893*10%</f>
        <v>600</v>
      </c>
      <c r="M893" s="206">
        <v>0</v>
      </c>
      <c r="N893" s="206">
        <v>0</v>
      </c>
      <c r="O893" s="208">
        <f>E893*10%</f>
        <v>600</v>
      </c>
      <c r="P893" s="212">
        <f t="shared" si="244"/>
        <v>1200</v>
      </c>
      <c r="Q893" s="66">
        <f t="shared" si="248"/>
        <v>7200</v>
      </c>
    </row>
    <row r="894" spans="1:17" ht="16.5" hidden="1" customHeight="1" outlineLevel="1">
      <c r="A894" s="510"/>
      <c r="B894" s="511"/>
      <c r="C894" s="128" t="s">
        <v>144</v>
      </c>
      <c r="D894" s="128"/>
      <c r="E894" s="206">
        <v>31300</v>
      </c>
      <c r="F894" s="206">
        <v>0</v>
      </c>
      <c r="G894" s="206">
        <v>0</v>
      </c>
      <c r="H894" s="180">
        <v>0</v>
      </c>
      <c r="I894" s="349">
        <v>0</v>
      </c>
      <c r="J894" s="212">
        <f t="shared" si="239"/>
        <v>31300</v>
      </c>
      <c r="K894" s="206">
        <v>0</v>
      </c>
      <c r="L894" s="180">
        <v>3150</v>
      </c>
      <c r="M894" s="206">
        <v>0</v>
      </c>
      <c r="N894" s="206">
        <v>0</v>
      </c>
      <c r="O894" s="180">
        <v>3150</v>
      </c>
      <c r="P894" s="212">
        <f t="shared" si="244"/>
        <v>6300</v>
      </c>
      <c r="Q894" s="66">
        <f t="shared" si="248"/>
        <v>37600</v>
      </c>
    </row>
    <row r="895" spans="1:17" ht="16.5" hidden="1" customHeight="1" outlineLevel="1">
      <c r="A895" s="510"/>
      <c r="B895" s="511"/>
      <c r="C895" s="128" t="s">
        <v>145</v>
      </c>
      <c r="D895" s="128"/>
      <c r="E895" s="206">
        <v>23100</v>
      </c>
      <c r="F895" s="206">
        <v>0</v>
      </c>
      <c r="G895" s="206">
        <v>0</v>
      </c>
      <c r="H895" s="351">
        <v>0</v>
      </c>
      <c r="I895" s="349">
        <v>0</v>
      </c>
      <c r="J895" s="212">
        <f t="shared" si="239"/>
        <v>23100</v>
      </c>
      <c r="K895" s="206">
        <v>0</v>
      </c>
      <c r="L895" s="208">
        <f t="shared" ref="L895:L903" si="250">E895*10%</f>
        <v>2310</v>
      </c>
      <c r="M895" s="206">
        <v>0</v>
      </c>
      <c r="N895" s="206">
        <v>0</v>
      </c>
      <c r="O895" s="208">
        <f t="shared" ref="O895:O903" si="251">E895*10%</f>
        <v>2310</v>
      </c>
      <c r="P895" s="212">
        <f t="shared" si="244"/>
        <v>4620</v>
      </c>
      <c r="Q895" s="66">
        <f t="shared" si="248"/>
        <v>27720</v>
      </c>
    </row>
    <row r="896" spans="1:17" ht="16.5" hidden="1" customHeight="1" outlineLevel="1">
      <c r="A896" s="510"/>
      <c r="B896" s="511"/>
      <c r="C896" s="130" t="s">
        <v>145</v>
      </c>
      <c r="D896" s="130"/>
      <c r="E896" s="206">
        <v>2100</v>
      </c>
      <c r="F896" s="206">
        <v>0</v>
      </c>
      <c r="G896" s="206">
        <v>0</v>
      </c>
      <c r="H896" s="351">
        <v>0</v>
      </c>
      <c r="I896" s="349">
        <v>0</v>
      </c>
      <c r="J896" s="212">
        <f t="shared" si="239"/>
        <v>2100</v>
      </c>
      <c r="K896" s="206">
        <v>0</v>
      </c>
      <c r="L896" s="208">
        <f t="shared" si="250"/>
        <v>210</v>
      </c>
      <c r="M896" s="206">
        <v>0</v>
      </c>
      <c r="N896" s="206">
        <v>0</v>
      </c>
      <c r="O896" s="208">
        <f t="shared" si="251"/>
        <v>210</v>
      </c>
      <c r="P896" s="212">
        <f t="shared" si="244"/>
        <v>420</v>
      </c>
      <c r="Q896" s="66">
        <f t="shared" si="248"/>
        <v>2520</v>
      </c>
    </row>
    <row r="897" spans="1:17" ht="16.5" hidden="1" customHeight="1" outlineLevel="1">
      <c r="A897" s="510"/>
      <c r="B897" s="511"/>
      <c r="C897" s="130" t="s">
        <v>286</v>
      </c>
      <c r="D897" s="130"/>
      <c r="E897" s="206">
        <v>0</v>
      </c>
      <c r="F897" s="206">
        <v>3000</v>
      </c>
      <c r="G897" s="206">
        <v>0</v>
      </c>
      <c r="H897" s="349">
        <v>0</v>
      </c>
      <c r="I897" s="349">
        <v>300</v>
      </c>
      <c r="J897" s="212">
        <f t="shared" si="239"/>
        <v>3300</v>
      </c>
      <c r="K897" s="206">
        <v>0</v>
      </c>
      <c r="L897" s="206">
        <v>0</v>
      </c>
      <c r="M897" s="206">
        <v>300</v>
      </c>
      <c r="N897" s="206">
        <v>0</v>
      </c>
      <c r="O897" s="206">
        <v>0</v>
      </c>
      <c r="P897" s="212">
        <f t="shared" si="244"/>
        <v>300</v>
      </c>
      <c r="Q897" s="66">
        <f t="shared" si="248"/>
        <v>3600</v>
      </c>
    </row>
    <row r="898" spans="1:17" ht="16.5" hidden="1" customHeight="1" outlineLevel="1">
      <c r="A898" s="510"/>
      <c r="B898" s="511"/>
      <c r="C898" s="128" t="s">
        <v>146</v>
      </c>
      <c r="D898" s="128"/>
      <c r="E898" s="206">
        <v>3000</v>
      </c>
      <c r="F898" s="206">
        <v>0</v>
      </c>
      <c r="G898" s="206">
        <v>0</v>
      </c>
      <c r="H898" s="351">
        <v>0</v>
      </c>
      <c r="I898" s="349">
        <v>0</v>
      </c>
      <c r="J898" s="212">
        <f t="shared" si="239"/>
        <v>3000</v>
      </c>
      <c r="K898" s="206">
        <v>0</v>
      </c>
      <c r="L898" s="208">
        <f t="shared" si="250"/>
        <v>300</v>
      </c>
      <c r="M898" s="206">
        <v>0</v>
      </c>
      <c r="N898" s="206">
        <v>0</v>
      </c>
      <c r="O898" s="208">
        <f t="shared" si="251"/>
        <v>300</v>
      </c>
      <c r="P898" s="212">
        <f t="shared" si="244"/>
        <v>600</v>
      </c>
      <c r="Q898" s="66">
        <f t="shared" si="248"/>
        <v>3600</v>
      </c>
    </row>
    <row r="899" spans="1:17" ht="16.5" hidden="1" customHeight="1" outlineLevel="1">
      <c r="A899" s="510"/>
      <c r="B899" s="511"/>
      <c r="C899" s="128" t="s">
        <v>147</v>
      </c>
      <c r="D899" s="128"/>
      <c r="E899" s="206">
        <v>4200</v>
      </c>
      <c r="F899" s="206">
        <v>0</v>
      </c>
      <c r="G899" s="206">
        <v>0</v>
      </c>
      <c r="H899" s="351">
        <v>0</v>
      </c>
      <c r="I899" s="349">
        <v>0</v>
      </c>
      <c r="J899" s="212">
        <f t="shared" si="239"/>
        <v>4200</v>
      </c>
      <c r="K899" s="206">
        <v>0</v>
      </c>
      <c r="L899" s="208">
        <f t="shared" si="250"/>
        <v>420</v>
      </c>
      <c r="M899" s="206">
        <v>0</v>
      </c>
      <c r="N899" s="206">
        <v>0</v>
      </c>
      <c r="O899" s="208">
        <f t="shared" si="251"/>
        <v>420</v>
      </c>
      <c r="P899" s="212">
        <f t="shared" si="244"/>
        <v>840</v>
      </c>
      <c r="Q899" s="66">
        <f t="shared" si="248"/>
        <v>5040</v>
      </c>
    </row>
    <row r="900" spans="1:17" ht="16.5" hidden="1" customHeight="1" outlineLevel="1">
      <c r="A900" s="510"/>
      <c r="B900" s="511"/>
      <c r="C900" s="128" t="s">
        <v>148</v>
      </c>
      <c r="D900" s="128"/>
      <c r="E900" s="206">
        <v>8100</v>
      </c>
      <c r="F900" s="206">
        <v>0</v>
      </c>
      <c r="G900" s="206">
        <v>0</v>
      </c>
      <c r="H900" s="351">
        <v>0</v>
      </c>
      <c r="I900" s="349">
        <v>0</v>
      </c>
      <c r="J900" s="212">
        <f t="shared" si="239"/>
        <v>8100</v>
      </c>
      <c r="K900" s="206">
        <v>0</v>
      </c>
      <c r="L900" s="208">
        <f t="shared" si="250"/>
        <v>810</v>
      </c>
      <c r="M900" s="206">
        <v>0</v>
      </c>
      <c r="N900" s="206">
        <v>0</v>
      </c>
      <c r="O900" s="208">
        <f t="shared" si="251"/>
        <v>810</v>
      </c>
      <c r="P900" s="212">
        <f t="shared" si="244"/>
        <v>1620</v>
      </c>
      <c r="Q900" s="66">
        <f t="shared" si="248"/>
        <v>9720</v>
      </c>
    </row>
    <row r="901" spans="1:17" ht="16.5" hidden="1" customHeight="1" outlineLevel="1">
      <c r="A901" s="510"/>
      <c r="B901" s="511"/>
      <c r="C901" s="128" t="s">
        <v>149</v>
      </c>
      <c r="D901" s="128"/>
      <c r="E901" s="206">
        <v>45000</v>
      </c>
      <c r="F901" s="206">
        <v>0</v>
      </c>
      <c r="G901" s="206">
        <v>0</v>
      </c>
      <c r="H901" s="351">
        <v>0</v>
      </c>
      <c r="I901" s="349">
        <v>0</v>
      </c>
      <c r="J901" s="212">
        <f t="shared" si="239"/>
        <v>45000</v>
      </c>
      <c r="K901" s="206">
        <v>0</v>
      </c>
      <c r="L901" s="208">
        <f t="shared" si="250"/>
        <v>4500</v>
      </c>
      <c r="M901" s="206">
        <v>0</v>
      </c>
      <c r="N901" s="206">
        <v>0</v>
      </c>
      <c r="O901" s="208">
        <f t="shared" si="251"/>
        <v>4500</v>
      </c>
      <c r="P901" s="212">
        <f t="shared" si="244"/>
        <v>9000</v>
      </c>
      <c r="Q901" s="66">
        <f t="shared" si="248"/>
        <v>54000</v>
      </c>
    </row>
    <row r="902" spans="1:17" ht="16.5" hidden="1" customHeight="1" outlineLevel="1">
      <c r="A902" s="510"/>
      <c r="B902" s="511"/>
      <c r="C902" s="128" t="s">
        <v>150</v>
      </c>
      <c r="D902" s="128"/>
      <c r="E902" s="206">
        <v>2100</v>
      </c>
      <c r="F902" s="206">
        <v>0</v>
      </c>
      <c r="G902" s="206">
        <v>0</v>
      </c>
      <c r="H902" s="351">
        <v>0</v>
      </c>
      <c r="I902" s="349">
        <v>0</v>
      </c>
      <c r="J902" s="212">
        <f t="shared" si="239"/>
        <v>2100</v>
      </c>
      <c r="K902" s="206">
        <v>0</v>
      </c>
      <c r="L902" s="208">
        <f t="shared" si="250"/>
        <v>210</v>
      </c>
      <c r="M902" s="206">
        <v>0</v>
      </c>
      <c r="N902" s="206">
        <v>0</v>
      </c>
      <c r="O902" s="208">
        <f t="shared" si="251"/>
        <v>210</v>
      </c>
      <c r="P902" s="212">
        <f t="shared" si="244"/>
        <v>420</v>
      </c>
      <c r="Q902" s="66">
        <f t="shared" si="248"/>
        <v>2520</v>
      </c>
    </row>
    <row r="903" spans="1:17" ht="16.5" hidden="1" customHeight="1" outlineLevel="1">
      <c r="A903" s="510"/>
      <c r="B903" s="511"/>
      <c r="C903" s="128" t="s">
        <v>151</v>
      </c>
      <c r="D903" s="128"/>
      <c r="E903" s="206">
        <v>5100</v>
      </c>
      <c r="F903" s="206">
        <v>0</v>
      </c>
      <c r="G903" s="206">
        <v>0</v>
      </c>
      <c r="H903" s="351">
        <v>0</v>
      </c>
      <c r="I903" s="349">
        <v>0</v>
      </c>
      <c r="J903" s="212">
        <f t="shared" si="239"/>
        <v>5100</v>
      </c>
      <c r="K903" s="206">
        <v>0</v>
      </c>
      <c r="L903" s="208">
        <f t="shared" si="250"/>
        <v>510</v>
      </c>
      <c r="M903" s="206">
        <v>0</v>
      </c>
      <c r="N903" s="206">
        <v>0</v>
      </c>
      <c r="O903" s="208">
        <f t="shared" si="251"/>
        <v>510</v>
      </c>
      <c r="P903" s="212">
        <f t="shared" si="244"/>
        <v>1020</v>
      </c>
      <c r="Q903" s="66">
        <f t="shared" si="248"/>
        <v>6120</v>
      </c>
    </row>
    <row r="904" spans="1:17" ht="16.5" collapsed="1">
      <c r="A904" s="510"/>
      <c r="B904" s="511"/>
      <c r="C904" s="128" t="s">
        <v>13</v>
      </c>
      <c r="D904" s="25">
        <v>0</v>
      </c>
      <c r="E904" s="385">
        <f>SUM(E905:E915)-8990.5</f>
        <v>484009.5</v>
      </c>
      <c r="F904" s="208">
        <f>SUM(F905:F915)</f>
        <v>45000</v>
      </c>
      <c r="G904" s="206">
        <f>SUM(G905:G915)</f>
        <v>0</v>
      </c>
      <c r="H904" s="351">
        <v>0</v>
      </c>
      <c r="I904" s="351">
        <v>50000</v>
      </c>
      <c r="J904" s="212">
        <f t="shared" si="239"/>
        <v>579009.5</v>
      </c>
      <c r="K904" s="206">
        <f>SUM(K905:K915)</f>
        <v>0</v>
      </c>
      <c r="L904" s="208">
        <f>SUM(L905:L915)</f>
        <v>500000</v>
      </c>
      <c r="M904" s="208">
        <f>SUM(M905:M915)</f>
        <v>50000</v>
      </c>
      <c r="N904" s="206">
        <f>SUM(N905:N915)</f>
        <v>0</v>
      </c>
      <c r="O904" s="208">
        <f>SUM(O905:O915)</f>
        <v>500000</v>
      </c>
      <c r="P904" s="212">
        <f t="shared" si="244"/>
        <v>1050000</v>
      </c>
      <c r="Q904" s="66">
        <f t="shared" si="248"/>
        <v>1629009.5</v>
      </c>
    </row>
    <row r="905" spans="1:17" ht="16.5" hidden="1" customHeight="1" outlineLevel="1">
      <c r="A905" s="510"/>
      <c r="B905" s="511"/>
      <c r="C905" s="123" t="s">
        <v>143</v>
      </c>
      <c r="D905" s="123"/>
      <c r="E905" s="206">
        <v>44850</v>
      </c>
      <c r="F905" s="206">
        <v>0</v>
      </c>
      <c r="G905" s="206">
        <v>0</v>
      </c>
      <c r="H905" s="351">
        <v>0</v>
      </c>
      <c r="I905" s="349">
        <v>0</v>
      </c>
      <c r="J905" s="212">
        <f t="shared" ref="J905:J968" si="252">I905+H905+G905+F905+E905+D905</f>
        <v>44850</v>
      </c>
      <c r="K905" s="206">
        <v>0</v>
      </c>
      <c r="L905" s="208">
        <v>50000</v>
      </c>
      <c r="M905" s="206">
        <v>0</v>
      </c>
      <c r="N905" s="206">
        <v>0</v>
      </c>
      <c r="O905" s="208">
        <v>50000</v>
      </c>
      <c r="P905" s="212">
        <f t="shared" si="244"/>
        <v>100000</v>
      </c>
      <c r="Q905" s="66">
        <f t="shared" si="248"/>
        <v>144850</v>
      </c>
    </row>
    <row r="906" spans="1:17" ht="16.5" hidden="1" customHeight="1" outlineLevel="1">
      <c r="A906" s="510"/>
      <c r="B906" s="511"/>
      <c r="C906" s="128" t="s">
        <v>144</v>
      </c>
      <c r="D906" s="128"/>
      <c r="E906" s="206">
        <v>44850</v>
      </c>
      <c r="F906" s="206">
        <v>0</v>
      </c>
      <c r="G906" s="206">
        <v>0</v>
      </c>
      <c r="H906" s="351">
        <v>0</v>
      </c>
      <c r="I906" s="349">
        <v>0</v>
      </c>
      <c r="J906" s="212">
        <f t="shared" si="252"/>
        <v>44850</v>
      </c>
      <c r="K906" s="206">
        <v>0</v>
      </c>
      <c r="L906" s="208">
        <v>50000</v>
      </c>
      <c r="M906" s="206">
        <v>0</v>
      </c>
      <c r="N906" s="206">
        <v>0</v>
      </c>
      <c r="O906" s="208">
        <v>50000</v>
      </c>
      <c r="P906" s="212">
        <f t="shared" si="244"/>
        <v>100000</v>
      </c>
      <c r="Q906" s="66">
        <f t="shared" si="248"/>
        <v>144850</v>
      </c>
    </row>
    <row r="907" spans="1:17" ht="16.5" hidden="1" customHeight="1" outlineLevel="1">
      <c r="A907" s="510"/>
      <c r="B907" s="511"/>
      <c r="C907" s="128" t="s">
        <v>145</v>
      </c>
      <c r="D907" s="128"/>
      <c r="E907" s="206">
        <v>44850</v>
      </c>
      <c r="F907" s="206">
        <v>0</v>
      </c>
      <c r="G907" s="206">
        <v>0</v>
      </c>
      <c r="H907" s="351">
        <v>0</v>
      </c>
      <c r="I907" s="349">
        <v>0</v>
      </c>
      <c r="J907" s="212">
        <f t="shared" si="252"/>
        <v>44850</v>
      </c>
      <c r="K907" s="206">
        <v>0</v>
      </c>
      <c r="L907" s="208">
        <v>50000</v>
      </c>
      <c r="M907" s="206">
        <v>0</v>
      </c>
      <c r="N907" s="206">
        <v>0</v>
      </c>
      <c r="O907" s="208">
        <v>50000</v>
      </c>
      <c r="P907" s="212">
        <f t="shared" si="244"/>
        <v>100000</v>
      </c>
      <c r="Q907" s="66">
        <f t="shared" si="248"/>
        <v>144850</v>
      </c>
    </row>
    <row r="908" spans="1:17" ht="16.5" hidden="1" customHeight="1" outlineLevel="1">
      <c r="A908" s="510"/>
      <c r="B908" s="511"/>
      <c r="C908" s="130" t="s">
        <v>145</v>
      </c>
      <c r="D908" s="130"/>
      <c r="E908" s="113">
        <v>89350</v>
      </c>
      <c r="F908" s="206">
        <v>0</v>
      </c>
      <c r="G908" s="206">
        <v>0</v>
      </c>
      <c r="H908" s="349">
        <v>0</v>
      </c>
      <c r="I908" s="351">
        <v>50000</v>
      </c>
      <c r="J908" s="212">
        <f t="shared" si="252"/>
        <v>139350</v>
      </c>
      <c r="K908" s="206">
        <v>0</v>
      </c>
      <c r="L908" s="206">
        <v>0</v>
      </c>
      <c r="M908" s="208">
        <v>50000</v>
      </c>
      <c r="N908" s="206">
        <v>0</v>
      </c>
      <c r="O908" s="206">
        <v>0</v>
      </c>
      <c r="P908" s="212">
        <f t="shared" si="244"/>
        <v>50000</v>
      </c>
      <c r="Q908" s="66">
        <f t="shared" si="248"/>
        <v>189350</v>
      </c>
    </row>
    <row r="909" spans="1:17" ht="16.5" hidden="1" customHeight="1" outlineLevel="1">
      <c r="A909" s="510"/>
      <c r="B909" s="511"/>
      <c r="C909" s="130" t="s">
        <v>286</v>
      </c>
      <c r="D909" s="130"/>
      <c r="E909" s="206">
        <v>0</v>
      </c>
      <c r="F909" s="206">
        <v>45000</v>
      </c>
      <c r="G909" s="206">
        <v>0</v>
      </c>
      <c r="H909" s="351">
        <v>0</v>
      </c>
      <c r="I909" s="349">
        <v>0</v>
      </c>
      <c r="J909" s="212">
        <f t="shared" si="252"/>
        <v>45000</v>
      </c>
      <c r="K909" s="206">
        <v>0</v>
      </c>
      <c r="L909" s="208">
        <v>50000</v>
      </c>
      <c r="M909" s="206">
        <v>0</v>
      </c>
      <c r="N909" s="206">
        <v>0</v>
      </c>
      <c r="O909" s="208">
        <v>50000</v>
      </c>
      <c r="P909" s="212">
        <f t="shared" si="244"/>
        <v>100000</v>
      </c>
      <c r="Q909" s="66">
        <f t="shared" si="248"/>
        <v>145000</v>
      </c>
    </row>
    <row r="910" spans="1:17" ht="16.5" hidden="1" customHeight="1" outlineLevel="1">
      <c r="A910" s="510"/>
      <c r="B910" s="511"/>
      <c r="C910" s="128" t="s">
        <v>146</v>
      </c>
      <c r="D910" s="128"/>
      <c r="E910" s="206">
        <v>44850</v>
      </c>
      <c r="F910" s="206">
        <v>0</v>
      </c>
      <c r="G910" s="206">
        <v>0</v>
      </c>
      <c r="H910" s="351">
        <v>0</v>
      </c>
      <c r="I910" s="349">
        <v>0</v>
      </c>
      <c r="J910" s="212">
        <f t="shared" si="252"/>
        <v>44850</v>
      </c>
      <c r="K910" s="206">
        <v>0</v>
      </c>
      <c r="L910" s="208">
        <v>50000</v>
      </c>
      <c r="M910" s="206">
        <v>0</v>
      </c>
      <c r="N910" s="206">
        <v>0</v>
      </c>
      <c r="O910" s="208">
        <v>50000</v>
      </c>
      <c r="P910" s="212">
        <f t="shared" si="244"/>
        <v>100000</v>
      </c>
      <c r="Q910" s="66">
        <f t="shared" si="248"/>
        <v>144850</v>
      </c>
    </row>
    <row r="911" spans="1:17" ht="16.5" hidden="1" customHeight="1" outlineLevel="1">
      <c r="A911" s="510"/>
      <c r="B911" s="511"/>
      <c r="C911" s="128" t="s">
        <v>147</v>
      </c>
      <c r="D911" s="128"/>
      <c r="E911" s="206">
        <v>44850</v>
      </c>
      <c r="F911" s="206">
        <v>0</v>
      </c>
      <c r="G911" s="206">
        <v>0</v>
      </c>
      <c r="H911" s="351">
        <v>0</v>
      </c>
      <c r="I911" s="349">
        <v>0</v>
      </c>
      <c r="J911" s="212">
        <f t="shared" si="252"/>
        <v>44850</v>
      </c>
      <c r="K911" s="206">
        <v>0</v>
      </c>
      <c r="L911" s="208">
        <v>50000</v>
      </c>
      <c r="M911" s="206">
        <v>0</v>
      </c>
      <c r="N911" s="206">
        <v>0</v>
      </c>
      <c r="O911" s="208">
        <v>50000</v>
      </c>
      <c r="P911" s="212">
        <f t="shared" si="244"/>
        <v>100000</v>
      </c>
      <c r="Q911" s="66">
        <f t="shared" si="248"/>
        <v>144850</v>
      </c>
    </row>
    <row r="912" spans="1:17" ht="16.5" hidden="1" customHeight="1" outlineLevel="1">
      <c r="A912" s="510"/>
      <c r="B912" s="511"/>
      <c r="C912" s="128" t="s">
        <v>148</v>
      </c>
      <c r="D912" s="128"/>
      <c r="E912" s="206">
        <v>44850</v>
      </c>
      <c r="F912" s="206">
        <v>0</v>
      </c>
      <c r="G912" s="206">
        <v>0</v>
      </c>
      <c r="H912" s="351">
        <v>0</v>
      </c>
      <c r="I912" s="349">
        <v>0</v>
      </c>
      <c r="J912" s="212">
        <f t="shared" si="252"/>
        <v>44850</v>
      </c>
      <c r="K912" s="206">
        <v>0</v>
      </c>
      <c r="L912" s="208">
        <v>50000</v>
      </c>
      <c r="M912" s="206">
        <v>0</v>
      </c>
      <c r="N912" s="206">
        <v>0</v>
      </c>
      <c r="O912" s="208">
        <v>50000</v>
      </c>
      <c r="P912" s="212">
        <f t="shared" si="244"/>
        <v>100000</v>
      </c>
      <c r="Q912" s="66">
        <f t="shared" si="248"/>
        <v>144850</v>
      </c>
    </row>
    <row r="913" spans="1:17" ht="16.5" hidden="1" customHeight="1" outlineLevel="1">
      <c r="A913" s="510"/>
      <c r="B913" s="511"/>
      <c r="C913" s="128" t="s">
        <v>149</v>
      </c>
      <c r="D913" s="128"/>
      <c r="E913" s="206">
        <v>44850</v>
      </c>
      <c r="F913" s="206">
        <v>0</v>
      </c>
      <c r="G913" s="206">
        <v>0</v>
      </c>
      <c r="H913" s="351">
        <v>0</v>
      </c>
      <c r="I913" s="349">
        <v>0</v>
      </c>
      <c r="J913" s="212">
        <f t="shared" si="252"/>
        <v>44850</v>
      </c>
      <c r="K913" s="206">
        <v>0</v>
      </c>
      <c r="L913" s="208">
        <v>50000</v>
      </c>
      <c r="M913" s="206">
        <v>0</v>
      </c>
      <c r="N913" s="206">
        <v>0</v>
      </c>
      <c r="O913" s="208">
        <v>50000</v>
      </c>
      <c r="P913" s="212">
        <f t="shared" si="244"/>
        <v>100000</v>
      </c>
      <c r="Q913" s="66">
        <f t="shared" si="248"/>
        <v>144850</v>
      </c>
    </row>
    <row r="914" spans="1:17" ht="16.5" hidden="1" customHeight="1" outlineLevel="1">
      <c r="A914" s="510"/>
      <c r="B914" s="511"/>
      <c r="C914" s="128" t="s">
        <v>150</v>
      </c>
      <c r="D914" s="128"/>
      <c r="E914" s="206">
        <v>44850</v>
      </c>
      <c r="F914" s="206">
        <v>0</v>
      </c>
      <c r="G914" s="206">
        <v>0</v>
      </c>
      <c r="H914" s="351">
        <v>0</v>
      </c>
      <c r="I914" s="349">
        <v>0</v>
      </c>
      <c r="J914" s="212">
        <f t="shared" si="252"/>
        <v>44850</v>
      </c>
      <c r="K914" s="206">
        <v>0</v>
      </c>
      <c r="L914" s="208">
        <v>50000</v>
      </c>
      <c r="M914" s="206">
        <v>0</v>
      </c>
      <c r="N914" s="206">
        <v>0</v>
      </c>
      <c r="O914" s="208">
        <v>50000</v>
      </c>
      <c r="P914" s="212">
        <f t="shared" si="244"/>
        <v>100000</v>
      </c>
      <c r="Q914" s="66">
        <f t="shared" si="248"/>
        <v>144850</v>
      </c>
    </row>
    <row r="915" spans="1:17" ht="16.5" hidden="1" customHeight="1" outlineLevel="1">
      <c r="A915" s="510"/>
      <c r="B915" s="511"/>
      <c r="C915" s="128" t="s">
        <v>151</v>
      </c>
      <c r="D915" s="128"/>
      <c r="E915" s="206">
        <v>44850</v>
      </c>
      <c r="F915" s="206">
        <v>0</v>
      </c>
      <c r="G915" s="206">
        <v>0</v>
      </c>
      <c r="H915" s="351">
        <v>0</v>
      </c>
      <c r="I915" s="349">
        <v>0</v>
      </c>
      <c r="J915" s="212">
        <f t="shared" si="252"/>
        <v>44850</v>
      </c>
      <c r="K915" s="206">
        <v>0</v>
      </c>
      <c r="L915" s="208">
        <v>50000</v>
      </c>
      <c r="M915" s="206">
        <v>0</v>
      </c>
      <c r="N915" s="206">
        <v>0</v>
      </c>
      <c r="O915" s="208">
        <v>50000</v>
      </c>
      <c r="P915" s="212">
        <f t="shared" si="244"/>
        <v>100000</v>
      </c>
      <c r="Q915" s="66">
        <f t="shared" si="248"/>
        <v>144850</v>
      </c>
    </row>
    <row r="916" spans="1:17" ht="25.5" customHeight="1" collapsed="1">
      <c r="A916" s="510"/>
      <c r="B916" s="511"/>
      <c r="C916" s="128" t="s">
        <v>277</v>
      </c>
      <c r="D916" s="25">
        <v>0</v>
      </c>
      <c r="E916" s="208">
        <f>SUM(E917:E927)</f>
        <v>0</v>
      </c>
      <c r="F916" s="208">
        <f>SUM(F917:F927)</f>
        <v>2000000</v>
      </c>
      <c r="G916" s="208">
        <f t="shared" ref="G916" si="253">SUM(G917:G927)</f>
        <v>1980000</v>
      </c>
      <c r="H916" s="351">
        <v>1980000</v>
      </c>
      <c r="I916" s="351">
        <v>500000</v>
      </c>
      <c r="J916" s="212">
        <f t="shared" si="252"/>
        <v>6460000</v>
      </c>
      <c r="K916" s="208">
        <f>SUM(K917:K927)</f>
        <v>0</v>
      </c>
      <c r="L916" s="208">
        <f t="shared" ref="L916:O916" si="254">SUM(L917:L927)</f>
        <v>0</v>
      </c>
      <c r="M916" s="208">
        <f t="shared" si="254"/>
        <v>0</v>
      </c>
      <c r="N916" s="208">
        <f t="shared" si="254"/>
        <v>0</v>
      </c>
      <c r="O916" s="208">
        <f t="shared" si="254"/>
        <v>0</v>
      </c>
      <c r="P916" s="21">
        <f>O916+N916+M916+L916+K916</f>
        <v>0</v>
      </c>
      <c r="Q916" s="66">
        <f t="shared" si="248"/>
        <v>6460000</v>
      </c>
    </row>
    <row r="917" spans="1:17" ht="16.5" hidden="1" customHeight="1" outlineLevel="1">
      <c r="A917" s="510"/>
      <c r="B917" s="511"/>
      <c r="C917" s="123" t="s">
        <v>143</v>
      </c>
      <c r="D917" s="123"/>
      <c r="E917" s="206">
        <v>0</v>
      </c>
      <c r="F917" s="208">
        <v>500000</v>
      </c>
      <c r="G917" s="206">
        <v>480000</v>
      </c>
      <c r="H917" s="349">
        <v>480000</v>
      </c>
      <c r="I917" s="349">
        <v>0</v>
      </c>
      <c r="J917" s="212">
        <f t="shared" si="252"/>
        <v>1460000</v>
      </c>
      <c r="K917" s="206">
        <v>0</v>
      </c>
      <c r="L917" s="206">
        <v>0</v>
      </c>
      <c r="M917" s="206">
        <v>0</v>
      </c>
      <c r="N917" s="206">
        <v>0</v>
      </c>
      <c r="O917" s="206">
        <v>0</v>
      </c>
      <c r="P917" s="212">
        <f t="shared" si="244"/>
        <v>0</v>
      </c>
      <c r="Q917" s="66">
        <f t="shared" si="248"/>
        <v>1460000</v>
      </c>
    </row>
    <row r="918" spans="1:17" ht="16.5" hidden="1" customHeight="1" outlineLevel="1">
      <c r="A918" s="510"/>
      <c r="B918" s="511"/>
      <c r="C918" s="128" t="s">
        <v>144</v>
      </c>
      <c r="D918" s="128"/>
      <c r="E918" s="206">
        <v>0</v>
      </c>
      <c r="F918" s="206">
        <v>0</v>
      </c>
      <c r="G918" s="206">
        <v>0</v>
      </c>
      <c r="H918" s="349">
        <v>0</v>
      </c>
      <c r="I918" s="349">
        <v>0</v>
      </c>
      <c r="J918" s="212">
        <f t="shared" si="252"/>
        <v>0</v>
      </c>
      <c r="K918" s="206">
        <v>0</v>
      </c>
      <c r="L918" s="206">
        <v>0</v>
      </c>
      <c r="M918" s="206">
        <v>0</v>
      </c>
      <c r="N918" s="206">
        <v>0</v>
      </c>
      <c r="O918" s="206">
        <v>0</v>
      </c>
      <c r="P918" s="212">
        <f t="shared" si="244"/>
        <v>0</v>
      </c>
      <c r="Q918" s="66">
        <f t="shared" si="248"/>
        <v>0</v>
      </c>
    </row>
    <row r="919" spans="1:17" ht="16.5" hidden="1" customHeight="1" outlineLevel="1">
      <c r="A919" s="510"/>
      <c r="B919" s="511"/>
      <c r="C919" s="128" t="s">
        <v>145</v>
      </c>
      <c r="D919" s="128"/>
      <c r="E919" s="206">
        <v>0</v>
      </c>
      <c r="F919" s="208">
        <v>500000</v>
      </c>
      <c r="G919" s="206">
        <v>0</v>
      </c>
      <c r="H919" s="349">
        <v>0</v>
      </c>
      <c r="I919" s="349">
        <v>0</v>
      </c>
      <c r="J919" s="212">
        <f t="shared" si="252"/>
        <v>500000</v>
      </c>
      <c r="K919" s="206">
        <v>0</v>
      </c>
      <c r="L919" s="206">
        <v>0</v>
      </c>
      <c r="M919" s="206">
        <v>0</v>
      </c>
      <c r="N919" s="206">
        <v>0</v>
      </c>
      <c r="O919" s="206">
        <v>0</v>
      </c>
      <c r="P919" s="212">
        <f t="shared" si="244"/>
        <v>0</v>
      </c>
      <c r="Q919" s="66">
        <f t="shared" si="248"/>
        <v>500000</v>
      </c>
    </row>
    <row r="920" spans="1:17" ht="16.5" hidden="1" customHeight="1" outlineLevel="1">
      <c r="A920" s="510"/>
      <c r="B920" s="511"/>
      <c r="C920" s="130" t="s">
        <v>145</v>
      </c>
      <c r="D920" s="130"/>
      <c r="E920" s="206">
        <v>0</v>
      </c>
      <c r="F920" s="206">
        <v>0</v>
      </c>
      <c r="G920" s="208">
        <v>500000</v>
      </c>
      <c r="H920" s="349">
        <v>500000</v>
      </c>
      <c r="I920" s="349">
        <v>0</v>
      </c>
      <c r="J920" s="212">
        <f t="shared" si="252"/>
        <v>1000000</v>
      </c>
      <c r="K920" s="206">
        <v>0</v>
      </c>
      <c r="L920" s="206">
        <v>0</v>
      </c>
      <c r="M920" s="206">
        <v>0</v>
      </c>
      <c r="N920" s="206">
        <v>0</v>
      </c>
      <c r="O920" s="206">
        <v>0</v>
      </c>
      <c r="P920" s="212">
        <f t="shared" si="244"/>
        <v>0</v>
      </c>
      <c r="Q920" s="66">
        <f t="shared" si="248"/>
        <v>1000000</v>
      </c>
    </row>
    <row r="921" spans="1:17" ht="16.5" hidden="1" customHeight="1" outlineLevel="1">
      <c r="A921" s="510"/>
      <c r="B921" s="511"/>
      <c r="C921" s="128" t="s">
        <v>286</v>
      </c>
      <c r="D921" s="128"/>
      <c r="E921" s="206">
        <v>0</v>
      </c>
      <c r="F921" s="206">
        <v>0</v>
      </c>
      <c r="G921" s="206">
        <v>0</v>
      </c>
      <c r="H921" s="349">
        <v>0</v>
      </c>
      <c r="I921" s="349">
        <v>0</v>
      </c>
      <c r="J921" s="212">
        <f t="shared" si="252"/>
        <v>0</v>
      </c>
      <c r="K921" s="206">
        <v>0</v>
      </c>
      <c r="L921" s="206">
        <v>0</v>
      </c>
      <c r="M921" s="206">
        <v>0</v>
      </c>
      <c r="N921" s="206">
        <v>0</v>
      </c>
      <c r="O921" s="206">
        <v>0</v>
      </c>
      <c r="P921" s="212">
        <f t="shared" si="244"/>
        <v>0</v>
      </c>
      <c r="Q921" s="66">
        <f t="shared" si="248"/>
        <v>0</v>
      </c>
    </row>
    <row r="922" spans="1:17" ht="16.5" hidden="1" customHeight="1" outlineLevel="1">
      <c r="A922" s="510"/>
      <c r="B922" s="511"/>
      <c r="C922" s="128" t="s">
        <v>146</v>
      </c>
      <c r="D922" s="128"/>
      <c r="E922" s="206">
        <v>0</v>
      </c>
      <c r="F922" s="206">
        <v>0</v>
      </c>
      <c r="G922" s="206">
        <v>0</v>
      </c>
      <c r="H922" s="351">
        <v>0</v>
      </c>
      <c r="I922" s="349">
        <v>0</v>
      </c>
      <c r="J922" s="212">
        <f t="shared" si="252"/>
        <v>0</v>
      </c>
      <c r="K922" s="206">
        <v>0</v>
      </c>
      <c r="L922" s="206">
        <v>0</v>
      </c>
      <c r="M922" s="206">
        <v>0</v>
      </c>
      <c r="N922" s="206">
        <v>0</v>
      </c>
      <c r="O922" s="206">
        <v>0</v>
      </c>
      <c r="P922" s="212">
        <f t="shared" si="244"/>
        <v>0</v>
      </c>
      <c r="Q922" s="66">
        <f t="shared" si="248"/>
        <v>0</v>
      </c>
    </row>
    <row r="923" spans="1:17" ht="16.5" hidden="1" customHeight="1" outlineLevel="1">
      <c r="A923" s="510"/>
      <c r="B923" s="511"/>
      <c r="C923" s="128" t="s">
        <v>147</v>
      </c>
      <c r="D923" s="128"/>
      <c r="E923" s="206">
        <v>0</v>
      </c>
      <c r="F923" s="206">
        <v>0</v>
      </c>
      <c r="G923" s="206">
        <v>0</v>
      </c>
      <c r="H923" s="349">
        <v>0</v>
      </c>
      <c r="I923" s="351">
        <v>500000</v>
      </c>
      <c r="J923" s="212">
        <f t="shared" si="252"/>
        <v>500000</v>
      </c>
      <c r="K923" s="206">
        <v>0</v>
      </c>
      <c r="L923" s="206">
        <v>0</v>
      </c>
      <c r="M923" s="206">
        <v>0</v>
      </c>
      <c r="N923" s="206">
        <v>0</v>
      </c>
      <c r="O923" s="206">
        <v>0</v>
      </c>
      <c r="P923" s="212">
        <f t="shared" si="244"/>
        <v>0</v>
      </c>
      <c r="Q923" s="66">
        <f t="shared" si="248"/>
        <v>500000</v>
      </c>
    </row>
    <row r="924" spans="1:17" ht="16.5" hidden="1" customHeight="1" outlineLevel="1">
      <c r="A924" s="510"/>
      <c r="B924" s="511"/>
      <c r="C924" s="128" t="s">
        <v>148</v>
      </c>
      <c r="D924" s="128"/>
      <c r="E924" s="206">
        <v>0</v>
      </c>
      <c r="F924" s="208">
        <v>500000</v>
      </c>
      <c r="G924" s="206">
        <v>0</v>
      </c>
      <c r="H924" s="349">
        <v>0</v>
      </c>
      <c r="I924" s="349">
        <v>0</v>
      </c>
      <c r="J924" s="212">
        <f t="shared" si="252"/>
        <v>500000</v>
      </c>
      <c r="K924" s="206">
        <v>0</v>
      </c>
      <c r="L924" s="206">
        <v>0</v>
      </c>
      <c r="M924" s="206">
        <v>0</v>
      </c>
      <c r="N924" s="206">
        <v>0</v>
      </c>
      <c r="O924" s="206">
        <v>0</v>
      </c>
      <c r="P924" s="212">
        <f t="shared" si="244"/>
        <v>0</v>
      </c>
      <c r="Q924" s="66">
        <f t="shared" si="248"/>
        <v>500000</v>
      </c>
    </row>
    <row r="925" spans="1:17" ht="16.5" hidden="1" customHeight="1" outlineLevel="1">
      <c r="A925" s="510"/>
      <c r="B925" s="511"/>
      <c r="C925" s="128" t="s">
        <v>149</v>
      </c>
      <c r="D925" s="128"/>
      <c r="E925" s="206">
        <v>0</v>
      </c>
      <c r="F925" s="206">
        <v>0</v>
      </c>
      <c r="G925" s="208">
        <v>500000</v>
      </c>
      <c r="H925" s="349">
        <v>500000</v>
      </c>
      <c r="I925" s="349">
        <v>0</v>
      </c>
      <c r="J925" s="212">
        <f t="shared" si="252"/>
        <v>1000000</v>
      </c>
      <c r="K925" s="206">
        <v>0</v>
      </c>
      <c r="L925" s="206">
        <v>0</v>
      </c>
      <c r="M925" s="206">
        <v>0</v>
      </c>
      <c r="N925" s="206">
        <v>0</v>
      </c>
      <c r="O925" s="206">
        <v>0</v>
      </c>
      <c r="P925" s="212">
        <f t="shared" si="244"/>
        <v>0</v>
      </c>
      <c r="Q925" s="66">
        <f t="shared" si="248"/>
        <v>1000000</v>
      </c>
    </row>
    <row r="926" spans="1:17" ht="16.5" hidden="1" customHeight="1" outlineLevel="1">
      <c r="A926" s="510"/>
      <c r="B926" s="511"/>
      <c r="C926" s="128" t="s">
        <v>150</v>
      </c>
      <c r="D926" s="128"/>
      <c r="E926" s="206">
        <v>0</v>
      </c>
      <c r="F926" s="208">
        <v>500000</v>
      </c>
      <c r="G926" s="206">
        <v>0</v>
      </c>
      <c r="H926" s="349">
        <v>0</v>
      </c>
      <c r="I926" s="349">
        <v>0</v>
      </c>
      <c r="J926" s="212">
        <f t="shared" si="252"/>
        <v>500000</v>
      </c>
      <c r="K926" s="206">
        <v>0</v>
      </c>
      <c r="L926" s="206">
        <v>0</v>
      </c>
      <c r="M926" s="206">
        <v>0</v>
      </c>
      <c r="N926" s="206">
        <v>0</v>
      </c>
      <c r="O926" s="206">
        <v>0</v>
      </c>
      <c r="P926" s="212">
        <f t="shared" si="244"/>
        <v>0</v>
      </c>
      <c r="Q926" s="66">
        <f t="shared" si="248"/>
        <v>500000</v>
      </c>
    </row>
    <row r="927" spans="1:17" ht="16.5" hidden="1" customHeight="1" outlineLevel="1">
      <c r="A927" s="510"/>
      <c r="B927" s="511"/>
      <c r="C927" s="128" t="s">
        <v>151</v>
      </c>
      <c r="D927" s="128"/>
      <c r="E927" s="206">
        <v>0</v>
      </c>
      <c r="F927" s="206">
        <v>0</v>
      </c>
      <c r="G927" s="208">
        <v>500000</v>
      </c>
      <c r="H927" s="349">
        <v>500000</v>
      </c>
      <c r="I927" s="349">
        <v>0</v>
      </c>
      <c r="J927" s="212">
        <f t="shared" si="252"/>
        <v>1000000</v>
      </c>
      <c r="K927" s="206">
        <v>0</v>
      </c>
      <c r="L927" s="206">
        <v>0</v>
      </c>
      <c r="M927" s="206">
        <v>0</v>
      </c>
      <c r="N927" s="206">
        <v>0</v>
      </c>
      <c r="O927" s="206">
        <v>0</v>
      </c>
      <c r="P927" s="212">
        <f t="shared" si="244"/>
        <v>0</v>
      </c>
      <c r="Q927" s="66">
        <f t="shared" si="248"/>
        <v>1000000</v>
      </c>
    </row>
    <row r="928" spans="1:17" ht="25.5" customHeight="1" collapsed="1">
      <c r="A928" s="510"/>
      <c r="B928" s="511"/>
      <c r="C928" s="128" t="s">
        <v>22</v>
      </c>
      <c r="D928" s="25">
        <v>0</v>
      </c>
      <c r="E928" s="208">
        <f>SUM(E929:E939)</f>
        <v>0</v>
      </c>
      <c r="F928" s="208">
        <f t="shared" ref="F928:G928" si="255">SUM(F929:F939)</f>
        <v>0</v>
      </c>
      <c r="G928" s="208">
        <f t="shared" si="255"/>
        <v>0</v>
      </c>
      <c r="H928" s="351">
        <v>0</v>
      </c>
      <c r="I928" s="351">
        <f>SUM(I929:I939)</f>
        <v>1875000.0000000002</v>
      </c>
      <c r="J928" s="212">
        <f t="shared" si="252"/>
        <v>1875000.0000000002</v>
      </c>
      <c r="K928" s="208">
        <f>SUM(K929:K939)</f>
        <v>1875000.0000000002</v>
      </c>
      <c r="L928" s="208">
        <f t="shared" ref="L928:O928" si="256">SUM(L929:L939)</f>
        <v>1875000.0000000002</v>
      </c>
      <c r="M928" s="208">
        <f t="shared" si="256"/>
        <v>1875000.0000000002</v>
      </c>
      <c r="N928" s="208">
        <f t="shared" si="256"/>
        <v>1875000.0000000002</v>
      </c>
      <c r="O928" s="208">
        <f t="shared" si="256"/>
        <v>1875000.0000000002</v>
      </c>
      <c r="P928" s="212">
        <f t="shared" si="244"/>
        <v>9375000.0000000019</v>
      </c>
      <c r="Q928" s="66">
        <f t="shared" si="248"/>
        <v>11250000.000000002</v>
      </c>
    </row>
    <row r="929" spans="1:17" ht="15.75" hidden="1" customHeight="1" outlineLevel="1">
      <c r="A929" s="510"/>
      <c r="B929" s="511"/>
      <c r="C929" s="127" t="s">
        <v>143</v>
      </c>
      <c r="D929" s="127"/>
      <c r="E929" s="12">
        <v>0</v>
      </c>
      <c r="F929" s="206">
        <v>0</v>
      </c>
      <c r="G929" s="206">
        <v>0</v>
      </c>
      <c r="H929" s="349">
        <v>0</v>
      </c>
      <c r="I929" s="12">
        <v>291666.66666666669</v>
      </c>
      <c r="J929" s="212">
        <f t="shared" si="252"/>
        <v>291666.66666666669</v>
      </c>
      <c r="K929" s="211">
        <v>291666.66666666669</v>
      </c>
      <c r="L929" s="12">
        <v>291666.66666666669</v>
      </c>
      <c r="M929" s="12">
        <v>291666.66666666669</v>
      </c>
      <c r="N929" s="12">
        <v>291666.66666666669</v>
      </c>
      <c r="O929" s="12">
        <v>291666.66666666669</v>
      </c>
      <c r="P929" s="212">
        <f t="shared" si="244"/>
        <v>1458333.3333333335</v>
      </c>
      <c r="Q929" s="15"/>
    </row>
    <row r="930" spans="1:17" ht="15.75" hidden="1" customHeight="1" outlineLevel="1">
      <c r="A930" s="510"/>
      <c r="B930" s="511"/>
      <c r="C930" s="132" t="s">
        <v>144</v>
      </c>
      <c r="D930" s="132"/>
      <c r="E930" s="12">
        <v>0</v>
      </c>
      <c r="F930" s="206">
        <v>0</v>
      </c>
      <c r="G930" s="206">
        <v>0</v>
      </c>
      <c r="H930" s="349">
        <v>0</v>
      </c>
      <c r="I930" s="12">
        <v>166666.66666666666</v>
      </c>
      <c r="J930" s="212">
        <f t="shared" si="252"/>
        <v>166666.66666666666</v>
      </c>
      <c r="K930" s="211">
        <v>166666.66666666666</v>
      </c>
      <c r="L930" s="12">
        <v>166666.66666666666</v>
      </c>
      <c r="M930" s="12">
        <v>166666.66666666666</v>
      </c>
      <c r="N930" s="12">
        <v>166666.66666666666</v>
      </c>
      <c r="O930" s="12">
        <v>166666.66666666666</v>
      </c>
      <c r="P930" s="212">
        <f t="shared" si="244"/>
        <v>833333.33333333326</v>
      </c>
      <c r="Q930" s="15"/>
    </row>
    <row r="931" spans="1:17" ht="15.75" hidden="1" customHeight="1" outlineLevel="1">
      <c r="A931" s="510"/>
      <c r="B931" s="511"/>
      <c r="C931" s="132" t="s">
        <v>145</v>
      </c>
      <c r="D931" s="132"/>
      <c r="E931" s="12">
        <v>0</v>
      </c>
      <c r="F931" s="12">
        <v>0</v>
      </c>
      <c r="G931" s="12">
        <v>0</v>
      </c>
      <c r="H931" s="12">
        <v>0</v>
      </c>
      <c r="I931" s="12">
        <v>166666.66666666666</v>
      </c>
      <c r="J931" s="212">
        <f t="shared" si="252"/>
        <v>166666.66666666666</v>
      </c>
      <c r="K931" s="211">
        <v>166666.66666666666</v>
      </c>
      <c r="L931" s="12">
        <v>166666.66666666666</v>
      </c>
      <c r="M931" s="12">
        <v>166666.66666666666</v>
      </c>
      <c r="N931" s="12">
        <v>166666.66666666666</v>
      </c>
      <c r="O931" s="12">
        <v>166666.66666666666</v>
      </c>
      <c r="P931" s="212">
        <f t="shared" si="244"/>
        <v>833333.33333333326</v>
      </c>
      <c r="Q931" s="15"/>
    </row>
    <row r="932" spans="1:17" ht="15.75" hidden="1" customHeight="1" outlineLevel="1">
      <c r="A932" s="510"/>
      <c r="B932" s="511"/>
      <c r="C932" s="131" t="s">
        <v>145</v>
      </c>
      <c r="D932" s="131"/>
      <c r="E932" s="12">
        <v>0</v>
      </c>
      <c r="F932" s="12">
        <v>0</v>
      </c>
      <c r="G932" s="12">
        <v>0</v>
      </c>
      <c r="H932" s="12">
        <v>0</v>
      </c>
      <c r="I932" s="12">
        <v>166666.66666666666</v>
      </c>
      <c r="J932" s="212">
        <f t="shared" si="252"/>
        <v>166666.66666666666</v>
      </c>
      <c r="K932" s="211">
        <v>166666.66666666666</v>
      </c>
      <c r="L932" s="12">
        <v>166666.66666666666</v>
      </c>
      <c r="M932" s="12">
        <v>166666.66666666666</v>
      </c>
      <c r="N932" s="12">
        <v>166666.66666666666</v>
      </c>
      <c r="O932" s="12">
        <v>166666.66666666666</v>
      </c>
      <c r="P932" s="212">
        <f t="shared" si="244"/>
        <v>833333.33333333326</v>
      </c>
      <c r="Q932" s="15"/>
    </row>
    <row r="933" spans="1:17" ht="15.75" hidden="1" customHeight="1" outlineLevel="1">
      <c r="A933" s="510"/>
      <c r="B933" s="511"/>
      <c r="C933" s="131" t="s">
        <v>286</v>
      </c>
      <c r="D933" s="131"/>
      <c r="E933" s="12">
        <v>0</v>
      </c>
      <c r="F933" s="12">
        <v>0</v>
      </c>
      <c r="G933" s="12">
        <v>0</v>
      </c>
      <c r="H933" s="12">
        <v>0</v>
      </c>
      <c r="I933" s="350">
        <v>83333.333333333328</v>
      </c>
      <c r="J933" s="212">
        <f t="shared" si="252"/>
        <v>83333.333333333328</v>
      </c>
      <c r="K933" s="12">
        <v>83333.333333333328</v>
      </c>
      <c r="L933" s="12">
        <v>83333.333333333328</v>
      </c>
      <c r="M933" s="12">
        <v>83333.333333333328</v>
      </c>
      <c r="N933" s="12">
        <v>83333.333333333328</v>
      </c>
      <c r="O933" s="12">
        <v>83333.333333333328</v>
      </c>
      <c r="P933" s="212">
        <f t="shared" si="244"/>
        <v>416666.66666666663</v>
      </c>
      <c r="Q933" s="15"/>
    </row>
    <row r="934" spans="1:17" ht="15.75" hidden="1" customHeight="1" outlineLevel="1">
      <c r="A934" s="510"/>
      <c r="B934" s="511"/>
      <c r="C934" s="129" t="s">
        <v>146</v>
      </c>
      <c r="D934" s="129"/>
      <c r="E934" s="12">
        <v>0</v>
      </c>
      <c r="F934" s="12">
        <v>0</v>
      </c>
      <c r="G934" s="12">
        <v>0</v>
      </c>
      <c r="H934" s="12">
        <v>0</v>
      </c>
      <c r="I934" s="350">
        <v>166666.66666666666</v>
      </c>
      <c r="J934" s="212">
        <f t="shared" si="252"/>
        <v>166666.66666666666</v>
      </c>
      <c r="K934" s="211">
        <v>166666.66666666666</v>
      </c>
      <c r="L934" s="12">
        <v>166666.66666666666</v>
      </c>
      <c r="M934" s="12">
        <v>166666.66666666666</v>
      </c>
      <c r="N934" s="12">
        <v>166666.66666666666</v>
      </c>
      <c r="O934" s="12">
        <v>166666.66666666666</v>
      </c>
      <c r="P934" s="212">
        <f t="shared" si="244"/>
        <v>833333.33333333326</v>
      </c>
      <c r="Q934" s="15"/>
    </row>
    <row r="935" spans="1:17" ht="15.75" hidden="1" customHeight="1" outlineLevel="1">
      <c r="A935" s="510"/>
      <c r="B935" s="511"/>
      <c r="C935" s="129" t="s">
        <v>147</v>
      </c>
      <c r="D935" s="129"/>
      <c r="E935" s="12">
        <v>0</v>
      </c>
      <c r="F935" s="12">
        <v>0</v>
      </c>
      <c r="G935" s="12">
        <v>0</v>
      </c>
      <c r="H935" s="12">
        <v>0</v>
      </c>
      <c r="I935" s="350">
        <v>166666.66666666666</v>
      </c>
      <c r="J935" s="212">
        <f t="shared" si="252"/>
        <v>166666.66666666666</v>
      </c>
      <c r="K935" s="211">
        <v>166666.66666666666</v>
      </c>
      <c r="L935" s="12">
        <v>166666.66666666666</v>
      </c>
      <c r="M935" s="12">
        <v>166666.66666666666</v>
      </c>
      <c r="N935" s="12">
        <v>166666.66666666666</v>
      </c>
      <c r="O935" s="12">
        <v>166666.66666666666</v>
      </c>
      <c r="P935" s="212">
        <f t="shared" si="244"/>
        <v>833333.33333333326</v>
      </c>
      <c r="Q935" s="15"/>
    </row>
    <row r="936" spans="1:17" ht="15.75" hidden="1" customHeight="1" outlineLevel="1">
      <c r="A936" s="510"/>
      <c r="B936" s="511"/>
      <c r="C936" s="129" t="s">
        <v>148</v>
      </c>
      <c r="D936" s="129"/>
      <c r="E936" s="12">
        <v>0</v>
      </c>
      <c r="F936" s="12">
        <v>0</v>
      </c>
      <c r="G936" s="12">
        <v>0</v>
      </c>
      <c r="H936" s="12">
        <v>0</v>
      </c>
      <c r="I936" s="350">
        <v>166666.66666666666</v>
      </c>
      <c r="J936" s="212">
        <f t="shared" si="252"/>
        <v>166666.66666666666</v>
      </c>
      <c r="K936" s="211">
        <v>166666.66666666666</v>
      </c>
      <c r="L936" s="12">
        <v>166666.66666666666</v>
      </c>
      <c r="M936" s="12">
        <v>166666.66666666666</v>
      </c>
      <c r="N936" s="12">
        <v>166666.66666666666</v>
      </c>
      <c r="O936" s="12">
        <v>166666.66666666666</v>
      </c>
      <c r="P936" s="212">
        <f t="shared" si="244"/>
        <v>833333.33333333326</v>
      </c>
      <c r="Q936" s="15"/>
    </row>
    <row r="937" spans="1:17" ht="15.75" hidden="1" customHeight="1" outlineLevel="1">
      <c r="A937" s="510"/>
      <c r="B937" s="511"/>
      <c r="C937" s="129" t="s">
        <v>149</v>
      </c>
      <c r="D937" s="129"/>
      <c r="E937" s="12">
        <v>0</v>
      </c>
      <c r="F937" s="12">
        <v>0</v>
      </c>
      <c r="G937" s="12">
        <v>0</v>
      </c>
      <c r="H937" s="12">
        <v>0</v>
      </c>
      <c r="I937" s="350">
        <v>166666.66666666666</v>
      </c>
      <c r="J937" s="212">
        <f t="shared" si="252"/>
        <v>166666.66666666666</v>
      </c>
      <c r="K937" s="211">
        <v>166666.66666666666</v>
      </c>
      <c r="L937" s="12">
        <v>166666.66666666666</v>
      </c>
      <c r="M937" s="12">
        <v>166666.66666666666</v>
      </c>
      <c r="N937" s="12">
        <v>166666.66666666666</v>
      </c>
      <c r="O937" s="12">
        <v>166666.66666666666</v>
      </c>
      <c r="P937" s="212">
        <f t="shared" si="244"/>
        <v>833333.33333333326</v>
      </c>
      <c r="Q937" s="15"/>
    </row>
    <row r="938" spans="1:17" ht="15.75" hidden="1" customHeight="1" outlineLevel="1">
      <c r="A938" s="510"/>
      <c r="B938" s="511"/>
      <c r="C938" s="129" t="s">
        <v>150</v>
      </c>
      <c r="D938" s="129"/>
      <c r="E938" s="12">
        <v>0</v>
      </c>
      <c r="F938" s="12">
        <v>0</v>
      </c>
      <c r="G938" s="12">
        <v>0</v>
      </c>
      <c r="H938" s="12">
        <v>0</v>
      </c>
      <c r="I938" s="350">
        <v>166666.66666666666</v>
      </c>
      <c r="J938" s="212">
        <f t="shared" si="252"/>
        <v>166666.66666666666</v>
      </c>
      <c r="K938" s="211">
        <v>166666.66666666666</v>
      </c>
      <c r="L938" s="12">
        <v>166666.66666666666</v>
      </c>
      <c r="M938" s="12">
        <v>166666.66666666666</v>
      </c>
      <c r="N938" s="12">
        <v>166666.66666666666</v>
      </c>
      <c r="O938" s="12">
        <v>166666.66666666666</v>
      </c>
      <c r="P938" s="212">
        <f t="shared" si="244"/>
        <v>833333.33333333326</v>
      </c>
      <c r="Q938" s="15"/>
    </row>
    <row r="939" spans="1:17" ht="15.75" hidden="1" customHeight="1" outlineLevel="1">
      <c r="A939" s="512"/>
      <c r="B939" s="513"/>
      <c r="C939" s="129" t="s">
        <v>151</v>
      </c>
      <c r="D939" s="129"/>
      <c r="E939" s="12">
        <v>0</v>
      </c>
      <c r="F939" s="12">
        <v>0</v>
      </c>
      <c r="G939" s="12">
        <v>0</v>
      </c>
      <c r="H939" s="12">
        <v>0</v>
      </c>
      <c r="I939" s="350">
        <v>166666.66666666666</v>
      </c>
      <c r="J939" s="212">
        <f t="shared" si="252"/>
        <v>166666.66666666666</v>
      </c>
      <c r="K939" s="211">
        <v>166666.66666666666</v>
      </c>
      <c r="L939" s="12">
        <v>166666.66666666666</v>
      </c>
      <c r="M939" s="12">
        <v>166666.66666666666</v>
      </c>
      <c r="N939" s="12">
        <v>166666.66666666666</v>
      </c>
      <c r="O939" s="12">
        <v>166666.66666666666</v>
      </c>
      <c r="P939" s="212">
        <f t="shared" si="244"/>
        <v>833333.33333333326</v>
      </c>
      <c r="Q939" s="15"/>
    </row>
    <row r="940" spans="1:17" s="228" customFormat="1" ht="30" customHeight="1" collapsed="1">
      <c r="A940" s="433" t="s">
        <v>347</v>
      </c>
      <c r="B940" s="529"/>
      <c r="C940" s="530"/>
      <c r="D940" s="212">
        <f>D953+D965+D977+D989</f>
        <v>0</v>
      </c>
      <c r="E940" s="87">
        <f>E952+E963+E974+E985</f>
        <v>0</v>
      </c>
      <c r="F940" s="212">
        <f>F952+F963+F974+F985+F941</f>
        <v>593000</v>
      </c>
      <c r="G940" s="212">
        <f>G952+G963+G974+G985</f>
        <v>575000</v>
      </c>
      <c r="H940" s="354">
        <f>H952+H963+H974+H985</f>
        <v>575000</v>
      </c>
      <c r="I940" s="354">
        <f>I952+I963+I974+I985</f>
        <v>1254666</v>
      </c>
      <c r="J940" s="212">
        <f t="shared" si="252"/>
        <v>2997666</v>
      </c>
      <c r="K940" s="356">
        <f t="shared" ref="K940:O940" si="257">K952+K963+K974+K985+K941</f>
        <v>459636</v>
      </c>
      <c r="L940" s="356">
        <f t="shared" si="257"/>
        <v>811668.6301262218</v>
      </c>
      <c r="M940" s="356">
        <f t="shared" si="257"/>
        <v>1254667</v>
      </c>
      <c r="N940" s="356">
        <f t="shared" si="257"/>
        <v>311666</v>
      </c>
      <c r="O940" s="356">
        <f t="shared" si="257"/>
        <v>311666.40333333332</v>
      </c>
      <c r="P940" s="212">
        <f t="shared" ref="P940:P1002" si="258">K940+L940+M940+N940+O940</f>
        <v>3149304.0334595554</v>
      </c>
      <c r="Q940" s="67">
        <f>J940+P940</f>
        <v>6146970.0334595554</v>
      </c>
    </row>
    <row r="941" spans="1:17" ht="33">
      <c r="A941" s="508">
        <v>18</v>
      </c>
      <c r="B941" s="509"/>
      <c r="C941" s="128" t="s">
        <v>11</v>
      </c>
      <c r="D941" s="128"/>
      <c r="E941" s="208">
        <f>SUM(E942:E951)</f>
        <v>0</v>
      </c>
      <c r="F941" s="208">
        <f>SUM(F942:F951)</f>
        <v>0</v>
      </c>
      <c r="G941" s="206">
        <f>SUM(G942:G951)</f>
        <v>0</v>
      </c>
      <c r="H941" s="349">
        <v>0</v>
      </c>
      <c r="I941" s="349">
        <v>0</v>
      </c>
      <c r="J941" s="212">
        <f t="shared" si="252"/>
        <v>0</v>
      </c>
      <c r="K941" s="208">
        <f>SUM(K942:K951)</f>
        <v>147970</v>
      </c>
      <c r="L941" s="208">
        <f t="shared" ref="L941:O941" si="259">SUM(L942:L951)</f>
        <v>500001.6301262218</v>
      </c>
      <c r="M941" s="206">
        <f t="shared" si="259"/>
        <v>0</v>
      </c>
      <c r="N941" s="206">
        <f t="shared" si="259"/>
        <v>0</v>
      </c>
      <c r="O941" s="206">
        <f t="shared" si="259"/>
        <v>0</v>
      </c>
      <c r="P941" s="212">
        <f t="shared" si="258"/>
        <v>647971.6301262218</v>
      </c>
      <c r="Q941" s="66">
        <f t="shared" ref="Q941:Q985" si="260">J941+P941</f>
        <v>647971.6301262218</v>
      </c>
    </row>
    <row r="942" spans="1:17" ht="16.5" hidden="1" customHeight="1" outlineLevel="1">
      <c r="A942" s="510"/>
      <c r="B942" s="511"/>
      <c r="C942" s="108" t="s">
        <v>156</v>
      </c>
      <c r="D942" s="108"/>
      <c r="E942" s="206"/>
      <c r="F942" s="206"/>
      <c r="G942" s="206">
        <v>0</v>
      </c>
      <c r="H942" s="349">
        <v>0</v>
      </c>
      <c r="I942" s="349">
        <v>0</v>
      </c>
      <c r="J942" s="212">
        <f t="shared" si="252"/>
        <v>0</v>
      </c>
      <c r="K942" s="206">
        <v>147970</v>
      </c>
      <c r="L942" s="206">
        <v>0</v>
      </c>
      <c r="M942" s="206">
        <v>0</v>
      </c>
      <c r="N942" s="206">
        <v>0</v>
      </c>
      <c r="O942" s="206">
        <v>0</v>
      </c>
      <c r="P942" s="212">
        <f t="shared" si="258"/>
        <v>147970</v>
      </c>
      <c r="Q942" s="66">
        <f t="shared" si="260"/>
        <v>147970</v>
      </c>
    </row>
    <row r="943" spans="1:17" ht="16.5" hidden="1" customHeight="1" outlineLevel="1">
      <c r="A943" s="510"/>
      <c r="B943" s="511"/>
      <c r="C943" s="86" t="s">
        <v>157</v>
      </c>
      <c r="D943" s="86"/>
      <c r="E943" s="206"/>
      <c r="F943" s="207"/>
      <c r="G943" s="206">
        <v>0</v>
      </c>
      <c r="H943" s="349">
        <v>0</v>
      </c>
      <c r="I943" s="349">
        <v>0</v>
      </c>
      <c r="J943" s="212">
        <f t="shared" si="252"/>
        <v>0</v>
      </c>
      <c r="K943" s="206">
        <v>0</v>
      </c>
      <c r="L943" s="207">
        <v>80560.83794076847</v>
      </c>
      <c r="M943" s="206">
        <v>0</v>
      </c>
      <c r="N943" s="206">
        <v>0</v>
      </c>
      <c r="O943" s="206">
        <v>0</v>
      </c>
      <c r="P943" s="212">
        <f t="shared" si="258"/>
        <v>80560.83794076847</v>
      </c>
      <c r="Q943" s="66">
        <f t="shared" si="260"/>
        <v>80560.83794076847</v>
      </c>
    </row>
    <row r="944" spans="1:17" ht="16.5" hidden="1" customHeight="1" outlineLevel="1">
      <c r="A944" s="510"/>
      <c r="B944" s="511"/>
      <c r="C944" s="86" t="s">
        <v>158</v>
      </c>
      <c r="D944" s="86"/>
      <c r="E944" s="206"/>
      <c r="F944" s="207"/>
      <c r="G944" s="206">
        <v>0</v>
      </c>
      <c r="H944" s="349">
        <v>0</v>
      </c>
      <c r="I944" s="349">
        <v>0</v>
      </c>
      <c r="J944" s="212">
        <f t="shared" si="252"/>
        <v>0</v>
      </c>
      <c r="K944" s="206">
        <v>0</v>
      </c>
      <c r="L944" s="207">
        <v>113540.62018385001</v>
      </c>
      <c r="M944" s="206">
        <v>0</v>
      </c>
      <c r="N944" s="206">
        <v>0</v>
      </c>
      <c r="O944" s="206">
        <v>0</v>
      </c>
      <c r="P944" s="212">
        <f t="shared" si="258"/>
        <v>113540.62018385001</v>
      </c>
      <c r="Q944" s="66">
        <f t="shared" si="260"/>
        <v>113540.62018385001</v>
      </c>
    </row>
    <row r="945" spans="1:17" ht="16.5" hidden="1" customHeight="1" outlineLevel="1">
      <c r="A945" s="510"/>
      <c r="B945" s="511"/>
      <c r="C945" s="86" t="s">
        <v>159</v>
      </c>
      <c r="D945" s="86"/>
      <c r="E945" s="206"/>
      <c r="F945" s="207"/>
      <c r="G945" s="206">
        <v>0</v>
      </c>
      <c r="H945" s="349">
        <v>0</v>
      </c>
      <c r="I945" s="349">
        <v>0</v>
      </c>
      <c r="J945" s="212">
        <f t="shared" si="252"/>
        <v>0</v>
      </c>
      <c r="K945" s="206">
        <v>0</v>
      </c>
      <c r="L945" s="207">
        <v>26985.575245927761</v>
      </c>
      <c r="M945" s="206">
        <v>0</v>
      </c>
      <c r="N945" s="206">
        <v>0</v>
      </c>
      <c r="O945" s="206">
        <v>0</v>
      </c>
      <c r="P945" s="212">
        <f t="shared" si="258"/>
        <v>26985.575245927761</v>
      </c>
      <c r="Q945" s="66">
        <f t="shared" si="260"/>
        <v>26985.575245927761</v>
      </c>
    </row>
    <row r="946" spans="1:17" ht="16.5" hidden="1" customHeight="1" outlineLevel="1">
      <c r="A946" s="510"/>
      <c r="B946" s="511"/>
      <c r="C946" s="86" t="s">
        <v>160</v>
      </c>
      <c r="D946" s="86"/>
      <c r="E946" s="206"/>
      <c r="F946" s="207"/>
      <c r="G946" s="206">
        <v>0</v>
      </c>
      <c r="H946" s="349">
        <v>0</v>
      </c>
      <c r="I946" s="349">
        <v>0</v>
      </c>
      <c r="J946" s="212">
        <f t="shared" si="252"/>
        <v>0</v>
      </c>
      <c r="K946" s="206">
        <v>0</v>
      </c>
      <c r="L946" s="207">
        <v>89955.022488755407</v>
      </c>
      <c r="M946" s="206">
        <v>0</v>
      </c>
      <c r="N946" s="206">
        <v>0</v>
      </c>
      <c r="O946" s="206">
        <v>0</v>
      </c>
      <c r="P946" s="212">
        <f t="shared" si="258"/>
        <v>89955.022488755407</v>
      </c>
      <c r="Q946" s="66">
        <f t="shared" si="260"/>
        <v>89955.022488755407</v>
      </c>
    </row>
    <row r="947" spans="1:17" ht="16.5" hidden="1" customHeight="1" outlineLevel="1">
      <c r="A947" s="510"/>
      <c r="B947" s="511"/>
      <c r="C947" s="108" t="s">
        <v>161</v>
      </c>
      <c r="D947" s="108"/>
      <c r="E947" s="206"/>
      <c r="F947" s="207"/>
      <c r="G947" s="206">
        <v>0</v>
      </c>
      <c r="H947" s="349">
        <v>0</v>
      </c>
      <c r="I947" s="349">
        <v>0</v>
      </c>
      <c r="J947" s="212">
        <f t="shared" si="252"/>
        <v>0</v>
      </c>
      <c r="K947" s="206">
        <v>0</v>
      </c>
      <c r="L947" s="207">
        <v>80560.83794076847</v>
      </c>
      <c r="M947" s="206">
        <v>0</v>
      </c>
      <c r="N947" s="206">
        <v>0</v>
      </c>
      <c r="O947" s="206">
        <v>0</v>
      </c>
      <c r="P947" s="212">
        <f t="shared" si="258"/>
        <v>80560.83794076847</v>
      </c>
      <c r="Q947" s="66">
        <f t="shared" si="260"/>
        <v>80560.83794076847</v>
      </c>
    </row>
    <row r="948" spans="1:17" ht="16.5" hidden="1" customHeight="1" outlineLevel="1">
      <c r="A948" s="510"/>
      <c r="B948" s="511"/>
      <c r="C948" s="108" t="s">
        <v>162</v>
      </c>
      <c r="D948" s="108"/>
      <c r="E948" s="206"/>
      <c r="F948" s="207"/>
      <c r="G948" s="206">
        <v>0</v>
      </c>
      <c r="H948" s="349">
        <v>0</v>
      </c>
      <c r="I948" s="349">
        <v>0</v>
      </c>
      <c r="J948" s="212">
        <f t="shared" si="252"/>
        <v>0</v>
      </c>
      <c r="K948" s="206">
        <v>0</v>
      </c>
      <c r="L948" s="207">
        <v>11494.71862391262</v>
      </c>
      <c r="M948" s="206">
        <v>0</v>
      </c>
      <c r="N948" s="206">
        <v>0</v>
      </c>
      <c r="O948" s="206">
        <v>0</v>
      </c>
      <c r="P948" s="212">
        <f t="shared" si="258"/>
        <v>11494.71862391262</v>
      </c>
      <c r="Q948" s="66">
        <f t="shared" si="260"/>
        <v>11494.71862391262</v>
      </c>
    </row>
    <row r="949" spans="1:17" ht="16.5" hidden="1" customHeight="1" outlineLevel="1">
      <c r="A949" s="510"/>
      <c r="B949" s="511"/>
      <c r="C949" s="108" t="s">
        <v>154</v>
      </c>
      <c r="D949" s="108"/>
      <c r="E949" s="206"/>
      <c r="F949" s="207"/>
      <c r="G949" s="206">
        <v>0</v>
      </c>
      <c r="H949" s="349">
        <v>0</v>
      </c>
      <c r="I949" s="349">
        <v>0</v>
      </c>
      <c r="J949" s="212">
        <f t="shared" si="252"/>
        <v>0</v>
      </c>
      <c r="K949" s="206">
        <v>0</v>
      </c>
      <c r="L949" s="207">
        <v>7996.9334996993393</v>
      </c>
      <c r="M949" s="206">
        <v>0</v>
      </c>
      <c r="N949" s="206">
        <v>0</v>
      </c>
      <c r="O949" s="206">
        <v>0</v>
      </c>
      <c r="P949" s="212">
        <f t="shared" si="258"/>
        <v>7996.9334996993393</v>
      </c>
      <c r="Q949" s="66">
        <f t="shared" si="260"/>
        <v>7996.9334996993393</v>
      </c>
    </row>
    <row r="950" spans="1:17" ht="16.5" hidden="1" customHeight="1" outlineLevel="1">
      <c r="A950" s="510"/>
      <c r="B950" s="511"/>
      <c r="C950" s="86" t="s">
        <v>163</v>
      </c>
      <c r="D950" s="86"/>
      <c r="E950" s="206"/>
      <c r="F950" s="207"/>
      <c r="G950" s="206">
        <v>0</v>
      </c>
      <c r="H950" s="349">
        <v>0</v>
      </c>
      <c r="I950" s="349">
        <v>0</v>
      </c>
      <c r="J950" s="212">
        <f t="shared" si="252"/>
        <v>0</v>
      </c>
      <c r="K950" s="206">
        <v>0</v>
      </c>
      <c r="L950" s="207">
        <v>57473.593119563106</v>
      </c>
      <c r="M950" s="206">
        <v>0</v>
      </c>
      <c r="N950" s="206">
        <v>0</v>
      </c>
      <c r="O950" s="206">
        <v>0</v>
      </c>
      <c r="P950" s="212">
        <f t="shared" si="258"/>
        <v>57473.593119563106</v>
      </c>
      <c r="Q950" s="66">
        <f t="shared" si="260"/>
        <v>57473.593119563106</v>
      </c>
    </row>
    <row r="951" spans="1:17" ht="16.5" hidden="1" customHeight="1" outlineLevel="1">
      <c r="A951" s="510"/>
      <c r="B951" s="511"/>
      <c r="C951" s="108" t="s">
        <v>164</v>
      </c>
      <c r="D951" s="108"/>
      <c r="E951" s="206"/>
      <c r="F951" s="207"/>
      <c r="G951" s="206">
        <v>0</v>
      </c>
      <c r="H951" s="349">
        <v>0</v>
      </c>
      <c r="I951" s="349">
        <v>0</v>
      </c>
      <c r="J951" s="212">
        <f t="shared" si="252"/>
        <v>0</v>
      </c>
      <c r="K951" s="206">
        <v>0</v>
      </c>
      <c r="L951" s="207">
        <v>31433.491082976609</v>
      </c>
      <c r="M951" s="206">
        <v>0</v>
      </c>
      <c r="N951" s="206">
        <v>0</v>
      </c>
      <c r="O951" s="206">
        <v>0</v>
      </c>
      <c r="P951" s="212">
        <f t="shared" si="258"/>
        <v>31433.491082976609</v>
      </c>
      <c r="Q951" s="66">
        <f t="shared" si="260"/>
        <v>31433.491082976609</v>
      </c>
    </row>
    <row r="952" spans="1:17" ht="25.5" customHeight="1" collapsed="1">
      <c r="A952" s="510"/>
      <c r="B952" s="511"/>
      <c r="C952" s="128" t="s">
        <v>12</v>
      </c>
      <c r="D952" s="25">
        <v>0</v>
      </c>
      <c r="E952" s="208">
        <f>SUM(E953:E962)</f>
        <v>0</v>
      </c>
      <c r="F952" s="208">
        <f t="shared" ref="F952:G952" si="261">SUM(F953:F962)</f>
        <v>150000</v>
      </c>
      <c r="G952" s="208">
        <f t="shared" si="261"/>
        <v>75000</v>
      </c>
      <c r="H952" s="351">
        <v>75000</v>
      </c>
      <c r="I952" s="351">
        <v>20000</v>
      </c>
      <c r="J952" s="212">
        <f t="shared" si="252"/>
        <v>320000</v>
      </c>
      <c r="K952" s="208">
        <f t="shared" ref="K952:O952" si="262">SUM(K953:K962)</f>
        <v>20000</v>
      </c>
      <c r="L952" s="208">
        <f t="shared" si="262"/>
        <v>20000</v>
      </c>
      <c r="M952" s="208">
        <f t="shared" si="262"/>
        <v>20000</v>
      </c>
      <c r="N952" s="208">
        <f t="shared" si="262"/>
        <v>20000</v>
      </c>
      <c r="O952" s="208">
        <f t="shared" si="262"/>
        <v>20000</v>
      </c>
      <c r="P952" s="212">
        <f t="shared" si="258"/>
        <v>100000</v>
      </c>
      <c r="Q952" s="66">
        <f t="shared" si="260"/>
        <v>420000</v>
      </c>
    </row>
    <row r="953" spans="1:17" ht="16.5" hidden="1" customHeight="1" outlineLevel="1">
      <c r="A953" s="510"/>
      <c r="B953" s="511"/>
      <c r="C953" s="108" t="s">
        <v>156</v>
      </c>
      <c r="D953" s="108"/>
      <c r="E953" s="206">
        <v>0</v>
      </c>
      <c r="F953" s="207">
        <v>20000</v>
      </c>
      <c r="G953" s="208">
        <v>10000</v>
      </c>
      <c r="H953" s="351">
        <v>10000</v>
      </c>
      <c r="I953" s="351">
        <v>3000</v>
      </c>
      <c r="J953" s="212">
        <f t="shared" si="252"/>
        <v>43000</v>
      </c>
      <c r="K953" s="208">
        <v>3000</v>
      </c>
      <c r="L953" s="208">
        <v>3000</v>
      </c>
      <c r="M953" s="208">
        <v>3000</v>
      </c>
      <c r="N953" s="208">
        <v>3000</v>
      </c>
      <c r="O953" s="208">
        <v>3000</v>
      </c>
      <c r="P953" s="212">
        <f t="shared" si="258"/>
        <v>15000</v>
      </c>
      <c r="Q953" s="66">
        <f t="shared" si="260"/>
        <v>58000</v>
      </c>
    </row>
    <row r="954" spans="1:17" ht="16.5" hidden="1" customHeight="1" outlineLevel="1">
      <c r="A954" s="510"/>
      <c r="B954" s="511"/>
      <c r="C954" s="86" t="s">
        <v>157</v>
      </c>
      <c r="D954" s="86"/>
      <c r="E954" s="206">
        <v>0</v>
      </c>
      <c r="F954" s="207">
        <v>20000</v>
      </c>
      <c r="G954" s="208">
        <v>10000</v>
      </c>
      <c r="H954" s="351">
        <v>10000</v>
      </c>
      <c r="I954" s="351">
        <v>3000</v>
      </c>
      <c r="J954" s="212">
        <f t="shared" si="252"/>
        <v>43000</v>
      </c>
      <c r="K954" s="208">
        <v>3000</v>
      </c>
      <c r="L954" s="208">
        <v>3000</v>
      </c>
      <c r="M954" s="208">
        <v>3000</v>
      </c>
      <c r="N954" s="208">
        <v>3000</v>
      </c>
      <c r="O954" s="208">
        <v>3000</v>
      </c>
      <c r="P954" s="212">
        <f t="shared" si="258"/>
        <v>15000</v>
      </c>
      <c r="Q954" s="66">
        <f t="shared" si="260"/>
        <v>58000</v>
      </c>
    </row>
    <row r="955" spans="1:17" ht="16.5" hidden="1" customHeight="1" outlineLevel="1">
      <c r="A955" s="510"/>
      <c r="B955" s="511"/>
      <c r="C955" s="86" t="s">
        <v>158</v>
      </c>
      <c r="D955" s="86"/>
      <c r="E955" s="206">
        <v>0</v>
      </c>
      <c r="F955" s="207">
        <v>20000</v>
      </c>
      <c r="G955" s="208">
        <v>10000</v>
      </c>
      <c r="H955" s="351">
        <v>10000</v>
      </c>
      <c r="I955" s="351">
        <v>3000</v>
      </c>
      <c r="J955" s="212">
        <f t="shared" si="252"/>
        <v>43000</v>
      </c>
      <c r="K955" s="208">
        <v>3000</v>
      </c>
      <c r="L955" s="208">
        <v>3000</v>
      </c>
      <c r="M955" s="208">
        <v>3000</v>
      </c>
      <c r="N955" s="208">
        <v>3000</v>
      </c>
      <c r="O955" s="208">
        <v>3000</v>
      </c>
      <c r="P955" s="212">
        <f t="shared" si="258"/>
        <v>15000</v>
      </c>
      <c r="Q955" s="66">
        <f t="shared" si="260"/>
        <v>58000</v>
      </c>
    </row>
    <row r="956" spans="1:17" ht="16.5" hidden="1" customHeight="1" outlineLevel="1">
      <c r="A956" s="510"/>
      <c r="B956" s="511"/>
      <c r="C956" s="86" t="s">
        <v>159</v>
      </c>
      <c r="D956" s="86"/>
      <c r="E956" s="206">
        <v>0</v>
      </c>
      <c r="F956" s="207">
        <v>10000</v>
      </c>
      <c r="G956" s="208">
        <v>5000</v>
      </c>
      <c r="H956" s="351">
        <v>5000</v>
      </c>
      <c r="I956" s="351">
        <v>1000</v>
      </c>
      <c r="J956" s="212">
        <f t="shared" si="252"/>
        <v>21000</v>
      </c>
      <c r="K956" s="208">
        <v>1000</v>
      </c>
      <c r="L956" s="208">
        <v>1000</v>
      </c>
      <c r="M956" s="208">
        <v>1000</v>
      </c>
      <c r="N956" s="208">
        <v>1000</v>
      </c>
      <c r="O956" s="208">
        <v>1000</v>
      </c>
      <c r="P956" s="212">
        <f t="shared" si="258"/>
        <v>5000</v>
      </c>
      <c r="Q956" s="66">
        <f t="shared" si="260"/>
        <v>26000</v>
      </c>
    </row>
    <row r="957" spans="1:17" ht="16.5" hidden="1" customHeight="1" outlineLevel="1">
      <c r="A957" s="510"/>
      <c r="B957" s="511"/>
      <c r="C957" s="86" t="s">
        <v>160</v>
      </c>
      <c r="D957" s="86"/>
      <c r="E957" s="206">
        <v>0</v>
      </c>
      <c r="F957" s="207">
        <v>20000</v>
      </c>
      <c r="G957" s="208">
        <v>10000</v>
      </c>
      <c r="H957" s="351">
        <v>10000</v>
      </c>
      <c r="I957" s="351">
        <v>3000</v>
      </c>
      <c r="J957" s="212">
        <f t="shared" si="252"/>
        <v>43000</v>
      </c>
      <c r="K957" s="208">
        <v>3000</v>
      </c>
      <c r="L957" s="208">
        <v>3000</v>
      </c>
      <c r="M957" s="208">
        <v>3000</v>
      </c>
      <c r="N957" s="208">
        <v>3000</v>
      </c>
      <c r="O957" s="208">
        <v>3000</v>
      </c>
      <c r="P957" s="212">
        <f t="shared" si="258"/>
        <v>15000</v>
      </c>
      <c r="Q957" s="66">
        <f t="shared" si="260"/>
        <v>58000</v>
      </c>
    </row>
    <row r="958" spans="1:17" ht="16.5" hidden="1" customHeight="1" outlineLevel="1">
      <c r="A958" s="510"/>
      <c r="B958" s="511"/>
      <c r="C958" s="108" t="s">
        <v>161</v>
      </c>
      <c r="D958" s="108"/>
      <c r="E958" s="206">
        <v>0</v>
      </c>
      <c r="F958" s="207">
        <v>20000</v>
      </c>
      <c r="G958" s="208">
        <v>10000</v>
      </c>
      <c r="H958" s="351">
        <v>10000</v>
      </c>
      <c r="I958" s="351">
        <v>3000</v>
      </c>
      <c r="J958" s="212">
        <f t="shared" si="252"/>
        <v>43000</v>
      </c>
      <c r="K958" s="208">
        <v>3000</v>
      </c>
      <c r="L958" s="208">
        <v>3000</v>
      </c>
      <c r="M958" s="208">
        <v>3000</v>
      </c>
      <c r="N958" s="208">
        <v>3000</v>
      </c>
      <c r="O958" s="208">
        <v>3000</v>
      </c>
      <c r="P958" s="212">
        <f t="shared" si="258"/>
        <v>15000</v>
      </c>
      <c r="Q958" s="66">
        <f t="shared" si="260"/>
        <v>58000</v>
      </c>
    </row>
    <row r="959" spans="1:17" ht="16.5" hidden="1" customHeight="1" outlineLevel="1">
      <c r="A959" s="510"/>
      <c r="B959" s="511"/>
      <c r="C959" s="108" t="s">
        <v>162</v>
      </c>
      <c r="D959" s="108"/>
      <c r="E959" s="206">
        <v>0</v>
      </c>
      <c r="F959" s="207">
        <v>10000</v>
      </c>
      <c r="G959" s="208">
        <v>5000</v>
      </c>
      <c r="H959" s="351">
        <v>5000</v>
      </c>
      <c r="I959" s="351">
        <v>1000</v>
      </c>
      <c r="J959" s="212">
        <f t="shared" si="252"/>
        <v>21000</v>
      </c>
      <c r="K959" s="208">
        <v>1000</v>
      </c>
      <c r="L959" s="208">
        <v>1000</v>
      </c>
      <c r="M959" s="208">
        <v>1000</v>
      </c>
      <c r="N959" s="208">
        <v>1000</v>
      </c>
      <c r="O959" s="208">
        <v>1000</v>
      </c>
      <c r="P959" s="212">
        <f t="shared" si="258"/>
        <v>5000</v>
      </c>
      <c r="Q959" s="66">
        <f t="shared" si="260"/>
        <v>26000</v>
      </c>
    </row>
    <row r="960" spans="1:17" ht="16.5" hidden="1" customHeight="1" outlineLevel="1">
      <c r="A960" s="510"/>
      <c r="B960" s="511"/>
      <c r="C960" s="108" t="s">
        <v>154</v>
      </c>
      <c r="D960" s="108"/>
      <c r="E960" s="206">
        <v>0</v>
      </c>
      <c r="F960" s="207">
        <v>10000</v>
      </c>
      <c r="G960" s="208">
        <v>5000</v>
      </c>
      <c r="H960" s="351">
        <v>5000</v>
      </c>
      <c r="I960" s="351">
        <v>1000</v>
      </c>
      <c r="J960" s="212">
        <f t="shared" si="252"/>
        <v>21000</v>
      </c>
      <c r="K960" s="208">
        <v>1000</v>
      </c>
      <c r="L960" s="208">
        <v>1000</v>
      </c>
      <c r="M960" s="208">
        <v>1000</v>
      </c>
      <c r="N960" s="208">
        <v>1000</v>
      </c>
      <c r="O960" s="208">
        <v>1000</v>
      </c>
      <c r="P960" s="212">
        <f t="shared" si="258"/>
        <v>5000</v>
      </c>
      <c r="Q960" s="66">
        <f t="shared" si="260"/>
        <v>26000</v>
      </c>
    </row>
    <row r="961" spans="1:17" ht="16.5" hidden="1" customHeight="1" outlineLevel="1">
      <c r="A961" s="510"/>
      <c r="B961" s="511"/>
      <c r="C961" s="86" t="s">
        <v>163</v>
      </c>
      <c r="D961" s="86"/>
      <c r="E961" s="206">
        <v>0</v>
      </c>
      <c r="F961" s="207">
        <v>10000</v>
      </c>
      <c r="G961" s="208">
        <v>5000</v>
      </c>
      <c r="H961" s="351">
        <v>5000</v>
      </c>
      <c r="I961" s="351">
        <v>1000</v>
      </c>
      <c r="J961" s="212">
        <f t="shared" si="252"/>
        <v>21000</v>
      </c>
      <c r="K961" s="208">
        <v>1000</v>
      </c>
      <c r="L961" s="208">
        <v>1000</v>
      </c>
      <c r="M961" s="208">
        <v>1000</v>
      </c>
      <c r="N961" s="208">
        <v>1000</v>
      </c>
      <c r="O961" s="208">
        <v>1000</v>
      </c>
      <c r="P961" s="212">
        <f t="shared" si="258"/>
        <v>5000</v>
      </c>
      <c r="Q961" s="66">
        <f t="shared" si="260"/>
        <v>26000</v>
      </c>
    </row>
    <row r="962" spans="1:17" ht="16.5" hidden="1" customHeight="1" outlineLevel="1">
      <c r="A962" s="510"/>
      <c r="B962" s="511"/>
      <c r="C962" s="108" t="s">
        <v>164</v>
      </c>
      <c r="D962" s="108"/>
      <c r="E962" s="206">
        <v>0</v>
      </c>
      <c r="F962" s="207">
        <v>10000</v>
      </c>
      <c r="G962" s="208">
        <v>5000</v>
      </c>
      <c r="H962" s="351">
        <v>5000</v>
      </c>
      <c r="I962" s="351">
        <v>1000</v>
      </c>
      <c r="J962" s="212">
        <f t="shared" si="252"/>
        <v>21000</v>
      </c>
      <c r="K962" s="208">
        <v>1000</v>
      </c>
      <c r="L962" s="208">
        <v>1000</v>
      </c>
      <c r="M962" s="208">
        <v>1000</v>
      </c>
      <c r="N962" s="208">
        <v>1000</v>
      </c>
      <c r="O962" s="208">
        <v>1000</v>
      </c>
      <c r="P962" s="212">
        <f t="shared" si="258"/>
        <v>5000</v>
      </c>
      <c r="Q962" s="66">
        <f t="shared" si="260"/>
        <v>26000</v>
      </c>
    </row>
    <row r="963" spans="1:17" ht="16.5" collapsed="1">
      <c r="A963" s="510"/>
      <c r="B963" s="511"/>
      <c r="C963" s="128" t="s">
        <v>13</v>
      </c>
      <c r="D963" s="25">
        <v>0</v>
      </c>
      <c r="E963" s="208">
        <f t="shared" ref="E963:O963" si="263">SUM(E964:E973)</f>
        <v>0</v>
      </c>
      <c r="F963" s="208">
        <f t="shared" si="263"/>
        <v>93000</v>
      </c>
      <c r="G963" s="208">
        <f t="shared" si="263"/>
        <v>0</v>
      </c>
      <c r="H963" s="351">
        <v>0</v>
      </c>
      <c r="I963" s="351">
        <v>93000</v>
      </c>
      <c r="J963" s="212">
        <f t="shared" si="252"/>
        <v>186000</v>
      </c>
      <c r="K963" s="208">
        <f t="shared" si="263"/>
        <v>0</v>
      </c>
      <c r="L963" s="208">
        <f t="shared" si="263"/>
        <v>0</v>
      </c>
      <c r="M963" s="208">
        <f t="shared" si="263"/>
        <v>93000</v>
      </c>
      <c r="N963" s="208">
        <f t="shared" si="263"/>
        <v>0</v>
      </c>
      <c r="O963" s="208">
        <f t="shared" si="263"/>
        <v>0</v>
      </c>
      <c r="P963" s="212">
        <f t="shared" si="258"/>
        <v>93000</v>
      </c>
      <c r="Q963" s="66">
        <f t="shared" si="260"/>
        <v>279000</v>
      </c>
    </row>
    <row r="964" spans="1:17" ht="16.5" hidden="1" customHeight="1" outlineLevel="1">
      <c r="A964" s="510"/>
      <c r="B964" s="511"/>
      <c r="C964" s="108" t="s">
        <v>156</v>
      </c>
      <c r="D964" s="25">
        <v>0</v>
      </c>
      <c r="E964" s="206">
        <v>0</v>
      </c>
      <c r="F964" s="207">
        <v>93000</v>
      </c>
      <c r="G964" s="206">
        <v>0</v>
      </c>
      <c r="H964" s="349">
        <v>0</v>
      </c>
      <c r="I964" s="350">
        <v>93000</v>
      </c>
      <c r="J964" s="212">
        <f t="shared" si="252"/>
        <v>186000</v>
      </c>
      <c r="K964" s="206">
        <v>0</v>
      </c>
      <c r="L964" s="206">
        <v>0</v>
      </c>
      <c r="M964" s="206">
        <v>93000</v>
      </c>
      <c r="N964" s="206">
        <v>0</v>
      </c>
      <c r="O964" s="206">
        <v>0</v>
      </c>
      <c r="P964" s="212">
        <f t="shared" si="258"/>
        <v>93000</v>
      </c>
      <c r="Q964" s="66">
        <f t="shared" si="260"/>
        <v>279000</v>
      </c>
    </row>
    <row r="965" spans="1:17" ht="16.5" hidden="1" customHeight="1" outlineLevel="1">
      <c r="A965" s="510"/>
      <c r="B965" s="511"/>
      <c r="C965" s="86" t="s">
        <v>157</v>
      </c>
      <c r="D965" s="25">
        <v>0</v>
      </c>
      <c r="E965" s="206">
        <v>0</v>
      </c>
      <c r="F965" s="206">
        <v>0</v>
      </c>
      <c r="G965" s="206">
        <v>0</v>
      </c>
      <c r="H965" s="349">
        <v>0</v>
      </c>
      <c r="I965" s="349">
        <v>0</v>
      </c>
      <c r="J965" s="212">
        <f t="shared" si="252"/>
        <v>0</v>
      </c>
      <c r="K965" s="206">
        <v>0</v>
      </c>
      <c r="L965" s="206">
        <v>0</v>
      </c>
      <c r="M965" s="206">
        <v>0</v>
      </c>
      <c r="N965" s="206">
        <v>0</v>
      </c>
      <c r="O965" s="206">
        <v>0</v>
      </c>
      <c r="P965" s="212">
        <f t="shared" si="258"/>
        <v>0</v>
      </c>
      <c r="Q965" s="66">
        <f t="shared" si="260"/>
        <v>0</v>
      </c>
    </row>
    <row r="966" spans="1:17" ht="16.5" hidden="1" customHeight="1" outlineLevel="1">
      <c r="A966" s="510"/>
      <c r="B966" s="511"/>
      <c r="C966" s="86" t="s">
        <v>158</v>
      </c>
      <c r="D966" s="25">
        <v>0</v>
      </c>
      <c r="E966" s="206">
        <v>0</v>
      </c>
      <c r="F966" s="206">
        <v>0</v>
      </c>
      <c r="G966" s="206">
        <v>0</v>
      </c>
      <c r="H966" s="349">
        <v>0</v>
      </c>
      <c r="I966" s="349">
        <v>0</v>
      </c>
      <c r="J966" s="212">
        <f t="shared" si="252"/>
        <v>0</v>
      </c>
      <c r="K966" s="206">
        <v>0</v>
      </c>
      <c r="L966" s="206">
        <v>0</v>
      </c>
      <c r="M966" s="206">
        <v>0</v>
      </c>
      <c r="N966" s="206">
        <v>0</v>
      </c>
      <c r="O966" s="206">
        <v>0</v>
      </c>
      <c r="P966" s="212">
        <f t="shared" si="258"/>
        <v>0</v>
      </c>
      <c r="Q966" s="66">
        <f t="shared" si="260"/>
        <v>0</v>
      </c>
    </row>
    <row r="967" spans="1:17" ht="16.5" hidden="1" customHeight="1" outlineLevel="1">
      <c r="A967" s="510"/>
      <c r="B967" s="511"/>
      <c r="C967" s="86" t="s">
        <v>159</v>
      </c>
      <c r="D967" s="25">
        <v>0</v>
      </c>
      <c r="E967" s="206">
        <v>0</v>
      </c>
      <c r="F967" s="206">
        <v>0</v>
      </c>
      <c r="G967" s="206">
        <v>0</v>
      </c>
      <c r="H967" s="349">
        <v>0</v>
      </c>
      <c r="I967" s="349">
        <v>0</v>
      </c>
      <c r="J967" s="212">
        <f t="shared" si="252"/>
        <v>0</v>
      </c>
      <c r="K967" s="206">
        <v>0</v>
      </c>
      <c r="L967" s="206">
        <v>0</v>
      </c>
      <c r="M967" s="206">
        <v>0</v>
      </c>
      <c r="N967" s="206">
        <v>0</v>
      </c>
      <c r="O967" s="206">
        <v>0</v>
      </c>
      <c r="P967" s="212">
        <f t="shared" si="258"/>
        <v>0</v>
      </c>
      <c r="Q967" s="66">
        <f t="shared" si="260"/>
        <v>0</v>
      </c>
    </row>
    <row r="968" spans="1:17" ht="16.5" hidden="1" customHeight="1" outlineLevel="1">
      <c r="A968" s="510"/>
      <c r="B968" s="511"/>
      <c r="C968" s="86" t="s">
        <v>160</v>
      </c>
      <c r="D968" s="25">
        <v>0</v>
      </c>
      <c r="E968" s="206">
        <v>0</v>
      </c>
      <c r="F968" s="206">
        <v>0</v>
      </c>
      <c r="G968" s="206">
        <v>0</v>
      </c>
      <c r="H968" s="349">
        <v>0</v>
      </c>
      <c r="I968" s="349">
        <v>0</v>
      </c>
      <c r="J968" s="212">
        <f t="shared" si="252"/>
        <v>0</v>
      </c>
      <c r="K968" s="206">
        <v>0</v>
      </c>
      <c r="L968" s="206">
        <v>0</v>
      </c>
      <c r="M968" s="206">
        <v>0</v>
      </c>
      <c r="N968" s="206">
        <v>0</v>
      </c>
      <c r="O968" s="206">
        <v>0</v>
      </c>
      <c r="P968" s="212">
        <f t="shared" si="258"/>
        <v>0</v>
      </c>
      <c r="Q968" s="66">
        <f t="shared" si="260"/>
        <v>0</v>
      </c>
    </row>
    <row r="969" spans="1:17" ht="16.5" hidden="1" customHeight="1" outlineLevel="1">
      <c r="A969" s="510"/>
      <c r="B969" s="511"/>
      <c r="C969" s="108" t="s">
        <v>161</v>
      </c>
      <c r="D969" s="25">
        <v>0</v>
      </c>
      <c r="E969" s="206">
        <v>0</v>
      </c>
      <c r="F969" s="206">
        <v>0</v>
      </c>
      <c r="G969" s="206">
        <v>0</v>
      </c>
      <c r="H969" s="349">
        <v>0</v>
      </c>
      <c r="I969" s="349">
        <v>0</v>
      </c>
      <c r="J969" s="212">
        <f t="shared" ref="J969:J985" si="264">I969+H969+G969+F969+E969+D969</f>
        <v>0</v>
      </c>
      <c r="K969" s="206">
        <v>0</v>
      </c>
      <c r="L969" s="206">
        <v>0</v>
      </c>
      <c r="M969" s="206">
        <v>0</v>
      </c>
      <c r="N969" s="206">
        <v>0</v>
      </c>
      <c r="O969" s="206">
        <v>0</v>
      </c>
      <c r="P969" s="212">
        <f t="shared" si="258"/>
        <v>0</v>
      </c>
      <c r="Q969" s="66">
        <f t="shared" si="260"/>
        <v>0</v>
      </c>
    </row>
    <row r="970" spans="1:17" ht="16.5" hidden="1" customHeight="1" outlineLevel="1">
      <c r="A970" s="510"/>
      <c r="B970" s="511"/>
      <c r="C970" s="108" t="s">
        <v>162</v>
      </c>
      <c r="D970" s="25">
        <v>0</v>
      </c>
      <c r="E970" s="206">
        <v>0</v>
      </c>
      <c r="F970" s="206">
        <v>0</v>
      </c>
      <c r="G970" s="206">
        <v>0</v>
      </c>
      <c r="H970" s="349">
        <v>0</v>
      </c>
      <c r="I970" s="349">
        <v>0</v>
      </c>
      <c r="J970" s="212">
        <f t="shared" si="264"/>
        <v>0</v>
      </c>
      <c r="K970" s="206">
        <v>0</v>
      </c>
      <c r="L970" s="206">
        <v>0</v>
      </c>
      <c r="M970" s="206">
        <v>0</v>
      </c>
      <c r="N970" s="206">
        <v>0</v>
      </c>
      <c r="O970" s="206">
        <v>0</v>
      </c>
      <c r="P970" s="212">
        <f t="shared" si="258"/>
        <v>0</v>
      </c>
      <c r="Q970" s="66">
        <f t="shared" si="260"/>
        <v>0</v>
      </c>
    </row>
    <row r="971" spans="1:17" ht="16.5" hidden="1" customHeight="1" outlineLevel="1">
      <c r="A971" s="510"/>
      <c r="B971" s="511"/>
      <c r="C971" s="108" t="s">
        <v>154</v>
      </c>
      <c r="D971" s="25">
        <v>0</v>
      </c>
      <c r="E971" s="206">
        <v>0</v>
      </c>
      <c r="F971" s="206">
        <v>0</v>
      </c>
      <c r="G971" s="206">
        <v>0</v>
      </c>
      <c r="H971" s="349">
        <v>0</v>
      </c>
      <c r="I971" s="349">
        <v>0</v>
      </c>
      <c r="J971" s="212">
        <f t="shared" si="264"/>
        <v>0</v>
      </c>
      <c r="K971" s="206">
        <v>0</v>
      </c>
      <c r="L971" s="206">
        <v>0</v>
      </c>
      <c r="M971" s="206">
        <v>0</v>
      </c>
      <c r="N971" s="206">
        <v>0</v>
      </c>
      <c r="O971" s="206">
        <v>0</v>
      </c>
      <c r="P971" s="212">
        <f t="shared" si="258"/>
        <v>0</v>
      </c>
      <c r="Q971" s="66">
        <f t="shared" si="260"/>
        <v>0</v>
      </c>
    </row>
    <row r="972" spans="1:17" ht="16.5" hidden="1" customHeight="1" outlineLevel="1">
      <c r="A972" s="510"/>
      <c r="B972" s="511"/>
      <c r="C972" s="86" t="s">
        <v>163</v>
      </c>
      <c r="D972" s="25">
        <v>0</v>
      </c>
      <c r="E972" s="206">
        <v>0</v>
      </c>
      <c r="F972" s="206">
        <v>0</v>
      </c>
      <c r="G972" s="206">
        <v>0</v>
      </c>
      <c r="H972" s="349">
        <v>0</v>
      </c>
      <c r="I972" s="349">
        <v>0</v>
      </c>
      <c r="J972" s="212">
        <f t="shared" si="264"/>
        <v>0</v>
      </c>
      <c r="K972" s="206">
        <v>0</v>
      </c>
      <c r="L972" s="206">
        <v>0</v>
      </c>
      <c r="M972" s="206">
        <v>0</v>
      </c>
      <c r="N972" s="206">
        <v>0</v>
      </c>
      <c r="O972" s="206">
        <v>0</v>
      </c>
      <c r="P972" s="212">
        <f t="shared" si="258"/>
        <v>0</v>
      </c>
      <c r="Q972" s="66">
        <f t="shared" si="260"/>
        <v>0</v>
      </c>
    </row>
    <row r="973" spans="1:17" ht="16.5" hidden="1" customHeight="1" outlineLevel="1">
      <c r="A973" s="510"/>
      <c r="B973" s="511"/>
      <c r="C973" s="108" t="s">
        <v>164</v>
      </c>
      <c r="D973" s="25">
        <v>0</v>
      </c>
      <c r="E973" s="206">
        <v>0</v>
      </c>
      <c r="F973" s="206">
        <v>0</v>
      </c>
      <c r="G973" s="206">
        <v>0</v>
      </c>
      <c r="H973" s="349">
        <v>0</v>
      </c>
      <c r="I973" s="349">
        <v>0</v>
      </c>
      <c r="J973" s="212">
        <f t="shared" si="264"/>
        <v>0</v>
      </c>
      <c r="K973" s="206">
        <v>0</v>
      </c>
      <c r="L973" s="206">
        <v>0</v>
      </c>
      <c r="M973" s="206">
        <v>0</v>
      </c>
      <c r="N973" s="206">
        <v>0</v>
      </c>
      <c r="O973" s="206">
        <v>0</v>
      </c>
      <c r="P973" s="212">
        <f t="shared" si="258"/>
        <v>0</v>
      </c>
      <c r="Q973" s="66">
        <f t="shared" si="260"/>
        <v>0</v>
      </c>
    </row>
    <row r="974" spans="1:17" ht="25.5" customHeight="1" collapsed="1">
      <c r="A974" s="510"/>
      <c r="B974" s="511"/>
      <c r="C974" s="128" t="s">
        <v>277</v>
      </c>
      <c r="D974" s="25">
        <v>0</v>
      </c>
      <c r="E974" s="208">
        <f>SUM(E975:E984)</f>
        <v>0</v>
      </c>
      <c r="F974" s="208">
        <f>SUM(F975:F984)</f>
        <v>350000</v>
      </c>
      <c r="G974" s="208">
        <f t="shared" ref="G974:O974" si="265">SUM(G975:G984)</f>
        <v>500000</v>
      </c>
      <c r="H974" s="351">
        <v>500000</v>
      </c>
      <c r="I974" s="351">
        <v>850000</v>
      </c>
      <c r="J974" s="212">
        <f t="shared" si="264"/>
        <v>2200000</v>
      </c>
      <c r="K974" s="208">
        <f t="shared" si="265"/>
        <v>0</v>
      </c>
      <c r="L974" s="208">
        <f t="shared" si="265"/>
        <v>0</v>
      </c>
      <c r="M974" s="208">
        <f t="shared" si="265"/>
        <v>850000</v>
      </c>
      <c r="N974" s="208">
        <f t="shared" si="265"/>
        <v>0</v>
      </c>
      <c r="O974" s="208">
        <f t="shared" si="265"/>
        <v>0</v>
      </c>
      <c r="P974" s="212">
        <f t="shared" si="258"/>
        <v>850000</v>
      </c>
      <c r="Q974" s="66">
        <f t="shared" si="260"/>
        <v>3050000</v>
      </c>
    </row>
    <row r="975" spans="1:17" ht="16.5" hidden="1" customHeight="1" outlineLevel="1">
      <c r="A975" s="510"/>
      <c r="B975" s="511"/>
      <c r="C975" s="108" t="s">
        <v>156</v>
      </c>
      <c r="D975" s="25">
        <v>0</v>
      </c>
      <c r="E975" s="206">
        <v>0</v>
      </c>
      <c r="F975" s="207">
        <v>100000</v>
      </c>
      <c r="G975" s="206">
        <v>0</v>
      </c>
      <c r="H975" s="349">
        <v>0</v>
      </c>
      <c r="I975" s="350">
        <v>100000</v>
      </c>
      <c r="J975" s="212">
        <f t="shared" si="264"/>
        <v>200000</v>
      </c>
      <c r="K975" s="206">
        <v>0</v>
      </c>
      <c r="L975" s="206">
        <v>0</v>
      </c>
      <c r="M975" s="207">
        <v>100000</v>
      </c>
      <c r="N975" s="206">
        <v>0</v>
      </c>
      <c r="O975" s="206">
        <v>0</v>
      </c>
      <c r="P975" s="212">
        <f t="shared" si="258"/>
        <v>100000</v>
      </c>
      <c r="Q975" s="66">
        <f t="shared" si="260"/>
        <v>300000</v>
      </c>
    </row>
    <row r="976" spans="1:17" ht="16.5" hidden="1" customHeight="1" outlineLevel="1">
      <c r="A976" s="510"/>
      <c r="B976" s="511"/>
      <c r="C976" s="86" t="s">
        <v>157</v>
      </c>
      <c r="D976" s="25">
        <v>0</v>
      </c>
      <c r="E976" s="206">
        <v>0</v>
      </c>
      <c r="F976" s="206">
        <v>0</v>
      </c>
      <c r="G976" s="207">
        <v>100000</v>
      </c>
      <c r="H976" s="349">
        <v>100000</v>
      </c>
      <c r="I976" s="350">
        <v>100000</v>
      </c>
      <c r="J976" s="212">
        <f t="shared" si="264"/>
        <v>300000</v>
      </c>
      <c r="K976" s="206">
        <v>0</v>
      </c>
      <c r="L976" s="206">
        <v>0</v>
      </c>
      <c r="M976" s="207">
        <v>100000</v>
      </c>
      <c r="N976" s="206">
        <v>0</v>
      </c>
      <c r="O976" s="206">
        <v>0</v>
      </c>
      <c r="P976" s="212">
        <f t="shared" si="258"/>
        <v>100000</v>
      </c>
      <c r="Q976" s="66">
        <f t="shared" si="260"/>
        <v>400000</v>
      </c>
    </row>
    <row r="977" spans="1:17" ht="16.5" hidden="1" customHeight="1" outlineLevel="1">
      <c r="A977" s="510"/>
      <c r="B977" s="511"/>
      <c r="C977" s="86" t="s">
        <v>158</v>
      </c>
      <c r="D977" s="25">
        <v>0</v>
      </c>
      <c r="E977" s="206">
        <v>0</v>
      </c>
      <c r="F977" s="207">
        <v>100000</v>
      </c>
      <c r="G977" s="206">
        <v>0</v>
      </c>
      <c r="H977" s="349">
        <v>0</v>
      </c>
      <c r="I977" s="350">
        <v>100000</v>
      </c>
      <c r="J977" s="212">
        <f t="shared" si="264"/>
        <v>200000</v>
      </c>
      <c r="K977" s="206">
        <v>0</v>
      </c>
      <c r="L977" s="206">
        <v>0</v>
      </c>
      <c r="M977" s="207">
        <v>100000</v>
      </c>
      <c r="N977" s="206">
        <v>0</v>
      </c>
      <c r="O977" s="206">
        <v>0</v>
      </c>
      <c r="P977" s="212">
        <f t="shared" si="258"/>
        <v>100000</v>
      </c>
      <c r="Q977" s="66">
        <f t="shared" si="260"/>
        <v>300000</v>
      </c>
    </row>
    <row r="978" spans="1:17" ht="16.5" hidden="1" customHeight="1" outlineLevel="1">
      <c r="A978" s="510"/>
      <c r="B978" s="511"/>
      <c r="C978" s="86" t="s">
        <v>159</v>
      </c>
      <c r="D978" s="25">
        <v>0</v>
      </c>
      <c r="E978" s="206">
        <v>0</v>
      </c>
      <c r="F978" s="207">
        <v>50000</v>
      </c>
      <c r="G978" s="206">
        <v>0</v>
      </c>
      <c r="H978" s="349">
        <v>0</v>
      </c>
      <c r="I978" s="350">
        <v>50000</v>
      </c>
      <c r="J978" s="212">
        <f t="shared" si="264"/>
        <v>100000</v>
      </c>
      <c r="K978" s="206">
        <v>0</v>
      </c>
      <c r="L978" s="206">
        <v>0</v>
      </c>
      <c r="M978" s="207">
        <v>50000</v>
      </c>
      <c r="N978" s="206">
        <v>0</v>
      </c>
      <c r="O978" s="206">
        <v>0</v>
      </c>
      <c r="P978" s="212">
        <f t="shared" si="258"/>
        <v>50000</v>
      </c>
      <c r="Q978" s="66">
        <f t="shared" si="260"/>
        <v>150000</v>
      </c>
    </row>
    <row r="979" spans="1:17" ht="16.5" hidden="1" customHeight="1" outlineLevel="1">
      <c r="A979" s="510"/>
      <c r="B979" s="511"/>
      <c r="C979" s="86" t="s">
        <v>160</v>
      </c>
      <c r="D979" s="25">
        <v>0</v>
      </c>
      <c r="E979" s="206">
        <v>0</v>
      </c>
      <c r="F979" s="206">
        <v>0</v>
      </c>
      <c r="G979" s="207">
        <v>100000</v>
      </c>
      <c r="H979" s="349">
        <v>100000</v>
      </c>
      <c r="I979" s="350">
        <v>100000</v>
      </c>
      <c r="J979" s="212">
        <f t="shared" si="264"/>
        <v>300000</v>
      </c>
      <c r="K979" s="206">
        <v>0</v>
      </c>
      <c r="L979" s="206">
        <v>0</v>
      </c>
      <c r="M979" s="207">
        <v>100000</v>
      </c>
      <c r="N979" s="206">
        <v>0</v>
      </c>
      <c r="O979" s="206">
        <v>0</v>
      </c>
      <c r="P979" s="212">
        <f t="shared" si="258"/>
        <v>100000</v>
      </c>
      <c r="Q979" s="66">
        <f t="shared" si="260"/>
        <v>400000</v>
      </c>
    </row>
    <row r="980" spans="1:17" ht="16.5" hidden="1" customHeight="1" outlineLevel="1">
      <c r="A980" s="510"/>
      <c r="B980" s="511"/>
      <c r="C980" s="108" t="s">
        <v>161</v>
      </c>
      <c r="D980" s="25">
        <v>0</v>
      </c>
      <c r="E980" s="206">
        <v>0</v>
      </c>
      <c r="F980" s="206">
        <v>0</v>
      </c>
      <c r="G980" s="207">
        <v>100000</v>
      </c>
      <c r="H980" s="349">
        <v>100000</v>
      </c>
      <c r="I980" s="350">
        <v>100000</v>
      </c>
      <c r="J980" s="212">
        <f t="shared" si="264"/>
        <v>300000</v>
      </c>
      <c r="K980" s="206">
        <v>0</v>
      </c>
      <c r="L980" s="206">
        <v>0</v>
      </c>
      <c r="M980" s="207">
        <v>100000</v>
      </c>
      <c r="N980" s="206">
        <v>0</v>
      </c>
      <c r="O980" s="206">
        <v>0</v>
      </c>
      <c r="P980" s="212">
        <f t="shared" si="258"/>
        <v>100000</v>
      </c>
      <c r="Q980" s="66">
        <f t="shared" si="260"/>
        <v>400000</v>
      </c>
    </row>
    <row r="981" spans="1:17" ht="16.5" hidden="1" customHeight="1" outlineLevel="1">
      <c r="A981" s="510"/>
      <c r="B981" s="511"/>
      <c r="C981" s="108" t="s">
        <v>162</v>
      </c>
      <c r="D981" s="25">
        <v>0</v>
      </c>
      <c r="E981" s="206">
        <v>0</v>
      </c>
      <c r="F981" s="207">
        <v>50000</v>
      </c>
      <c r="G981" s="206">
        <v>0</v>
      </c>
      <c r="H981" s="349">
        <v>0</v>
      </c>
      <c r="I981" s="350">
        <v>50000</v>
      </c>
      <c r="J981" s="212">
        <f t="shared" si="264"/>
        <v>100000</v>
      </c>
      <c r="K981" s="206">
        <v>0</v>
      </c>
      <c r="L981" s="206">
        <v>0</v>
      </c>
      <c r="M981" s="207">
        <v>50000</v>
      </c>
      <c r="N981" s="206">
        <v>0</v>
      </c>
      <c r="O981" s="206">
        <v>0</v>
      </c>
      <c r="P981" s="212">
        <f t="shared" si="258"/>
        <v>50000</v>
      </c>
      <c r="Q981" s="66">
        <f t="shared" si="260"/>
        <v>150000</v>
      </c>
    </row>
    <row r="982" spans="1:17" ht="16.5" hidden="1" customHeight="1" outlineLevel="1">
      <c r="A982" s="510"/>
      <c r="B982" s="511"/>
      <c r="C982" s="108" t="s">
        <v>154</v>
      </c>
      <c r="D982" s="25">
        <v>0</v>
      </c>
      <c r="E982" s="206">
        <v>0</v>
      </c>
      <c r="F982" s="207">
        <v>50000</v>
      </c>
      <c r="G982" s="206">
        <v>0</v>
      </c>
      <c r="H982" s="349">
        <v>0</v>
      </c>
      <c r="I982" s="350">
        <v>50000</v>
      </c>
      <c r="J982" s="212">
        <f t="shared" si="264"/>
        <v>100000</v>
      </c>
      <c r="K982" s="206">
        <v>0</v>
      </c>
      <c r="L982" s="206">
        <v>0</v>
      </c>
      <c r="M982" s="207">
        <v>50000</v>
      </c>
      <c r="N982" s="206">
        <v>0</v>
      </c>
      <c r="O982" s="206">
        <v>0</v>
      </c>
      <c r="P982" s="212">
        <f t="shared" si="258"/>
        <v>50000</v>
      </c>
      <c r="Q982" s="66">
        <f t="shared" si="260"/>
        <v>150000</v>
      </c>
    </row>
    <row r="983" spans="1:17" ht="16.5" hidden="1" customHeight="1" outlineLevel="1">
      <c r="A983" s="510"/>
      <c r="B983" s="511"/>
      <c r="C983" s="86" t="s">
        <v>163</v>
      </c>
      <c r="D983" s="25">
        <v>0</v>
      </c>
      <c r="E983" s="206">
        <v>0</v>
      </c>
      <c r="F983" s="206">
        <v>0</v>
      </c>
      <c r="G983" s="207">
        <v>100000</v>
      </c>
      <c r="H983" s="349">
        <v>100000</v>
      </c>
      <c r="I983" s="350">
        <v>100000</v>
      </c>
      <c r="J983" s="212">
        <f t="shared" si="264"/>
        <v>300000</v>
      </c>
      <c r="K983" s="206">
        <v>0</v>
      </c>
      <c r="L983" s="206">
        <v>0</v>
      </c>
      <c r="M983" s="207">
        <v>100000</v>
      </c>
      <c r="N983" s="206">
        <v>0</v>
      </c>
      <c r="O983" s="206">
        <v>0</v>
      </c>
      <c r="P983" s="212">
        <f t="shared" si="258"/>
        <v>100000</v>
      </c>
      <c r="Q983" s="66">
        <f t="shared" si="260"/>
        <v>400000</v>
      </c>
    </row>
    <row r="984" spans="1:17" ht="16.5" hidden="1" customHeight="1" outlineLevel="1">
      <c r="A984" s="510"/>
      <c r="B984" s="511"/>
      <c r="C984" s="108" t="s">
        <v>164</v>
      </c>
      <c r="D984" s="25">
        <v>0</v>
      </c>
      <c r="E984" s="206">
        <v>0</v>
      </c>
      <c r="F984" s="206">
        <v>0</v>
      </c>
      <c r="G984" s="207">
        <v>100000</v>
      </c>
      <c r="H984" s="349">
        <v>100000</v>
      </c>
      <c r="I984" s="350">
        <v>100000</v>
      </c>
      <c r="J984" s="212">
        <f t="shared" si="264"/>
        <v>300000</v>
      </c>
      <c r="K984" s="206">
        <v>0</v>
      </c>
      <c r="L984" s="206">
        <v>0</v>
      </c>
      <c r="M984" s="207">
        <v>100000</v>
      </c>
      <c r="N984" s="206">
        <v>0</v>
      </c>
      <c r="O984" s="206">
        <v>0</v>
      </c>
      <c r="P984" s="212">
        <f t="shared" si="258"/>
        <v>100000</v>
      </c>
      <c r="Q984" s="66">
        <f t="shared" si="260"/>
        <v>400000</v>
      </c>
    </row>
    <row r="985" spans="1:17" ht="25.5" customHeight="1" collapsed="1">
      <c r="A985" s="510"/>
      <c r="B985" s="511"/>
      <c r="C985" s="128" t="s">
        <v>22</v>
      </c>
      <c r="D985" s="25">
        <v>0</v>
      </c>
      <c r="E985" s="208">
        <f>SUM(E986:E995)</f>
        <v>0</v>
      </c>
      <c r="F985" s="208">
        <f t="shared" ref="F985:G985" si="266">SUM(F986:F995)</f>
        <v>0</v>
      </c>
      <c r="G985" s="208">
        <f t="shared" si="266"/>
        <v>0</v>
      </c>
      <c r="H985" s="351">
        <v>0</v>
      </c>
      <c r="I985" s="351">
        <v>291666</v>
      </c>
      <c r="J985" s="212">
        <f t="shared" si="264"/>
        <v>291666</v>
      </c>
      <c r="K985" s="208">
        <f t="shared" ref="K985:N985" si="267">SUM(K986:K995)</f>
        <v>291666</v>
      </c>
      <c r="L985" s="208">
        <f t="shared" si="267"/>
        <v>291667</v>
      </c>
      <c r="M985" s="208">
        <f t="shared" si="267"/>
        <v>291667</v>
      </c>
      <c r="N985" s="208">
        <f t="shared" si="267"/>
        <v>291666</v>
      </c>
      <c r="O985" s="208">
        <f>SUM(O986:O995)</f>
        <v>291666.40333333332</v>
      </c>
      <c r="P985" s="212">
        <f t="shared" si="258"/>
        <v>1458332.4033333333</v>
      </c>
      <c r="Q985" s="66">
        <f t="shared" si="260"/>
        <v>1749998.4033333333</v>
      </c>
    </row>
    <row r="986" spans="1:17" ht="15.75" hidden="1" customHeight="1" outlineLevel="1">
      <c r="A986" s="510"/>
      <c r="B986" s="511"/>
      <c r="C986" s="111" t="s">
        <v>156</v>
      </c>
      <c r="D986" s="111"/>
      <c r="E986" s="12">
        <v>0</v>
      </c>
      <c r="F986" s="206">
        <v>0</v>
      </c>
      <c r="G986" s="206">
        <v>0</v>
      </c>
      <c r="H986" s="349">
        <v>0</v>
      </c>
      <c r="I986" s="113">
        <v>41666</v>
      </c>
      <c r="J986" s="212">
        <f t="shared" ref="J986:J995" si="268">I986+H986+G986+F986+E986</f>
        <v>41666</v>
      </c>
      <c r="K986" s="133">
        <v>41666</v>
      </c>
      <c r="L986" s="225">
        <f>41667</f>
        <v>41667</v>
      </c>
      <c r="M986" s="225">
        <v>41667</v>
      </c>
      <c r="N986" s="334">
        <v>41667</v>
      </c>
      <c r="O986" s="221">
        <f>41666.6-0.09</f>
        <v>41666.51</v>
      </c>
      <c r="P986" s="212">
        <f t="shared" si="258"/>
        <v>208333.51</v>
      </c>
      <c r="Q986" s="66"/>
    </row>
    <row r="987" spans="1:17" ht="15.75" hidden="1" customHeight="1" outlineLevel="1">
      <c r="A987" s="510"/>
      <c r="B987" s="511"/>
      <c r="C987" s="91" t="s">
        <v>157</v>
      </c>
      <c r="D987" s="91"/>
      <c r="E987" s="12">
        <v>0</v>
      </c>
      <c r="F987" s="206">
        <v>0</v>
      </c>
      <c r="G987" s="206">
        <v>0</v>
      </c>
      <c r="H987" s="349">
        <v>0</v>
      </c>
      <c r="I987" s="113">
        <v>41666.666666666664</v>
      </c>
      <c r="J987" s="212">
        <f t="shared" si="268"/>
        <v>41666.666666666664</v>
      </c>
      <c r="K987" s="133">
        <v>41666.666666666664</v>
      </c>
      <c r="L987" s="126">
        <v>41666.666666666664</v>
      </c>
      <c r="M987" s="12">
        <v>41666.666666666664</v>
      </c>
      <c r="N987" s="334">
        <v>41666</v>
      </c>
      <c r="O987" s="221">
        <f>41666.6-0.1</f>
        <v>41666.5</v>
      </c>
      <c r="P987" s="212">
        <f t="shared" si="258"/>
        <v>208332.5</v>
      </c>
      <c r="Q987" s="66"/>
    </row>
    <row r="988" spans="1:17" ht="15.75" hidden="1" customHeight="1" outlineLevel="1">
      <c r="A988" s="510"/>
      <c r="B988" s="511"/>
      <c r="C988" s="91" t="s">
        <v>158</v>
      </c>
      <c r="D988" s="91"/>
      <c r="E988" s="12">
        <v>0</v>
      </c>
      <c r="F988" s="206">
        <v>0</v>
      </c>
      <c r="G988" s="206">
        <v>0</v>
      </c>
      <c r="H988" s="349">
        <v>0</v>
      </c>
      <c r="I988" s="113">
        <v>41666.666666666664</v>
      </c>
      <c r="J988" s="212">
        <f t="shared" si="268"/>
        <v>41666.666666666664</v>
      </c>
      <c r="K988" s="133">
        <v>41666.666666666664</v>
      </c>
      <c r="L988" s="126">
        <v>41666.666666666664</v>
      </c>
      <c r="M988" s="12">
        <v>41666.666666666664</v>
      </c>
      <c r="N988" s="334">
        <v>41667</v>
      </c>
      <c r="O988" s="126">
        <v>41666.666666666664</v>
      </c>
      <c r="P988" s="212">
        <f t="shared" si="258"/>
        <v>208333.66666666666</v>
      </c>
      <c r="Q988" s="66"/>
    </row>
    <row r="989" spans="1:17" ht="15.75" hidden="1" customHeight="1" outlineLevel="1">
      <c r="A989" s="510"/>
      <c r="B989" s="511"/>
      <c r="C989" s="91" t="s">
        <v>159</v>
      </c>
      <c r="D989" s="91"/>
      <c r="E989" s="12">
        <v>0</v>
      </c>
      <c r="F989" s="12">
        <v>0</v>
      </c>
      <c r="G989" s="12">
        <v>0</v>
      </c>
      <c r="H989" s="12">
        <v>0</v>
      </c>
      <c r="I989" s="113">
        <v>0</v>
      </c>
      <c r="J989" s="212">
        <f t="shared" si="268"/>
        <v>0</v>
      </c>
      <c r="K989" s="113">
        <v>0</v>
      </c>
      <c r="L989" s="12">
        <v>0</v>
      </c>
      <c r="M989" s="12">
        <v>0</v>
      </c>
      <c r="N989" s="333">
        <v>0</v>
      </c>
      <c r="O989" s="12">
        <v>0</v>
      </c>
      <c r="P989" s="212">
        <f t="shared" si="258"/>
        <v>0</v>
      </c>
      <c r="Q989" s="66"/>
    </row>
    <row r="990" spans="1:17" ht="15.75" hidden="1" customHeight="1" outlineLevel="1">
      <c r="A990" s="510"/>
      <c r="B990" s="511"/>
      <c r="C990" s="91" t="s">
        <v>160</v>
      </c>
      <c r="D990" s="91"/>
      <c r="E990" s="12">
        <v>0</v>
      </c>
      <c r="F990" s="12">
        <v>0</v>
      </c>
      <c r="G990" s="12">
        <v>0</v>
      </c>
      <c r="H990" s="12">
        <v>0</v>
      </c>
      <c r="I990" s="113">
        <v>41666.666666666664</v>
      </c>
      <c r="J990" s="212">
        <f t="shared" si="268"/>
        <v>41666.666666666664</v>
      </c>
      <c r="K990" s="133">
        <v>41666.666666666664</v>
      </c>
      <c r="L990" s="12">
        <v>41666.666666666664</v>
      </c>
      <c r="M990" s="12">
        <v>41666.666666666664</v>
      </c>
      <c r="N990" s="334">
        <v>41666</v>
      </c>
      <c r="O990" s="221">
        <v>41666.666666666664</v>
      </c>
      <c r="P990" s="212">
        <f t="shared" si="258"/>
        <v>208332.66666666666</v>
      </c>
      <c r="Q990" s="66"/>
    </row>
    <row r="991" spans="1:17" ht="15.75" hidden="1" customHeight="1" outlineLevel="1">
      <c r="A991" s="510"/>
      <c r="B991" s="511"/>
      <c r="C991" s="111" t="s">
        <v>161</v>
      </c>
      <c r="D991" s="111"/>
      <c r="E991" s="12">
        <v>0</v>
      </c>
      <c r="F991" s="12">
        <v>0</v>
      </c>
      <c r="G991" s="12">
        <v>0</v>
      </c>
      <c r="H991" s="12">
        <v>0</v>
      </c>
      <c r="I991" s="113">
        <v>41666.666666666664</v>
      </c>
      <c r="J991" s="212">
        <f t="shared" si="268"/>
        <v>41666.666666666664</v>
      </c>
      <c r="K991" s="133">
        <v>41666.666666666664</v>
      </c>
      <c r="L991" s="12">
        <v>41666.666666666664</v>
      </c>
      <c r="M991" s="12">
        <v>41666.666666666664</v>
      </c>
      <c r="N991" s="334">
        <v>41667</v>
      </c>
      <c r="O991" s="221">
        <v>41666.666666666664</v>
      </c>
      <c r="P991" s="212">
        <f t="shared" si="258"/>
        <v>208333.66666666666</v>
      </c>
      <c r="Q991" s="66"/>
    </row>
    <row r="992" spans="1:17" ht="15.75" hidden="1" customHeight="1" outlineLevel="1">
      <c r="A992" s="510"/>
      <c r="B992" s="511"/>
      <c r="C992" s="111" t="s">
        <v>162</v>
      </c>
      <c r="D992" s="111"/>
      <c r="E992" s="12">
        <v>0</v>
      </c>
      <c r="F992" s="12">
        <v>0</v>
      </c>
      <c r="G992" s="12">
        <v>0</v>
      </c>
      <c r="H992" s="12">
        <v>0</v>
      </c>
      <c r="I992" s="113">
        <v>20833.333333333332</v>
      </c>
      <c r="J992" s="212">
        <f t="shared" si="268"/>
        <v>20833.333333333332</v>
      </c>
      <c r="K992" s="133">
        <v>20833.333333333332</v>
      </c>
      <c r="L992" s="12">
        <v>20833.333333333332</v>
      </c>
      <c r="M992" s="12">
        <v>20833.333333333332</v>
      </c>
      <c r="N992" s="334">
        <v>20833</v>
      </c>
      <c r="O992" s="221">
        <v>20833.333333333332</v>
      </c>
      <c r="P992" s="212">
        <f t="shared" si="258"/>
        <v>104166.33333333333</v>
      </c>
      <c r="Q992" s="66"/>
    </row>
    <row r="993" spans="1:17" ht="15.75" hidden="1" customHeight="1" outlineLevel="1">
      <c r="A993" s="510"/>
      <c r="B993" s="511"/>
      <c r="C993" s="111" t="s">
        <v>154</v>
      </c>
      <c r="D993" s="111"/>
      <c r="E993" s="12">
        <v>0</v>
      </c>
      <c r="F993" s="12">
        <v>0</v>
      </c>
      <c r="G993" s="12">
        <v>0</v>
      </c>
      <c r="H993" s="12">
        <v>0</v>
      </c>
      <c r="I993" s="113">
        <v>20833.333333333332</v>
      </c>
      <c r="J993" s="212">
        <f t="shared" si="268"/>
        <v>20833.333333333332</v>
      </c>
      <c r="K993" s="133">
        <v>20833.333333333332</v>
      </c>
      <c r="L993" s="12">
        <v>20833.333333333332</v>
      </c>
      <c r="M993" s="12">
        <v>20833.333333333332</v>
      </c>
      <c r="N993" s="334">
        <v>20833</v>
      </c>
      <c r="O993" s="221">
        <f>20833.3333333333+0.06</f>
        <v>20833.393333333301</v>
      </c>
      <c r="P993" s="212">
        <f t="shared" si="258"/>
        <v>104166.3933333333</v>
      </c>
      <c r="Q993" s="66"/>
    </row>
    <row r="994" spans="1:17" ht="15.75" hidden="1" customHeight="1" outlineLevel="1">
      <c r="A994" s="510"/>
      <c r="B994" s="511"/>
      <c r="C994" s="91" t="s">
        <v>163</v>
      </c>
      <c r="D994" s="91"/>
      <c r="E994" s="12">
        <v>0</v>
      </c>
      <c r="F994" s="12">
        <v>0</v>
      </c>
      <c r="G994" s="12">
        <v>0</v>
      </c>
      <c r="H994" s="12">
        <v>0</v>
      </c>
      <c r="I994" s="113">
        <v>0</v>
      </c>
      <c r="J994" s="212">
        <f t="shared" si="268"/>
        <v>0</v>
      </c>
      <c r="K994" s="113">
        <v>0</v>
      </c>
      <c r="L994" s="12">
        <v>0</v>
      </c>
      <c r="M994" s="12">
        <v>0</v>
      </c>
      <c r="N994" s="333">
        <v>0</v>
      </c>
      <c r="O994" s="221">
        <v>0</v>
      </c>
      <c r="P994" s="212">
        <f t="shared" si="258"/>
        <v>0</v>
      </c>
      <c r="Q994" s="66"/>
    </row>
    <row r="995" spans="1:17" ht="15.75" hidden="1" customHeight="1" outlineLevel="1">
      <c r="A995" s="512"/>
      <c r="B995" s="513"/>
      <c r="C995" s="111" t="s">
        <v>164</v>
      </c>
      <c r="D995" s="111"/>
      <c r="E995" s="12">
        <v>0</v>
      </c>
      <c r="F995" s="12">
        <v>0</v>
      </c>
      <c r="G995" s="12">
        <v>0</v>
      </c>
      <c r="H995" s="12">
        <v>0</v>
      </c>
      <c r="I995" s="113">
        <v>41666.666666666664</v>
      </c>
      <c r="J995" s="212">
        <f t="shared" si="268"/>
        <v>41666.666666666664</v>
      </c>
      <c r="K995" s="133">
        <v>41666.666666666664</v>
      </c>
      <c r="L995" s="12">
        <v>41666.666666666664</v>
      </c>
      <c r="M995" s="12">
        <v>41666.666666666664</v>
      </c>
      <c r="N995" s="334">
        <v>41667</v>
      </c>
      <c r="O995" s="221">
        <v>41666.666666666664</v>
      </c>
      <c r="P995" s="212">
        <f t="shared" si="258"/>
        <v>208333.66666666666</v>
      </c>
      <c r="Q995" s="66"/>
    </row>
    <row r="996" spans="1:17" s="228" customFormat="1" ht="35.25" customHeight="1" collapsed="1">
      <c r="A996" s="505" t="s">
        <v>367</v>
      </c>
      <c r="B996" s="506"/>
      <c r="C996" s="507"/>
      <c r="D996" s="212">
        <f t="shared" ref="D996:I996" si="269">D999+D1001+D1003+D1005</f>
        <v>0</v>
      </c>
      <c r="E996" s="87">
        <f t="shared" si="269"/>
        <v>0</v>
      </c>
      <c r="F996" s="212">
        <f>F999+F1001+F1003+F1005+F997</f>
        <v>334000</v>
      </c>
      <c r="G996" s="354">
        <f t="shared" si="269"/>
        <v>300000</v>
      </c>
      <c r="H996" s="354">
        <f t="shared" si="269"/>
        <v>300000</v>
      </c>
      <c r="I996" s="354">
        <f t="shared" si="269"/>
        <v>2616666</v>
      </c>
      <c r="J996" s="212">
        <f t="shared" ref="J996:J1059" si="270">I996+H996+G996+F996+E996+D996</f>
        <v>3550666</v>
      </c>
      <c r="K996" s="356">
        <f t="shared" ref="K996:O996" si="271">K999+K1001+K1003+K1005+K997</f>
        <v>2679976</v>
      </c>
      <c r="L996" s="356">
        <f t="shared" si="271"/>
        <v>2591665.9966666694</v>
      </c>
      <c r="M996" s="356">
        <f t="shared" si="271"/>
        <v>2616665.9966666694</v>
      </c>
      <c r="N996" s="356">
        <f t="shared" si="271"/>
        <v>2591666.4666666696</v>
      </c>
      <c r="O996" s="356">
        <f t="shared" si="271"/>
        <v>2591666.4666666696</v>
      </c>
      <c r="P996" s="212">
        <f t="shared" si="258"/>
        <v>13071640.926666677</v>
      </c>
      <c r="Q996" s="67">
        <f>J996+P996</f>
        <v>16622306.926666677</v>
      </c>
    </row>
    <row r="997" spans="1:17" ht="33">
      <c r="A997" s="508">
        <v>19</v>
      </c>
      <c r="B997" s="509"/>
      <c r="C997" s="128" t="s">
        <v>11</v>
      </c>
      <c r="D997" s="128"/>
      <c r="E997" s="208">
        <f>SUM(E998)</f>
        <v>0</v>
      </c>
      <c r="F997" s="206">
        <f>F998</f>
        <v>0</v>
      </c>
      <c r="G997" s="206">
        <f t="shared" ref="G997" si="272">G998</f>
        <v>0</v>
      </c>
      <c r="H997" s="349">
        <v>0</v>
      </c>
      <c r="I997" s="349">
        <v>0</v>
      </c>
      <c r="J997" s="212">
        <f t="shared" si="270"/>
        <v>0</v>
      </c>
      <c r="K997" s="208">
        <f>SUM(K998)</f>
        <v>88310</v>
      </c>
      <c r="L997" s="206">
        <f t="shared" ref="L997" si="273">L998</f>
        <v>0</v>
      </c>
      <c r="M997" s="206">
        <f>M998</f>
        <v>0</v>
      </c>
      <c r="N997" s="206">
        <f t="shared" ref="N997:O997" si="274">N998</f>
        <v>0</v>
      </c>
      <c r="O997" s="206">
        <f t="shared" si="274"/>
        <v>0</v>
      </c>
      <c r="P997" s="212">
        <f t="shared" si="258"/>
        <v>88310</v>
      </c>
      <c r="Q997" s="66">
        <f t="shared" ref="Q997:Q1005" si="275">J997+P997</f>
        <v>88310</v>
      </c>
    </row>
    <row r="998" spans="1:17" ht="16.5" hidden="1" customHeight="1" outlineLevel="1">
      <c r="A998" s="510"/>
      <c r="B998" s="511"/>
      <c r="C998" s="108" t="s">
        <v>166</v>
      </c>
      <c r="D998" s="108"/>
      <c r="E998" s="206"/>
      <c r="F998" s="206">
        <v>0</v>
      </c>
      <c r="G998" s="206">
        <v>0</v>
      </c>
      <c r="H998" s="349">
        <v>0</v>
      </c>
      <c r="I998" s="349">
        <v>0</v>
      </c>
      <c r="J998" s="212">
        <f t="shared" si="270"/>
        <v>0</v>
      </c>
      <c r="K998" s="206">
        <v>88310</v>
      </c>
      <c r="L998" s="206">
        <v>0</v>
      </c>
      <c r="M998" s="206">
        <v>0</v>
      </c>
      <c r="N998" s="206">
        <v>0</v>
      </c>
      <c r="O998" s="206">
        <v>0</v>
      </c>
      <c r="P998" s="212">
        <f t="shared" si="258"/>
        <v>88310</v>
      </c>
      <c r="Q998" s="66">
        <f t="shared" si="275"/>
        <v>88310</v>
      </c>
    </row>
    <row r="999" spans="1:17" ht="25.5" customHeight="1" collapsed="1">
      <c r="A999" s="510"/>
      <c r="B999" s="511"/>
      <c r="C999" s="128" t="s">
        <v>12</v>
      </c>
      <c r="D999" s="25">
        <v>0</v>
      </c>
      <c r="E999" s="208">
        <f>SUM(E1000)</f>
        <v>0</v>
      </c>
      <c r="F999" s="208">
        <f>SUM(F1000)</f>
        <v>10000</v>
      </c>
      <c r="G999" s="208">
        <f>SUM(G1000)</f>
        <v>0</v>
      </c>
      <c r="H999" s="351">
        <v>0</v>
      </c>
      <c r="I999" s="351">
        <v>1000</v>
      </c>
      <c r="J999" s="212">
        <f t="shared" si="270"/>
        <v>11000</v>
      </c>
      <c r="K999" s="208">
        <f t="shared" ref="K999:O999" si="276">SUM(K1000)</f>
        <v>0</v>
      </c>
      <c r="L999" s="208">
        <f t="shared" si="276"/>
        <v>0</v>
      </c>
      <c r="M999" s="208">
        <f t="shared" si="276"/>
        <v>1000</v>
      </c>
      <c r="N999" s="208">
        <f t="shared" si="276"/>
        <v>0</v>
      </c>
      <c r="O999" s="208">
        <f t="shared" si="276"/>
        <v>0</v>
      </c>
      <c r="P999" s="212">
        <f t="shared" si="258"/>
        <v>1000</v>
      </c>
      <c r="Q999" s="66">
        <f t="shared" si="275"/>
        <v>12000</v>
      </c>
    </row>
    <row r="1000" spans="1:17" ht="16.5" hidden="1" customHeight="1" outlineLevel="1">
      <c r="A1000" s="510"/>
      <c r="B1000" s="511"/>
      <c r="C1000" s="108" t="s">
        <v>166</v>
      </c>
      <c r="D1000" s="108"/>
      <c r="E1000" s="206">
        <v>0</v>
      </c>
      <c r="F1000" s="207">
        <v>10000</v>
      </c>
      <c r="G1000" s="206">
        <v>0</v>
      </c>
      <c r="H1000" s="349">
        <v>0</v>
      </c>
      <c r="I1000" s="89">
        <v>1000</v>
      </c>
      <c r="J1000" s="212">
        <f t="shared" si="270"/>
        <v>11000</v>
      </c>
      <c r="K1000" s="206">
        <v>0</v>
      </c>
      <c r="L1000" s="206">
        <v>0</v>
      </c>
      <c r="M1000" s="89">
        <v>1000</v>
      </c>
      <c r="N1000" s="206">
        <v>0</v>
      </c>
      <c r="O1000" s="206">
        <v>0</v>
      </c>
      <c r="P1000" s="212">
        <f t="shared" si="258"/>
        <v>1000</v>
      </c>
      <c r="Q1000" s="66">
        <f t="shared" si="275"/>
        <v>12000</v>
      </c>
    </row>
    <row r="1001" spans="1:17" ht="25.5" customHeight="1" collapsed="1">
      <c r="A1001" s="510"/>
      <c r="B1001" s="511"/>
      <c r="C1001" s="128" t="s">
        <v>13</v>
      </c>
      <c r="D1001" s="25">
        <v>0</v>
      </c>
      <c r="E1001" s="208">
        <f>SUM(E1002)</f>
        <v>0</v>
      </c>
      <c r="F1001" s="208">
        <f>SUM(F1002)</f>
        <v>24000</v>
      </c>
      <c r="G1001" s="208">
        <f t="shared" ref="G1001" si="277">SUM(G1002)</f>
        <v>0</v>
      </c>
      <c r="H1001" s="351">
        <v>0</v>
      </c>
      <c r="I1001" s="351">
        <v>24000</v>
      </c>
      <c r="J1001" s="212">
        <f t="shared" si="270"/>
        <v>48000</v>
      </c>
      <c r="K1001" s="208">
        <f t="shared" ref="K1001:L1001" si="278">SUM(K1002)</f>
        <v>0</v>
      </c>
      <c r="L1001" s="208">
        <f t="shared" si="278"/>
        <v>0</v>
      </c>
      <c r="M1001" s="208">
        <f>SUM(M1002)</f>
        <v>24000</v>
      </c>
      <c r="N1001" s="208">
        <f t="shared" ref="N1001:O1001" si="279">SUM(N1002)</f>
        <v>0</v>
      </c>
      <c r="O1001" s="208">
        <f t="shared" si="279"/>
        <v>0</v>
      </c>
      <c r="P1001" s="212">
        <f t="shared" si="258"/>
        <v>24000</v>
      </c>
      <c r="Q1001" s="66">
        <f t="shared" si="275"/>
        <v>72000</v>
      </c>
    </row>
    <row r="1002" spans="1:17" ht="16.5" hidden="1" customHeight="1" outlineLevel="1">
      <c r="A1002" s="510"/>
      <c r="B1002" s="511"/>
      <c r="C1002" s="108" t="s">
        <v>166</v>
      </c>
      <c r="D1002" s="108"/>
      <c r="E1002" s="206">
        <v>0</v>
      </c>
      <c r="F1002" s="207">
        <v>24000</v>
      </c>
      <c r="G1002" s="206">
        <v>0</v>
      </c>
      <c r="H1002" s="349">
        <v>0</v>
      </c>
      <c r="I1002" s="350">
        <v>24000</v>
      </c>
      <c r="J1002" s="212">
        <f t="shared" si="270"/>
        <v>48000</v>
      </c>
      <c r="K1002" s="206">
        <v>0</v>
      </c>
      <c r="L1002" s="206">
        <v>0</v>
      </c>
      <c r="M1002" s="207">
        <v>24000</v>
      </c>
      <c r="N1002" s="206">
        <v>0</v>
      </c>
      <c r="O1002" s="206">
        <v>0</v>
      </c>
      <c r="P1002" s="212">
        <f t="shared" si="258"/>
        <v>24000</v>
      </c>
      <c r="Q1002" s="66">
        <f t="shared" si="275"/>
        <v>72000</v>
      </c>
    </row>
    <row r="1003" spans="1:17" ht="25.5" customHeight="1" collapsed="1">
      <c r="A1003" s="510"/>
      <c r="B1003" s="511"/>
      <c r="C1003" s="128" t="s">
        <v>277</v>
      </c>
      <c r="D1003" s="25">
        <v>0</v>
      </c>
      <c r="E1003" s="208">
        <f>SUM(E1004)</f>
        <v>0</v>
      </c>
      <c r="F1003" s="208">
        <f t="shared" ref="F1003:O1003" si="280">SUM(F1004)</f>
        <v>300000</v>
      </c>
      <c r="G1003" s="208">
        <f t="shared" si="280"/>
        <v>300000</v>
      </c>
      <c r="H1003" s="351">
        <v>300000</v>
      </c>
      <c r="I1003" s="351">
        <v>0</v>
      </c>
      <c r="J1003" s="212">
        <f t="shared" si="270"/>
        <v>900000</v>
      </c>
      <c r="K1003" s="208">
        <f t="shared" si="280"/>
        <v>0</v>
      </c>
      <c r="L1003" s="208">
        <f t="shared" si="280"/>
        <v>0</v>
      </c>
      <c r="M1003" s="208">
        <f t="shared" si="280"/>
        <v>0</v>
      </c>
      <c r="N1003" s="208">
        <f t="shared" si="280"/>
        <v>0</v>
      </c>
      <c r="O1003" s="208">
        <f t="shared" si="280"/>
        <v>0</v>
      </c>
      <c r="P1003" s="21">
        <f t="shared" ref="P1003" si="281">O1003+N1003+M1003+L1003+K1003</f>
        <v>0</v>
      </c>
      <c r="Q1003" s="66">
        <f t="shared" si="275"/>
        <v>900000</v>
      </c>
    </row>
    <row r="1004" spans="1:17" ht="16.5" hidden="1" customHeight="1" outlineLevel="1">
      <c r="A1004" s="510"/>
      <c r="B1004" s="511"/>
      <c r="C1004" s="108" t="s">
        <v>166</v>
      </c>
      <c r="D1004" s="108"/>
      <c r="E1004" s="206">
        <v>0</v>
      </c>
      <c r="F1004" s="207">
        <v>300000</v>
      </c>
      <c r="G1004" s="206">
        <v>300000</v>
      </c>
      <c r="H1004" s="349">
        <v>300000</v>
      </c>
      <c r="I1004" s="349">
        <v>0</v>
      </c>
      <c r="J1004" s="212">
        <f t="shared" si="270"/>
        <v>900000</v>
      </c>
      <c r="K1004" s="206">
        <v>0</v>
      </c>
      <c r="L1004" s="206">
        <v>0</v>
      </c>
      <c r="M1004" s="206">
        <v>0</v>
      </c>
      <c r="N1004" s="206">
        <v>0</v>
      </c>
      <c r="O1004" s="206">
        <v>0</v>
      </c>
      <c r="P1004" s="212">
        <f t="shared" ref="P1004:P1067" si="282">K1004+L1004+M1004+N1004+O1004</f>
        <v>0</v>
      </c>
      <c r="Q1004" s="66">
        <f t="shared" si="275"/>
        <v>900000</v>
      </c>
    </row>
    <row r="1005" spans="1:17" ht="25.5" customHeight="1" collapsed="1">
      <c r="A1005" s="512"/>
      <c r="B1005" s="513"/>
      <c r="C1005" s="128" t="s">
        <v>22</v>
      </c>
      <c r="D1005" s="25">
        <v>0</v>
      </c>
      <c r="E1005" s="208">
        <f>SUM(E1006)</f>
        <v>0</v>
      </c>
      <c r="F1005" s="208">
        <f t="shared" ref="F1005:G1005" si="283">SUM(F1006)</f>
        <v>0</v>
      </c>
      <c r="G1005" s="208">
        <f t="shared" si="283"/>
        <v>0</v>
      </c>
      <c r="H1005" s="351">
        <v>0</v>
      </c>
      <c r="I1005" s="351">
        <v>2591666</v>
      </c>
      <c r="J1005" s="212">
        <f t="shared" si="270"/>
        <v>2591666</v>
      </c>
      <c r="K1005" s="208">
        <f t="shared" ref="K1005:O1005" si="284">SUM(K1006)</f>
        <v>2591666</v>
      </c>
      <c r="L1005" s="307">
        <f t="shared" si="284"/>
        <v>2591665.9966666694</v>
      </c>
      <c r="M1005" s="307">
        <f t="shared" si="284"/>
        <v>2591665.9966666694</v>
      </c>
      <c r="N1005" s="208">
        <f t="shared" si="284"/>
        <v>2591666.4666666696</v>
      </c>
      <c r="O1005" s="208">
        <f t="shared" si="284"/>
        <v>2591666.4666666696</v>
      </c>
      <c r="P1005" s="212">
        <f t="shared" si="282"/>
        <v>12958330.926666677</v>
      </c>
      <c r="Q1005" s="66">
        <f t="shared" si="275"/>
        <v>15549996.926666677</v>
      </c>
    </row>
    <row r="1006" spans="1:17" ht="15.75" hidden="1" customHeight="1" outlineLevel="1">
      <c r="A1006" s="143"/>
      <c r="B1006" s="144"/>
      <c r="C1006" s="111" t="s">
        <v>166</v>
      </c>
      <c r="D1006" s="111"/>
      <c r="E1006" s="12">
        <v>0</v>
      </c>
      <c r="F1006" s="12">
        <v>0</v>
      </c>
      <c r="G1006" s="12">
        <v>0</v>
      </c>
      <c r="H1006" s="12">
        <v>0</v>
      </c>
      <c r="I1006" s="133">
        <v>2591666</v>
      </c>
      <c r="J1006" s="212">
        <f t="shared" si="270"/>
        <v>2591666</v>
      </c>
      <c r="K1006" s="133">
        <v>2591666</v>
      </c>
      <c r="L1006" s="313">
        <f>2591666.66666667-0.2-0.47</f>
        <v>2591665.9966666694</v>
      </c>
      <c r="M1006" s="311">
        <f>2591666.66666667-0.2-0.47</f>
        <v>2591665.9966666694</v>
      </c>
      <c r="N1006" s="219">
        <f>2591666.66666667-0.2</f>
        <v>2591666.4666666696</v>
      </c>
      <c r="O1006" s="219">
        <f>2591666.66666667-0.2</f>
        <v>2591666.4666666696</v>
      </c>
      <c r="P1006" s="212">
        <f t="shared" si="282"/>
        <v>12958330.926666677</v>
      </c>
      <c r="Q1006" s="15"/>
    </row>
    <row r="1007" spans="1:17" s="197" customFormat="1" ht="30" customHeight="1" collapsed="1">
      <c r="A1007" s="433" t="s">
        <v>199</v>
      </c>
      <c r="B1007" s="529"/>
      <c r="C1007" s="530"/>
      <c r="D1007" s="212">
        <f t="shared" ref="D1007:I1007" si="285">D1042+D1076+D1110+D1144</f>
        <v>0</v>
      </c>
      <c r="E1007" s="212">
        <f t="shared" si="285"/>
        <v>1208000</v>
      </c>
      <c r="F1007" s="212">
        <f>F1042+F1076+F1110+F1144+F1008</f>
        <v>0</v>
      </c>
      <c r="G1007" s="212">
        <f t="shared" si="285"/>
        <v>0</v>
      </c>
      <c r="H1007" s="354">
        <f t="shared" si="285"/>
        <v>0</v>
      </c>
      <c r="I1007" s="354">
        <f t="shared" si="285"/>
        <v>0</v>
      </c>
      <c r="J1007" s="212">
        <f t="shared" si="270"/>
        <v>1208000</v>
      </c>
      <c r="K1007" s="356">
        <f t="shared" ref="K1007:O1007" si="286">K1042+K1076+K1110+K1144+K1008</f>
        <v>0</v>
      </c>
      <c r="L1007" s="356">
        <f t="shared" si="286"/>
        <v>0</v>
      </c>
      <c r="M1007" s="356">
        <f t="shared" si="286"/>
        <v>0</v>
      </c>
      <c r="N1007" s="356">
        <f t="shared" si="286"/>
        <v>0</v>
      </c>
      <c r="O1007" s="356">
        <f t="shared" si="286"/>
        <v>0</v>
      </c>
      <c r="P1007" s="212">
        <f t="shared" si="282"/>
        <v>0</v>
      </c>
      <c r="Q1007" s="67">
        <f>J1007+P1007</f>
        <v>1208000</v>
      </c>
    </row>
    <row r="1008" spans="1:17" ht="33">
      <c r="A1008" s="508">
        <v>20</v>
      </c>
      <c r="B1008" s="509"/>
      <c r="C1008" s="128" t="s">
        <v>11</v>
      </c>
      <c r="D1008" s="128"/>
      <c r="E1008" s="208">
        <f>SUM(E1009:E1041)</f>
        <v>0</v>
      </c>
      <c r="F1008" s="208">
        <f t="shared" ref="F1008:O1008" si="287">SUM(F1009:F1041)</f>
        <v>0</v>
      </c>
      <c r="G1008" s="206">
        <f>SUM(G1009:G1041)</f>
        <v>0</v>
      </c>
      <c r="H1008" s="349">
        <v>0</v>
      </c>
      <c r="I1008" s="349">
        <v>0</v>
      </c>
      <c r="J1008" s="212">
        <f t="shared" si="270"/>
        <v>0</v>
      </c>
      <c r="K1008" s="208">
        <f t="shared" si="287"/>
        <v>0</v>
      </c>
      <c r="L1008" s="208">
        <f t="shared" si="287"/>
        <v>0</v>
      </c>
      <c r="M1008" s="206">
        <f t="shared" si="287"/>
        <v>0</v>
      </c>
      <c r="N1008" s="206">
        <f t="shared" si="287"/>
        <v>0</v>
      </c>
      <c r="O1008" s="206">
        <f t="shared" si="287"/>
        <v>0</v>
      </c>
      <c r="P1008" s="212">
        <f t="shared" si="282"/>
        <v>0</v>
      </c>
      <c r="Q1008" s="66">
        <f t="shared" ref="Q1008:Q1071" si="288">J1008+P1008</f>
        <v>0</v>
      </c>
    </row>
    <row r="1009" spans="1:17" ht="16.5" hidden="1" customHeight="1" outlineLevel="1">
      <c r="A1009" s="510"/>
      <c r="B1009" s="511"/>
      <c r="C1009" s="108" t="s">
        <v>167</v>
      </c>
      <c r="D1009" s="108"/>
      <c r="E1009" s="126"/>
      <c r="F1009" s="206"/>
      <c r="G1009" s="206">
        <v>0</v>
      </c>
      <c r="H1009" s="349">
        <v>0</v>
      </c>
      <c r="I1009" s="349">
        <v>0</v>
      </c>
      <c r="J1009" s="212">
        <f t="shared" si="270"/>
        <v>0</v>
      </c>
      <c r="K1009" s="206"/>
      <c r="L1009" s="206">
        <v>0</v>
      </c>
      <c r="M1009" s="206">
        <v>0</v>
      </c>
      <c r="N1009" s="206">
        <v>0</v>
      </c>
      <c r="O1009" s="206">
        <v>0</v>
      </c>
      <c r="P1009" s="212">
        <f t="shared" si="282"/>
        <v>0</v>
      </c>
      <c r="Q1009" s="66">
        <f t="shared" si="288"/>
        <v>0</v>
      </c>
    </row>
    <row r="1010" spans="1:17" ht="16.5" hidden="1" customHeight="1" outlineLevel="1">
      <c r="A1010" s="510"/>
      <c r="B1010" s="511"/>
      <c r="C1010" s="108" t="s">
        <v>168</v>
      </c>
      <c r="D1010" s="108"/>
      <c r="E1010" s="126"/>
      <c r="F1010" s="206"/>
      <c r="G1010" s="206">
        <v>0</v>
      </c>
      <c r="H1010" s="349">
        <v>0</v>
      </c>
      <c r="I1010" s="349">
        <v>0</v>
      </c>
      <c r="J1010" s="212">
        <f t="shared" si="270"/>
        <v>0</v>
      </c>
      <c r="K1010" s="206"/>
      <c r="L1010" s="206">
        <v>0</v>
      </c>
      <c r="M1010" s="206">
        <v>0</v>
      </c>
      <c r="N1010" s="206">
        <v>0</v>
      </c>
      <c r="O1010" s="206">
        <v>0</v>
      </c>
      <c r="P1010" s="212">
        <f t="shared" si="282"/>
        <v>0</v>
      </c>
      <c r="Q1010" s="66">
        <f t="shared" si="288"/>
        <v>0</v>
      </c>
    </row>
    <row r="1011" spans="1:17" ht="16.5" hidden="1" customHeight="1" outlineLevel="1">
      <c r="A1011" s="510"/>
      <c r="B1011" s="511"/>
      <c r="C1011" s="108" t="s">
        <v>169</v>
      </c>
      <c r="D1011" s="108"/>
      <c r="E1011" s="126"/>
      <c r="F1011" s="206"/>
      <c r="G1011" s="206">
        <v>0</v>
      </c>
      <c r="H1011" s="349">
        <v>0</v>
      </c>
      <c r="I1011" s="349">
        <v>0</v>
      </c>
      <c r="J1011" s="212">
        <f t="shared" si="270"/>
        <v>0</v>
      </c>
      <c r="K1011" s="206"/>
      <c r="L1011" s="206">
        <v>0</v>
      </c>
      <c r="M1011" s="206">
        <v>0</v>
      </c>
      <c r="N1011" s="206">
        <v>0</v>
      </c>
      <c r="O1011" s="206">
        <v>0</v>
      </c>
      <c r="P1011" s="212">
        <f t="shared" si="282"/>
        <v>0</v>
      </c>
      <c r="Q1011" s="66">
        <f t="shared" si="288"/>
        <v>0</v>
      </c>
    </row>
    <row r="1012" spans="1:17" ht="16.5" hidden="1" customHeight="1" outlineLevel="1">
      <c r="A1012" s="510"/>
      <c r="B1012" s="511"/>
      <c r="C1012" s="108" t="s">
        <v>170</v>
      </c>
      <c r="D1012" s="108"/>
      <c r="E1012" s="126"/>
      <c r="F1012" s="206"/>
      <c r="G1012" s="206">
        <v>0</v>
      </c>
      <c r="H1012" s="349">
        <v>0</v>
      </c>
      <c r="I1012" s="349">
        <v>0</v>
      </c>
      <c r="J1012" s="212">
        <f t="shared" si="270"/>
        <v>0</v>
      </c>
      <c r="K1012" s="206"/>
      <c r="L1012" s="206">
        <v>0</v>
      </c>
      <c r="M1012" s="206">
        <v>0</v>
      </c>
      <c r="N1012" s="206">
        <v>0</v>
      </c>
      <c r="O1012" s="206">
        <v>0</v>
      </c>
      <c r="P1012" s="212">
        <f t="shared" si="282"/>
        <v>0</v>
      </c>
      <c r="Q1012" s="66">
        <f t="shared" si="288"/>
        <v>0</v>
      </c>
    </row>
    <row r="1013" spans="1:17" ht="16.5" hidden="1" customHeight="1" outlineLevel="1">
      <c r="A1013" s="510"/>
      <c r="B1013" s="511"/>
      <c r="C1013" s="108" t="s">
        <v>171</v>
      </c>
      <c r="D1013" s="108"/>
      <c r="E1013" s="126"/>
      <c r="F1013" s="206"/>
      <c r="G1013" s="206">
        <v>0</v>
      </c>
      <c r="H1013" s="349">
        <v>0</v>
      </c>
      <c r="I1013" s="349">
        <v>0</v>
      </c>
      <c r="J1013" s="212">
        <f t="shared" si="270"/>
        <v>0</v>
      </c>
      <c r="K1013" s="206"/>
      <c r="L1013" s="206">
        <v>0</v>
      </c>
      <c r="M1013" s="206">
        <v>0</v>
      </c>
      <c r="N1013" s="206">
        <v>0</v>
      </c>
      <c r="O1013" s="206">
        <v>0</v>
      </c>
      <c r="P1013" s="212">
        <f t="shared" si="282"/>
        <v>0</v>
      </c>
      <c r="Q1013" s="66">
        <f t="shared" si="288"/>
        <v>0</v>
      </c>
    </row>
    <row r="1014" spans="1:17" ht="16.5" hidden="1" customHeight="1" outlineLevel="1">
      <c r="A1014" s="510"/>
      <c r="B1014" s="511"/>
      <c r="C1014" s="108" t="s">
        <v>172</v>
      </c>
      <c r="D1014" s="108"/>
      <c r="E1014" s="126"/>
      <c r="F1014" s="206"/>
      <c r="G1014" s="206">
        <v>0</v>
      </c>
      <c r="H1014" s="349">
        <v>0</v>
      </c>
      <c r="I1014" s="349">
        <v>0</v>
      </c>
      <c r="J1014" s="212">
        <f t="shared" si="270"/>
        <v>0</v>
      </c>
      <c r="K1014" s="206"/>
      <c r="L1014" s="206">
        <v>0</v>
      </c>
      <c r="M1014" s="206">
        <v>0</v>
      </c>
      <c r="N1014" s="206">
        <v>0</v>
      </c>
      <c r="O1014" s="206">
        <v>0</v>
      </c>
      <c r="P1014" s="212">
        <f t="shared" si="282"/>
        <v>0</v>
      </c>
      <c r="Q1014" s="66">
        <f t="shared" si="288"/>
        <v>0</v>
      </c>
    </row>
    <row r="1015" spans="1:17" ht="16.5" hidden="1" customHeight="1" outlineLevel="1">
      <c r="A1015" s="510"/>
      <c r="B1015" s="511"/>
      <c r="C1015" s="108" t="s">
        <v>173</v>
      </c>
      <c r="D1015" s="108"/>
      <c r="E1015" s="126"/>
      <c r="F1015" s="206"/>
      <c r="G1015" s="206">
        <v>0</v>
      </c>
      <c r="H1015" s="349">
        <v>0</v>
      </c>
      <c r="I1015" s="349">
        <v>0</v>
      </c>
      <c r="J1015" s="212">
        <f t="shared" si="270"/>
        <v>0</v>
      </c>
      <c r="K1015" s="206"/>
      <c r="L1015" s="206">
        <v>0</v>
      </c>
      <c r="M1015" s="206">
        <v>0</v>
      </c>
      <c r="N1015" s="206">
        <v>0</v>
      </c>
      <c r="O1015" s="206">
        <v>0</v>
      </c>
      <c r="P1015" s="212">
        <f t="shared" si="282"/>
        <v>0</v>
      </c>
      <c r="Q1015" s="66">
        <f t="shared" si="288"/>
        <v>0</v>
      </c>
    </row>
    <row r="1016" spans="1:17" ht="16.5" hidden="1" customHeight="1" outlineLevel="1">
      <c r="A1016" s="510"/>
      <c r="B1016" s="511"/>
      <c r="C1016" s="108" t="s">
        <v>174</v>
      </c>
      <c r="D1016" s="108"/>
      <c r="E1016" s="126"/>
      <c r="F1016" s="206"/>
      <c r="G1016" s="206">
        <v>0</v>
      </c>
      <c r="H1016" s="349">
        <v>0</v>
      </c>
      <c r="I1016" s="349">
        <v>0</v>
      </c>
      <c r="J1016" s="212">
        <f t="shared" si="270"/>
        <v>0</v>
      </c>
      <c r="K1016" s="206"/>
      <c r="L1016" s="206">
        <v>0</v>
      </c>
      <c r="M1016" s="206">
        <v>0</v>
      </c>
      <c r="N1016" s="206">
        <v>0</v>
      </c>
      <c r="O1016" s="206">
        <v>0</v>
      </c>
      <c r="P1016" s="212">
        <f t="shared" si="282"/>
        <v>0</v>
      </c>
      <c r="Q1016" s="66">
        <f t="shared" si="288"/>
        <v>0</v>
      </c>
    </row>
    <row r="1017" spans="1:17" ht="16.5" hidden="1" customHeight="1" outlineLevel="1">
      <c r="A1017" s="510"/>
      <c r="B1017" s="511"/>
      <c r="C1017" s="108" t="s">
        <v>175</v>
      </c>
      <c r="D1017" s="108"/>
      <c r="E1017" s="126"/>
      <c r="F1017" s="206"/>
      <c r="G1017" s="206">
        <v>0</v>
      </c>
      <c r="H1017" s="349">
        <v>0</v>
      </c>
      <c r="I1017" s="349">
        <v>0</v>
      </c>
      <c r="J1017" s="212">
        <f t="shared" si="270"/>
        <v>0</v>
      </c>
      <c r="K1017" s="206"/>
      <c r="L1017" s="206">
        <v>0</v>
      </c>
      <c r="M1017" s="206">
        <v>0</v>
      </c>
      <c r="N1017" s="206">
        <v>0</v>
      </c>
      <c r="O1017" s="206">
        <v>0</v>
      </c>
      <c r="P1017" s="212">
        <f t="shared" si="282"/>
        <v>0</v>
      </c>
      <c r="Q1017" s="66">
        <f t="shared" si="288"/>
        <v>0</v>
      </c>
    </row>
    <row r="1018" spans="1:17" ht="16.5" hidden="1" customHeight="1" outlineLevel="1">
      <c r="A1018" s="510"/>
      <c r="B1018" s="511"/>
      <c r="C1018" s="108" t="s">
        <v>176</v>
      </c>
      <c r="D1018" s="108"/>
      <c r="E1018" s="126"/>
      <c r="F1018" s="126"/>
      <c r="G1018" s="206">
        <v>0</v>
      </c>
      <c r="H1018" s="349">
        <v>0</v>
      </c>
      <c r="I1018" s="349">
        <v>0</v>
      </c>
      <c r="J1018" s="212">
        <f t="shared" si="270"/>
        <v>0</v>
      </c>
      <c r="K1018" s="206"/>
      <c r="L1018" s="207"/>
      <c r="M1018" s="206">
        <v>0</v>
      </c>
      <c r="N1018" s="206">
        <v>0</v>
      </c>
      <c r="O1018" s="206">
        <v>0</v>
      </c>
      <c r="P1018" s="212">
        <f t="shared" si="282"/>
        <v>0</v>
      </c>
      <c r="Q1018" s="66">
        <f t="shared" si="288"/>
        <v>0</v>
      </c>
    </row>
    <row r="1019" spans="1:17" ht="16.5" hidden="1" customHeight="1" outlineLevel="1">
      <c r="A1019" s="510"/>
      <c r="B1019" s="511"/>
      <c r="C1019" s="108" t="s">
        <v>177</v>
      </c>
      <c r="D1019" s="108"/>
      <c r="E1019" s="126"/>
      <c r="F1019" s="206"/>
      <c r="G1019" s="206">
        <v>0</v>
      </c>
      <c r="H1019" s="349">
        <v>0</v>
      </c>
      <c r="I1019" s="349">
        <v>0</v>
      </c>
      <c r="J1019" s="212">
        <f t="shared" si="270"/>
        <v>0</v>
      </c>
      <c r="K1019" s="206"/>
      <c r="L1019" s="206"/>
      <c r="M1019" s="206">
        <v>0</v>
      </c>
      <c r="N1019" s="206">
        <v>0</v>
      </c>
      <c r="O1019" s="206">
        <v>0</v>
      </c>
      <c r="P1019" s="212">
        <f t="shared" si="282"/>
        <v>0</v>
      </c>
      <c r="Q1019" s="66">
        <f t="shared" si="288"/>
        <v>0</v>
      </c>
    </row>
    <row r="1020" spans="1:17" ht="16.5" hidden="1" customHeight="1" outlineLevel="1">
      <c r="A1020" s="510"/>
      <c r="B1020" s="511"/>
      <c r="C1020" s="108" t="s">
        <v>178</v>
      </c>
      <c r="D1020" s="108"/>
      <c r="E1020" s="206"/>
      <c r="F1020" s="207"/>
      <c r="G1020" s="206">
        <v>0</v>
      </c>
      <c r="H1020" s="349">
        <v>0</v>
      </c>
      <c r="I1020" s="349">
        <v>0</v>
      </c>
      <c r="J1020" s="212">
        <f t="shared" si="270"/>
        <v>0</v>
      </c>
      <c r="K1020" s="206"/>
      <c r="L1020" s="207"/>
      <c r="M1020" s="206">
        <v>0</v>
      </c>
      <c r="N1020" s="206">
        <v>0</v>
      </c>
      <c r="O1020" s="206">
        <v>0</v>
      </c>
      <c r="P1020" s="212">
        <f t="shared" si="282"/>
        <v>0</v>
      </c>
      <c r="Q1020" s="66">
        <f t="shared" si="288"/>
        <v>0</v>
      </c>
    </row>
    <row r="1021" spans="1:17" ht="16.5" hidden="1" customHeight="1" outlineLevel="1">
      <c r="A1021" s="510"/>
      <c r="B1021" s="511"/>
      <c r="C1021" s="108" t="s">
        <v>179</v>
      </c>
      <c r="D1021" s="108"/>
      <c r="E1021" s="126"/>
      <c r="F1021" s="206"/>
      <c r="G1021" s="206">
        <v>0</v>
      </c>
      <c r="H1021" s="349">
        <v>0</v>
      </c>
      <c r="I1021" s="349">
        <v>0</v>
      </c>
      <c r="J1021" s="212">
        <f t="shared" si="270"/>
        <v>0</v>
      </c>
      <c r="K1021" s="206"/>
      <c r="L1021" s="206"/>
      <c r="M1021" s="206">
        <v>0</v>
      </c>
      <c r="N1021" s="206">
        <v>0</v>
      </c>
      <c r="O1021" s="206">
        <v>0</v>
      </c>
      <c r="P1021" s="212">
        <f t="shared" si="282"/>
        <v>0</v>
      </c>
      <c r="Q1021" s="66">
        <f t="shared" si="288"/>
        <v>0</v>
      </c>
    </row>
    <row r="1022" spans="1:17" ht="16.5" hidden="1" customHeight="1" outlineLevel="1">
      <c r="A1022" s="510"/>
      <c r="B1022" s="511"/>
      <c r="C1022" s="108" t="s">
        <v>180</v>
      </c>
      <c r="D1022" s="108"/>
      <c r="E1022" s="126"/>
      <c r="F1022" s="206"/>
      <c r="G1022" s="206">
        <v>0</v>
      </c>
      <c r="H1022" s="349">
        <v>0</v>
      </c>
      <c r="I1022" s="349">
        <v>0</v>
      </c>
      <c r="J1022" s="212">
        <f t="shared" si="270"/>
        <v>0</v>
      </c>
      <c r="K1022" s="206"/>
      <c r="L1022" s="206"/>
      <c r="M1022" s="206">
        <v>0</v>
      </c>
      <c r="N1022" s="206">
        <v>0</v>
      </c>
      <c r="O1022" s="206">
        <v>0</v>
      </c>
      <c r="P1022" s="212">
        <f t="shared" si="282"/>
        <v>0</v>
      </c>
      <c r="Q1022" s="66">
        <f t="shared" si="288"/>
        <v>0</v>
      </c>
    </row>
    <row r="1023" spans="1:17" ht="16.5" hidden="1" customHeight="1" outlineLevel="1">
      <c r="A1023" s="510"/>
      <c r="B1023" s="511"/>
      <c r="C1023" s="108" t="s">
        <v>181</v>
      </c>
      <c r="D1023" s="108"/>
      <c r="E1023" s="126"/>
      <c r="F1023" s="206"/>
      <c r="G1023" s="206">
        <v>0</v>
      </c>
      <c r="H1023" s="349">
        <v>0</v>
      </c>
      <c r="I1023" s="349">
        <v>0</v>
      </c>
      <c r="J1023" s="212">
        <f t="shared" si="270"/>
        <v>0</v>
      </c>
      <c r="K1023" s="206"/>
      <c r="L1023" s="206"/>
      <c r="M1023" s="206">
        <v>0</v>
      </c>
      <c r="N1023" s="206">
        <v>0</v>
      </c>
      <c r="O1023" s="206">
        <v>0</v>
      </c>
      <c r="P1023" s="212">
        <f t="shared" si="282"/>
        <v>0</v>
      </c>
      <c r="Q1023" s="66">
        <f t="shared" si="288"/>
        <v>0</v>
      </c>
    </row>
    <row r="1024" spans="1:17" ht="16.5" hidden="1" customHeight="1" outlineLevel="1">
      <c r="A1024" s="510"/>
      <c r="B1024" s="511"/>
      <c r="C1024" s="108" t="s">
        <v>182</v>
      </c>
      <c r="D1024" s="108"/>
      <c r="E1024" s="126"/>
      <c r="F1024" s="206"/>
      <c r="G1024" s="206">
        <v>0</v>
      </c>
      <c r="H1024" s="349">
        <v>0</v>
      </c>
      <c r="I1024" s="349">
        <v>0</v>
      </c>
      <c r="J1024" s="212">
        <f t="shared" si="270"/>
        <v>0</v>
      </c>
      <c r="K1024" s="206"/>
      <c r="L1024" s="206"/>
      <c r="M1024" s="206">
        <v>0</v>
      </c>
      <c r="N1024" s="206">
        <v>0</v>
      </c>
      <c r="O1024" s="206">
        <v>0</v>
      </c>
      <c r="P1024" s="212">
        <f t="shared" si="282"/>
        <v>0</v>
      </c>
      <c r="Q1024" s="66">
        <f t="shared" si="288"/>
        <v>0</v>
      </c>
    </row>
    <row r="1025" spans="1:17" ht="16.5" hidden="1" customHeight="1" outlineLevel="1">
      <c r="A1025" s="510"/>
      <c r="B1025" s="511"/>
      <c r="C1025" s="108" t="s">
        <v>183</v>
      </c>
      <c r="D1025" s="108"/>
      <c r="E1025" s="133"/>
      <c r="F1025" s="133"/>
      <c r="G1025" s="206">
        <v>0</v>
      </c>
      <c r="H1025" s="349">
        <v>0</v>
      </c>
      <c r="I1025" s="349">
        <v>0</v>
      </c>
      <c r="J1025" s="212">
        <f t="shared" si="270"/>
        <v>0</v>
      </c>
      <c r="K1025" s="206"/>
      <c r="L1025" s="207"/>
      <c r="M1025" s="206">
        <v>0</v>
      </c>
      <c r="N1025" s="206">
        <v>0</v>
      </c>
      <c r="O1025" s="206">
        <v>0</v>
      </c>
      <c r="P1025" s="212">
        <f t="shared" si="282"/>
        <v>0</v>
      </c>
      <c r="Q1025" s="66">
        <f t="shared" si="288"/>
        <v>0</v>
      </c>
    </row>
    <row r="1026" spans="1:17" ht="16.5" hidden="1" customHeight="1" outlineLevel="1">
      <c r="A1026" s="510"/>
      <c r="B1026" s="511"/>
      <c r="C1026" s="108" t="s">
        <v>171</v>
      </c>
      <c r="D1026" s="108"/>
      <c r="E1026" s="133"/>
      <c r="F1026" s="133"/>
      <c r="G1026" s="206">
        <v>0</v>
      </c>
      <c r="H1026" s="349">
        <v>0</v>
      </c>
      <c r="I1026" s="349">
        <v>0</v>
      </c>
      <c r="J1026" s="212">
        <f t="shared" si="270"/>
        <v>0</v>
      </c>
      <c r="K1026" s="206"/>
      <c r="L1026" s="207"/>
      <c r="M1026" s="206">
        <v>0</v>
      </c>
      <c r="N1026" s="206">
        <v>0</v>
      </c>
      <c r="O1026" s="206">
        <v>0</v>
      </c>
      <c r="P1026" s="212">
        <f t="shared" si="282"/>
        <v>0</v>
      </c>
      <c r="Q1026" s="66">
        <f t="shared" si="288"/>
        <v>0</v>
      </c>
    </row>
    <row r="1027" spans="1:17" ht="16.5" hidden="1" customHeight="1" outlineLevel="1">
      <c r="A1027" s="510"/>
      <c r="B1027" s="511"/>
      <c r="C1027" s="108" t="s">
        <v>184</v>
      </c>
      <c r="D1027" s="108"/>
      <c r="E1027" s="133"/>
      <c r="F1027" s="133"/>
      <c r="G1027" s="206">
        <v>0</v>
      </c>
      <c r="H1027" s="349">
        <v>0</v>
      </c>
      <c r="I1027" s="349">
        <v>0</v>
      </c>
      <c r="J1027" s="212">
        <f t="shared" si="270"/>
        <v>0</v>
      </c>
      <c r="K1027" s="206"/>
      <c r="L1027" s="207"/>
      <c r="M1027" s="206">
        <v>0</v>
      </c>
      <c r="N1027" s="206">
        <v>0</v>
      </c>
      <c r="O1027" s="206">
        <v>0</v>
      </c>
      <c r="P1027" s="212">
        <f t="shared" si="282"/>
        <v>0</v>
      </c>
      <c r="Q1027" s="66">
        <f t="shared" si="288"/>
        <v>0</v>
      </c>
    </row>
    <row r="1028" spans="1:17" ht="16.5" hidden="1" customHeight="1" outlineLevel="1">
      <c r="A1028" s="510"/>
      <c r="B1028" s="511"/>
      <c r="C1028" s="108" t="s">
        <v>185</v>
      </c>
      <c r="D1028" s="108"/>
      <c r="E1028" s="133"/>
      <c r="F1028" s="133"/>
      <c r="G1028" s="206">
        <v>0</v>
      </c>
      <c r="H1028" s="349">
        <v>0</v>
      </c>
      <c r="I1028" s="349">
        <v>0</v>
      </c>
      <c r="J1028" s="212">
        <f t="shared" si="270"/>
        <v>0</v>
      </c>
      <c r="K1028" s="206"/>
      <c r="L1028" s="207"/>
      <c r="M1028" s="206">
        <v>0</v>
      </c>
      <c r="N1028" s="206">
        <v>0</v>
      </c>
      <c r="O1028" s="206">
        <v>0</v>
      </c>
      <c r="P1028" s="212">
        <f t="shared" si="282"/>
        <v>0</v>
      </c>
      <c r="Q1028" s="66">
        <f t="shared" si="288"/>
        <v>0</v>
      </c>
    </row>
    <row r="1029" spans="1:17" ht="16.5" hidden="1" customHeight="1" outlineLevel="1">
      <c r="A1029" s="510"/>
      <c r="B1029" s="511"/>
      <c r="C1029" s="108" t="s">
        <v>186</v>
      </c>
      <c r="D1029" s="108"/>
      <c r="E1029" s="133"/>
      <c r="F1029" s="133"/>
      <c r="G1029" s="206">
        <v>0</v>
      </c>
      <c r="H1029" s="349">
        <v>0</v>
      </c>
      <c r="I1029" s="349">
        <v>0</v>
      </c>
      <c r="J1029" s="212">
        <f t="shared" si="270"/>
        <v>0</v>
      </c>
      <c r="K1029" s="206"/>
      <c r="L1029" s="207"/>
      <c r="M1029" s="206">
        <v>0</v>
      </c>
      <c r="N1029" s="206">
        <v>0</v>
      </c>
      <c r="O1029" s="206">
        <v>0</v>
      </c>
      <c r="P1029" s="212">
        <f t="shared" si="282"/>
        <v>0</v>
      </c>
      <c r="Q1029" s="66">
        <f t="shared" si="288"/>
        <v>0</v>
      </c>
    </row>
    <row r="1030" spans="1:17" ht="16.5" hidden="1" customHeight="1" outlineLevel="1">
      <c r="A1030" s="510"/>
      <c r="B1030" s="511"/>
      <c r="C1030" s="108" t="s">
        <v>187</v>
      </c>
      <c r="D1030" s="108"/>
      <c r="E1030" s="133"/>
      <c r="F1030" s="133"/>
      <c r="G1030" s="206">
        <v>0</v>
      </c>
      <c r="H1030" s="349">
        <v>0</v>
      </c>
      <c r="I1030" s="349">
        <v>0</v>
      </c>
      <c r="J1030" s="212">
        <f t="shared" si="270"/>
        <v>0</v>
      </c>
      <c r="K1030" s="206"/>
      <c r="L1030" s="207"/>
      <c r="M1030" s="206">
        <v>0</v>
      </c>
      <c r="N1030" s="206">
        <v>0</v>
      </c>
      <c r="O1030" s="206">
        <v>0</v>
      </c>
      <c r="P1030" s="212">
        <f t="shared" si="282"/>
        <v>0</v>
      </c>
      <c r="Q1030" s="66">
        <f t="shared" si="288"/>
        <v>0</v>
      </c>
    </row>
    <row r="1031" spans="1:17" ht="16.5" hidden="1" customHeight="1" outlineLevel="1">
      <c r="A1031" s="510"/>
      <c r="B1031" s="511"/>
      <c r="C1031" s="108" t="s">
        <v>188</v>
      </c>
      <c r="D1031" s="108"/>
      <c r="E1031" s="133"/>
      <c r="F1031" s="133"/>
      <c r="G1031" s="206">
        <v>0</v>
      </c>
      <c r="H1031" s="349">
        <v>0</v>
      </c>
      <c r="I1031" s="349">
        <v>0</v>
      </c>
      <c r="J1031" s="212">
        <f t="shared" si="270"/>
        <v>0</v>
      </c>
      <c r="K1031" s="206"/>
      <c r="L1031" s="207"/>
      <c r="M1031" s="206">
        <v>0</v>
      </c>
      <c r="N1031" s="206">
        <v>0</v>
      </c>
      <c r="O1031" s="206">
        <v>0</v>
      </c>
      <c r="P1031" s="212">
        <f t="shared" si="282"/>
        <v>0</v>
      </c>
      <c r="Q1031" s="66">
        <f t="shared" si="288"/>
        <v>0</v>
      </c>
    </row>
    <row r="1032" spans="1:17" ht="16.5" hidden="1" customHeight="1" outlineLevel="1">
      <c r="A1032" s="510"/>
      <c r="B1032" s="511"/>
      <c r="C1032" s="108" t="s">
        <v>189</v>
      </c>
      <c r="D1032" s="108"/>
      <c r="E1032" s="133"/>
      <c r="F1032" s="133"/>
      <c r="G1032" s="206">
        <v>0</v>
      </c>
      <c r="H1032" s="349">
        <v>0</v>
      </c>
      <c r="I1032" s="349">
        <v>0</v>
      </c>
      <c r="J1032" s="212">
        <f t="shared" si="270"/>
        <v>0</v>
      </c>
      <c r="K1032" s="206"/>
      <c r="L1032" s="207"/>
      <c r="M1032" s="206">
        <v>0</v>
      </c>
      <c r="N1032" s="206">
        <v>0</v>
      </c>
      <c r="O1032" s="206">
        <v>0</v>
      </c>
      <c r="P1032" s="212">
        <f t="shared" si="282"/>
        <v>0</v>
      </c>
      <c r="Q1032" s="66">
        <f t="shared" si="288"/>
        <v>0</v>
      </c>
    </row>
    <row r="1033" spans="1:17" ht="16.5" hidden="1" customHeight="1" outlineLevel="1">
      <c r="A1033" s="510"/>
      <c r="B1033" s="511"/>
      <c r="C1033" s="108" t="s">
        <v>190</v>
      </c>
      <c r="D1033" s="108"/>
      <c r="E1033" s="133"/>
      <c r="F1033" s="133"/>
      <c r="G1033" s="206">
        <v>0</v>
      </c>
      <c r="H1033" s="349">
        <v>0</v>
      </c>
      <c r="I1033" s="349">
        <v>0</v>
      </c>
      <c r="J1033" s="212">
        <f t="shared" si="270"/>
        <v>0</v>
      </c>
      <c r="K1033" s="206"/>
      <c r="L1033" s="207"/>
      <c r="M1033" s="206">
        <v>0</v>
      </c>
      <c r="N1033" s="206">
        <v>0</v>
      </c>
      <c r="O1033" s="206">
        <v>0</v>
      </c>
      <c r="P1033" s="212">
        <f t="shared" si="282"/>
        <v>0</v>
      </c>
      <c r="Q1033" s="66">
        <f t="shared" si="288"/>
        <v>0</v>
      </c>
    </row>
    <row r="1034" spans="1:17" ht="16.5" hidden="1" customHeight="1" outlineLevel="1">
      <c r="A1034" s="510"/>
      <c r="B1034" s="511"/>
      <c r="C1034" s="108" t="s">
        <v>191</v>
      </c>
      <c r="D1034" s="108"/>
      <c r="E1034" s="133"/>
      <c r="F1034" s="133"/>
      <c r="G1034" s="206">
        <v>0</v>
      </c>
      <c r="H1034" s="349">
        <v>0</v>
      </c>
      <c r="I1034" s="349">
        <v>0</v>
      </c>
      <c r="J1034" s="212">
        <f t="shared" si="270"/>
        <v>0</v>
      </c>
      <c r="K1034" s="206"/>
      <c r="L1034" s="207"/>
      <c r="M1034" s="206">
        <v>0</v>
      </c>
      <c r="N1034" s="206">
        <v>0</v>
      </c>
      <c r="O1034" s="206">
        <v>0</v>
      </c>
      <c r="P1034" s="212">
        <f t="shared" si="282"/>
        <v>0</v>
      </c>
      <c r="Q1034" s="66">
        <f t="shared" si="288"/>
        <v>0</v>
      </c>
    </row>
    <row r="1035" spans="1:17" ht="16.5" hidden="1" customHeight="1" outlineLevel="1">
      <c r="A1035" s="510"/>
      <c r="B1035" s="511"/>
      <c r="C1035" s="86" t="s">
        <v>192</v>
      </c>
      <c r="D1035" s="86"/>
      <c r="E1035" s="133"/>
      <c r="F1035" s="133"/>
      <c r="G1035" s="206">
        <v>0</v>
      </c>
      <c r="H1035" s="349">
        <v>0</v>
      </c>
      <c r="I1035" s="349">
        <v>0</v>
      </c>
      <c r="J1035" s="212">
        <f t="shared" si="270"/>
        <v>0</v>
      </c>
      <c r="K1035" s="206"/>
      <c r="L1035" s="207"/>
      <c r="M1035" s="206">
        <v>0</v>
      </c>
      <c r="N1035" s="206">
        <v>0</v>
      </c>
      <c r="O1035" s="206">
        <v>0</v>
      </c>
      <c r="P1035" s="212">
        <f t="shared" si="282"/>
        <v>0</v>
      </c>
      <c r="Q1035" s="66">
        <f t="shared" si="288"/>
        <v>0</v>
      </c>
    </row>
    <row r="1036" spans="1:17" ht="16.5" hidden="1" customHeight="1" outlineLevel="1">
      <c r="A1036" s="510"/>
      <c r="B1036" s="511"/>
      <c r="C1036" s="97" t="s">
        <v>193</v>
      </c>
      <c r="D1036" s="97"/>
      <c r="E1036" s="133"/>
      <c r="F1036" s="133"/>
      <c r="G1036" s="206">
        <v>0</v>
      </c>
      <c r="H1036" s="349">
        <v>0</v>
      </c>
      <c r="I1036" s="349">
        <v>0</v>
      </c>
      <c r="J1036" s="212">
        <f t="shared" si="270"/>
        <v>0</v>
      </c>
      <c r="K1036" s="206"/>
      <c r="L1036" s="207"/>
      <c r="M1036" s="206">
        <v>0</v>
      </c>
      <c r="N1036" s="206">
        <v>0</v>
      </c>
      <c r="O1036" s="206">
        <v>0</v>
      </c>
      <c r="P1036" s="212">
        <f t="shared" si="282"/>
        <v>0</v>
      </c>
      <c r="Q1036" s="66">
        <f t="shared" si="288"/>
        <v>0</v>
      </c>
    </row>
    <row r="1037" spans="1:17" ht="16.5" hidden="1" customHeight="1" outlineLevel="1">
      <c r="A1037" s="510"/>
      <c r="B1037" s="511"/>
      <c r="C1037" s="97" t="s">
        <v>194</v>
      </c>
      <c r="D1037" s="97"/>
      <c r="E1037" s="133"/>
      <c r="F1037" s="133"/>
      <c r="G1037" s="206">
        <v>0</v>
      </c>
      <c r="H1037" s="349">
        <v>0</v>
      </c>
      <c r="I1037" s="349">
        <v>0</v>
      </c>
      <c r="J1037" s="212">
        <f t="shared" si="270"/>
        <v>0</v>
      </c>
      <c r="K1037" s="206"/>
      <c r="L1037" s="207"/>
      <c r="M1037" s="206">
        <v>0</v>
      </c>
      <c r="N1037" s="206">
        <v>0</v>
      </c>
      <c r="O1037" s="206">
        <v>0</v>
      </c>
      <c r="P1037" s="212">
        <f t="shared" si="282"/>
        <v>0</v>
      </c>
      <c r="Q1037" s="66">
        <f t="shared" si="288"/>
        <v>0</v>
      </c>
    </row>
    <row r="1038" spans="1:17" ht="16.5" hidden="1" customHeight="1" outlineLevel="1">
      <c r="A1038" s="510"/>
      <c r="B1038" s="511"/>
      <c r="C1038" s="97" t="s">
        <v>195</v>
      </c>
      <c r="D1038" s="97"/>
      <c r="E1038" s="133"/>
      <c r="F1038" s="133"/>
      <c r="G1038" s="206">
        <v>0</v>
      </c>
      <c r="H1038" s="349">
        <v>0</v>
      </c>
      <c r="I1038" s="349">
        <v>0</v>
      </c>
      <c r="J1038" s="212">
        <f t="shared" si="270"/>
        <v>0</v>
      </c>
      <c r="K1038" s="206"/>
      <c r="L1038" s="207"/>
      <c r="M1038" s="206">
        <v>0</v>
      </c>
      <c r="N1038" s="206">
        <v>0</v>
      </c>
      <c r="O1038" s="206">
        <v>0</v>
      </c>
      <c r="P1038" s="212">
        <f t="shared" si="282"/>
        <v>0</v>
      </c>
      <c r="Q1038" s="66">
        <f t="shared" si="288"/>
        <v>0</v>
      </c>
    </row>
    <row r="1039" spans="1:17" ht="16.5" hidden="1" customHeight="1" outlineLevel="1">
      <c r="A1039" s="510"/>
      <c r="B1039" s="511"/>
      <c r="C1039" s="97" t="s">
        <v>196</v>
      </c>
      <c r="D1039" s="97"/>
      <c r="E1039" s="133"/>
      <c r="F1039" s="133"/>
      <c r="G1039" s="206">
        <v>0</v>
      </c>
      <c r="H1039" s="349">
        <v>0</v>
      </c>
      <c r="I1039" s="349">
        <v>0</v>
      </c>
      <c r="J1039" s="212">
        <f t="shared" si="270"/>
        <v>0</v>
      </c>
      <c r="K1039" s="206"/>
      <c r="L1039" s="207"/>
      <c r="M1039" s="206">
        <v>0</v>
      </c>
      <c r="N1039" s="206">
        <v>0</v>
      </c>
      <c r="O1039" s="206">
        <v>0</v>
      </c>
      <c r="P1039" s="212">
        <f t="shared" si="282"/>
        <v>0</v>
      </c>
      <c r="Q1039" s="66">
        <f t="shared" si="288"/>
        <v>0</v>
      </c>
    </row>
    <row r="1040" spans="1:17" ht="16.5" hidden="1" customHeight="1" outlineLevel="1">
      <c r="A1040" s="510"/>
      <c r="B1040" s="511"/>
      <c r="C1040" s="97" t="s">
        <v>197</v>
      </c>
      <c r="D1040" s="97"/>
      <c r="E1040" s="133"/>
      <c r="F1040" s="133"/>
      <c r="G1040" s="206">
        <v>0</v>
      </c>
      <c r="H1040" s="349">
        <v>0</v>
      </c>
      <c r="I1040" s="349">
        <v>0</v>
      </c>
      <c r="J1040" s="212">
        <f t="shared" si="270"/>
        <v>0</v>
      </c>
      <c r="K1040" s="206"/>
      <c r="L1040" s="207"/>
      <c r="M1040" s="206">
        <v>0</v>
      </c>
      <c r="N1040" s="206">
        <v>0</v>
      </c>
      <c r="O1040" s="206">
        <v>0</v>
      </c>
      <c r="P1040" s="212">
        <f t="shared" si="282"/>
        <v>0</v>
      </c>
      <c r="Q1040" s="66">
        <f t="shared" si="288"/>
        <v>0</v>
      </c>
    </row>
    <row r="1041" spans="1:17" ht="16.5" hidden="1" customHeight="1" outlineLevel="1">
      <c r="A1041" s="510"/>
      <c r="B1041" s="511"/>
      <c r="C1041" s="97" t="s">
        <v>198</v>
      </c>
      <c r="D1041" s="97"/>
      <c r="E1041" s="134"/>
      <c r="F1041" s="134"/>
      <c r="G1041" s="206">
        <v>0</v>
      </c>
      <c r="H1041" s="349">
        <v>0</v>
      </c>
      <c r="I1041" s="349">
        <v>0</v>
      </c>
      <c r="J1041" s="212">
        <f t="shared" si="270"/>
        <v>0</v>
      </c>
      <c r="K1041" s="206"/>
      <c r="L1041" s="95"/>
      <c r="M1041" s="206">
        <v>0</v>
      </c>
      <c r="N1041" s="206">
        <v>0</v>
      </c>
      <c r="O1041" s="206">
        <v>0</v>
      </c>
      <c r="P1041" s="212">
        <f t="shared" si="282"/>
        <v>0</v>
      </c>
      <c r="Q1041" s="66">
        <f t="shared" si="288"/>
        <v>0</v>
      </c>
    </row>
    <row r="1042" spans="1:17" ht="25.5" customHeight="1" collapsed="1">
      <c r="A1042" s="510"/>
      <c r="B1042" s="511"/>
      <c r="C1042" s="128" t="s">
        <v>12</v>
      </c>
      <c r="D1042" s="25">
        <v>0</v>
      </c>
      <c r="E1042" s="208">
        <f>SUM(E1043:E1075)</f>
        <v>257000</v>
      </c>
      <c r="F1042" s="208">
        <f t="shared" ref="F1042" si="289">SUM(F1043:F1075)</f>
        <v>0</v>
      </c>
      <c r="G1042" s="206">
        <f>SUM(G1043:G1075)</f>
        <v>0</v>
      </c>
      <c r="H1042" s="349"/>
      <c r="I1042" s="351"/>
      <c r="J1042" s="212">
        <f t="shared" si="270"/>
        <v>257000</v>
      </c>
      <c r="K1042" s="206">
        <f t="shared" ref="K1042:O1042" si="290">SUM(K1043:K1075)</f>
        <v>0</v>
      </c>
      <c r="L1042" s="206">
        <f t="shared" si="290"/>
        <v>0</v>
      </c>
      <c r="M1042" s="208">
        <f t="shared" si="290"/>
        <v>0</v>
      </c>
      <c r="N1042" s="206">
        <f t="shared" si="290"/>
        <v>0</v>
      </c>
      <c r="O1042" s="206">
        <f t="shared" si="290"/>
        <v>0</v>
      </c>
      <c r="P1042" s="212">
        <f t="shared" si="282"/>
        <v>0</v>
      </c>
      <c r="Q1042" s="66">
        <f t="shared" si="288"/>
        <v>257000</v>
      </c>
    </row>
    <row r="1043" spans="1:17" ht="16.5" hidden="1" customHeight="1" outlineLevel="1">
      <c r="A1043" s="510"/>
      <c r="B1043" s="511"/>
      <c r="C1043" s="108" t="s">
        <v>167</v>
      </c>
      <c r="D1043" s="108"/>
      <c r="E1043" s="113">
        <v>3600</v>
      </c>
      <c r="F1043" s="208"/>
      <c r="G1043" s="206">
        <v>0</v>
      </c>
      <c r="H1043" s="349"/>
      <c r="I1043" s="351"/>
      <c r="J1043" s="212">
        <f t="shared" si="270"/>
        <v>3600</v>
      </c>
      <c r="K1043" s="206">
        <v>0</v>
      </c>
      <c r="L1043" s="206">
        <v>0</v>
      </c>
      <c r="M1043" s="208"/>
      <c r="N1043" s="206">
        <v>0</v>
      </c>
      <c r="O1043" s="206">
        <v>0</v>
      </c>
      <c r="P1043" s="212">
        <f t="shared" si="282"/>
        <v>0</v>
      </c>
      <c r="Q1043" s="66">
        <f t="shared" si="288"/>
        <v>3600</v>
      </c>
    </row>
    <row r="1044" spans="1:17" ht="16.5" hidden="1" customHeight="1" outlineLevel="1">
      <c r="A1044" s="510"/>
      <c r="B1044" s="511"/>
      <c r="C1044" s="108" t="s">
        <v>168</v>
      </c>
      <c r="D1044" s="108"/>
      <c r="E1044" s="206">
        <v>3600</v>
      </c>
      <c r="F1044" s="208"/>
      <c r="G1044" s="206">
        <v>0</v>
      </c>
      <c r="H1044" s="349"/>
      <c r="I1044" s="351"/>
      <c r="J1044" s="212">
        <f t="shared" si="270"/>
        <v>3600</v>
      </c>
      <c r="K1044" s="206">
        <v>0</v>
      </c>
      <c r="L1044" s="206">
        <v>0</v>
      </c>
      <c r="M1044" s="208"/>
      <c r="N1044" s="206">
        <v>0</v>
      </c>
      <c r="O1044" s="206">
        <v>0</v>
      </c>
      <c r="P1044" s="212">
        <f t="shared" si="282"/>
        <v>0</v>
      </c>
      <c r="Q1044" s="66">
        <f t="shared" si="288"/>
        <v>3600</v>
      </c>
    </row>
    <row r="1045" spans="1:17" ht="16.5" hidden="1" customHeight="1" outlineLevel="1">
      <c r="A1045" s="510"/>
      <c r="B1045" s="511"/>
      <c r="C1045" s="108" t="s">
        <v>169</v>
      </c>
      <c r="D1045" s="108"/>
      <c r="E1045" s="206">
        <v>9000</v>
      </c>
      <c r="F1045" s="206"/>
      <c r="G1045" s="208"/>
      <c r="H1045" s="349"/>
      <c r="I1045" s="351"/>
      <c r="J1045" s="212">
        <f t="shared" si="270"/>
        <v>9000</v>
      </c>
      <c r="K1045" s="206">
        <v>0</v>
      </c>
      <c r="L1045" s="206">
        <v>0</v>
      </c>
      <c r="M1045" s="208"/>
      <c r="N1045" s="206">
        <v>0</v>
      </c>
      <c r="O1045" s="206">
        <v>0</v>
      </c>
      <c r="P1045" s="212">
        <f t="shared" si="282"/>
        <v>0</v>
      </c>
      <c r="Q1045" s="66">
        <f t="shared" si="288"/>
        <v>9000</v>
      </c>
    </row>
    <row r="1046" spans="1:17" ht="16.5" hidden="1" customHeight="1" outlineLevel="1">
      <c r="A1046" s="510"/>
      <c r="B1046" s="511"/>
      <c r="C1046" s="108" t="s">
        <v>170</v>
      </c>
      <c r="D1046" s="108"/>
      <c r="E1046" s="206">
        <v>12200</v>
      </c>
      <c r="F1046" s="206"/>
      <c r="G1046" s="208"/>
      <c r="H1046" s="349"/>
      <c r="I1046" s="351"/>
      <c r="J1046" s="212">
        <f t="shared" si="270"/>
        <v>12200</v>
      </c>
      <c r="K1046" s="206">
        <v>0</v>
      </c>
      <c r="L1046" s="206">
        <v>0</v>
      </c>
      <c r="M1046" s="208"/>
      <c r="N1046" s="206">
        <v>0</v>
      </c>
      <c r="O1046" s="206">
        <v>0</v>
      </c>
      <c r="P1046" s="212">
        <f t="shared" si="282"/>
        <v>0</v>
      </c>
      <c r="Q1046" s="66">
        <f t="shared" si="288"/>
        <v>12200</v>
      </c>
    </row>
    <row r="1047" spans="1:17" ht="16.5" hidden="1" customHeight="1" outlineLevel="1">
      <c r="A1047" s="510"/>
      <c r="B1047" s="511"/>
      <c r="C1047" s="108" t="s">
        <v>171</v>
      </c>
      <c r="D1047" s="108"/>
      <c r="E1047" s="206">
        <v>4200</v>
      </c>
      <c r="F1047" s="206"/>
      <c r="G1047" s="208"/>
      <c r="H1047" s="349"/>
      <c r="I1047" s="351"/>
      <c r="J1047" s="212">
        <f t="shared" si="270"/>
        <v>4200</v>
      </c>
      <c r="K1047" s="206">
        <v>0</v>
      </c>
      <c r="L1047" s="206">
        <v>0</v>
      </c>
      <c r="M1047" s="208"/>
      <c r="N1047" s="206">
        <v>0</v>
      </c>
      <c r="O1047" s="206">
        <v>0</v>
      </c>
      <c r="P1047" s="212">
        <f t="shared" si="282"/>
        <v>0</v>
      </c>
      <c r="Q1047" s="66">
        <f t="shared" si="288"/>
        <v>4200</v>
      </c>
    </row>
    <row r="1048" spans="1:17" ht="16.5" hidden="1" customHeight="1" outlineLevel="1">
      <c r="A1048" s="510"/>
      <c r="B1048" s="511"/>
      <c r="C1048" s="108" t="s">
        <v>172</v>
      </c>
      <c r="D1048" s="108"/>
      <c r="E1048" s="206">
        <v>3800</v>
      </c>
      <c r="F1048" s="206"/>
      <c r="G1048" s="208"/>
      <c r="H1048" s="349"/>
      <c r="I1048" s="351"/>
      <c r="J1048" s="212">
        <f t="shared" si="270"/>
        <v>3800</v>
      </c>
      <c r="K1048" s="206">
        <v>0</v>
      </c>
      <c r="L1048" s="206">
        <v>0</v>
      </c>
      <c r="M1048" s="208"/>
      <c r="N1048" s="206">
        <v>0</v>
      </c>
      <c r="O1048" s="206">
        <v>0</v>
      </c>
      <c r="P1048" s="212">
        <f t="shared" si="282"/>
        <v>0</v>
      </c>
      <c r="Q1048" s="66">
        <f t="shared" si="288"/>
        <v>3800</v>
      </c>
    </row>
    <row r="1049" spans="1:17" ht="16.5" hidden="1" customHeight="1" outlineLevel="1">
      <c r="A1049" s="510"/>
      <c r="B1049" s="511"/>
      <c r="C1049" s="108" t="s">
        <v>173</v>
      </c>
      <c r="D1049" s="108"/>
      <c r="E1049" s="206">
        <v>3200</v>
      </c>
      <c r="F1049" s="206"/>
      <c r="G1049" s="208"/>
      <c r="H1049" s="349"/>
      <c r="I1049" s="351"/>
      <c r="J1049" s="212">
        <f t="shared" si="270"/>
        <v>3200</v>
      </c>
      <c r="K1049" s="206">
        <v>0</v>
      </c>
      <c r="L1049" s="206">
        <v>0</v>
      </c>
      <c r="M1049" s="208"/>
      <c r="N1049" s="206">
        <v>0</v>
      </c>
      <c r="O1049" s="206">
        <v>0</v>
      </c>
      <c r="P1049" s="212">
        <f t="shared" si="282"/>
        <v>0</v>
      </c>
      <c r="Q1049" s="66">
        <f t="shared" si="288"/>
        <v>3200</v>
      </c>
    </row>
    <row r="1050" spans="1:17" ht="16.5" hidden="1" customHeight="1" outlineLevel="1">
      <c r="A1050" s="510"/>
      <c r="B1050" s="511"/>
      <c r="C1050" s="108" t="s">
        <v>174</v>
      </c>
      <c r="D1050" s="108"/>
      <c r="E1050" s="206">
        <v>3800</v>
      </c>
      <c r="F1050" s="206"/>
      <c r="G1050" s="208"/>
      <c r="H1050" s="349"/>
      <c r="I1050" s="351"/>
      <c r="J1050" s="212">
        <f t="shared" si="270"/>
        <v>3800</v>
      </c>
      <c r="K1050" s="206">
        <v>0</v>
      </c>
      <c r="L1050" s="206">
        <v>0</v>
      </c>
      <c r="M1050" s="208"/>
      <c r="N1050" s="206">
        <v>0</v>
      </c>
      <c r="O1050" s="206">
        <v>0</v>
      </c>
      <c r="P1050" s="212">
        <f t="shared" si="282"/>
        <v>0</v>
      </c>
      <c r="Q1050" s="66">
        <f t="shared" si="288"/>
        <v>3800</v>
      </c>
    </row>
    <row r="1051" spans="1:17" ht="16.5" hidden="1" customHeight="1" outlineLevel="1">
      <c r="A1051" s="510"/>
      <c r="B1051" s="511"/>
      <c r="C1051" s="108" t="s">
        <v>175</v>
      </c>
      <c r="D1051" s="108"/>
      <c r="E1051" s="206">
        <v>30000</v>
      </c>
      <c r="F1051" s="208"/>
      <c r="G1051" s="206"/>
      <c r="H1051" s="349"/>
      <c r="I1051" s="351"/>
      <c r="J1051" s="212">
        <f t="shared" si="270"/>
        <v>30000</v>
      </c>
      <c r="K1051" s="206">
        <v>0</v>
      </c>
      <c r="L1051" s="206">
        <v>0</v>
      </c>
      <c r="M1051" s="208"/>
      <c r="N1051" s="206">
        <v>0</v>
      </c>
      <c r="O1051" s="206">
        <v>0</v>
      </c>
      <c r="P1051" s="212">
        <f t="shared" si="282"/>
        <v>0</v>
      </c>
      <c r="Q1051" s="66">
        <f t="shared" si="288"/>
        <v>30000</v>
      </c>
    </row>
    <row r="1052" spans="1:17" ht="16.5" hidden="1" customHeight="1" outlineLevel="1">
      <c r="A1052" s="510"/>
      <c r="B1052" s="511"/>
      <c r="C1052" s="108" t="s">
        <v>176</v>
      </c>
      <c r="D1052" s="108"/>
      <c r="E1052" s="206">
        <v>1800</v>
      </c>
      <c r="F1052" s="208"/>
      <c r="G1052" s="206"/>
      <c r="H1052" s="349"/>
      <c r="I1052" s="351"/>
      <c r="J1052" s="212">
        <f t="shared" si="270"/>
        <v>1800</v>
      </c>
      <c r="K1052" s="206">
        <v>0</v>
      </c>
      <c r="L1052" s="206">
        <v>0</v>
      </c>
      <c r="M1052" s="208"/>
      <c r="N1052" s="206">
        <v>0</v>
      </c>
      <c r="O1052" s="206">
        <v>0</v>
      </c>
      <c r="P1052" s="212">
        <f t="shared" si="282"/>
        <v>0</v>
      </c>
      <c r="Q1052" s="66">
        <f t="shared" si="288"/>
        <v>1800</v>
      </c>
    </row>
    <row r="1053" spans="1:17" ht="16.5" hidden="1" customHeight="1" outlineLevel="1">
      <c r="A1053" s="510"/>
      <c r="B1053" s="511"/>
      <c r="C1053" s="108" t="s">
        <v>177</v>
      </c>
      <c r="D1053" s="108"/>
      <c r="E1053" s="206">
        <v>4600</v>
      </c>
      <c r="F1053" s="208"/>
      <c r="G1053" s="206"/>
      <c r="H1053" s="349"/>
      <c r="I1053" s="351"/>
      <c r="J1053" s="212">
        <f t="shared" si="270"/>
        <v>4600</v>
      </c>
      <c r="K1053" s="206">
        <v>0</v>
      </c>
      <c r="L1053" s="206">
        <v>0</v>
      </c>
      <c r="M1053" s="208"/>
      <c r="N1053" s="206">
        <v>0</v>
      </c>
      <c r="O1053" s="206">
        <v>0</v>
      </c>
      <c r="P1053" s="212">
        <f t="shared" si="282"/>
        <v>0</v>
      </c>
      <c r="Q1053" s="66">
        <f t="shared" si="288"/>
        <v>4600</v>
      </c>
    </row>
    <row r="1054" spans="1:17" ht="16.5" hidden="1" customHeight="1" outlineLevel="1">
      <c r="A1054" s="510"/>
      <c r="B1054" s="511"/>
      <c r="C1054" s="108" t="s">
        <v>178</v>
      </c>
      <c r="D1054" s="108"/>
      <c r="E1054" s="206">
        <v>5200</v>
      </c>
      <c r="F1054" s="208"/>
      <c r="G1054" s="206"/>
      <c r="H1054" s="349"/>
      <c r="I1054" s="351"/>
      <c r="J1054" s="212">
        <f t="shared" si="270"/>
        <v>5200</v>
      </c>
      <c r="K1054" s="206">
        <v>0</v>
      </c>
      <c r="L1054" s="206">
        <v>0</v>
      </c>
      <c r="M1054" s="208"/>
      <c r="N1054" s="206">
        <v>0</v>
      </c>
      <c r="O1054" s="206">
        <v>0</v>
      </c>
      <c r="P1054" s="212">
        <f t="shared" si="282"/>
        <v>0</v>
      </c>
      <c r="Q1054" s="66">
        <f t="shared" si="288"/>
        <v>5200</v>
      </c>
    </row>
    <row r="1055" spans="1:17" ht="16.5" hidden="1" customHeight="1" outlineLevel="1">
      <c r="A1055" s="510"/>
      <c r="B1055" s="511"/>
      <c r="C1055" s="108" t="s">
        <v>179</v>
      </c>
      <c r="D1055" s="108"/>
      <c r="E1055" s="206">
        <v>4000</v>
      </c>
      <c r="F1055" s="208"/>
      <c r="G1055" s="206"/>
      <c r="H1055" s="349"/>
      <c r="I1055" s="351"/>
      <c r="J1055" s="212">
        <f t="shared" si="270"/>
        <v>4000</v>
      </c>
      <c r="K1055" s="206">
        <v>0</v>
      </c>
      <c r="L1055" s="206">
        <v>0</v>
      </c>
      <c r="M1055" s="208"/>
      <c r="N1055" s="206">
        <v>0</v>
      </c>
      <c r="O1055" s="206">
        <v>0</v>
      </c>
      <c r="P1055" s="212">
        <f t="shared" si="282"/>
        <v>0</v>
      </c>
      <c r="Q1055" s="66">
        <f t="shared" si="288"/>
        <v>4000</v>
      </c>
    </row>
    <row r="1056" spans="1:17" ht="16.5" hidden="1" customHeight="1" outlineLevel="1">
      <c r="A1056" s="510"/>
      <c r="B1056" s="511"/>
      <c r="C1056" s="108" t="s">
        <v>180</v>
      </c>
      <c r="D1056" s="108"/>
      <c r="E1056" s="206">
        <v>1800</v>
      </c>
      <c r="F1056" s="208"/>
      <c r="G1056" s="206"/>
      <c r="H1056" s="349"/>
      <c r="I1056" s="351"/>
      <c r="J1056" s="212">
        <f t="shared" si="270"/>
        <v>1800</v>
      </c>
      <c r="K1056" s="206">
        <v>0</v>
      </c>
      <c r="L1056" s="206">
        <v>0</v>
      </c>
      <c r="M1056" s="208"/>
      <c r="N1056" s="206">
        <v>0</v>
      </c>
      <c r="O1056" s="206">
        <v>0</v>
      </c>
      <c r="P1056" s="212">
        <f t="shared" si="282"/>
        <v>0</v>
      </c>
      <c r="Q1056" s="66">
        <f t="shared" si="288"/>
        <v>1800</v>
      </c>
    </row>
    <row r="1057" spans="1:17" ht="16.5" hidden="1" customHeight="1" outlineLevel="1">
      <c r="A1057" s="510"/>
      <c r="B1057" s="511"/>
      <c r="C1057" s="108" t="s">
        <v>181</v>
      </c>
      <c r="D1057" s="108"/>
      <c r="E1057" s="206">
        <v>3800</v>
      </c>
      <c r="F1057" s="208"/>
      <c r="G1057" s="206"/>
      <c r="H1057" s="349"/>
      <c r="I1057" s="351"/>
      <c r="J1057" s="212">
        <f t="shared" si="270"/>
        <v>3800</v>
      </c>
      <c r="K1057" s="206">
        <v>0</v>
      </c>
      <c r="L1057" s="206">
        <v>0</v>
      </c>
      <c r="M1057" s="208"/>
      <c r="N1057" s="206">
        <v>0</v>
      </c>
      <c r="O1057" s="206">
        <v>0</v>
      </c>
      <c r="P1057" s="212">
        <f t="shared" si="282"/>
        <v>0</v>
      </c>
      <c r="Q1057" s="66">
        <f t="shared" si="288"/>
        <v>3800</v>
      </c>
    </row>
    <row r="1058" spans="1:17" ht="16.5" hidden="1" customHeight="1" outlineLevel="1">
      <c r="A1058" s="510"/>
      <c r="B1058" s="511"/>
      <c r="C1058" s="108" t="s">
        <v>182</v>
      </c>
      <c r="D1058" s="108"/>
      <c r="E1058" s="206">
        <v>47600</v>
      </c>
      <c r="F1058" s="208"/>
      <c r="G1058" s="206"/>
      <c r="H1058" s="349"/>
      <c r="I1058" s="351"/>
      <c r="J1058" s="212">
        <f t="shared" si="270"/>
        <v>47600</v>
      </c>
      <c r="K1058" s="206">
        <v>0</v>
      </c>
      <c r="L1058" s="206">
        <v>0</v>
      </c>
      <c r="M1058" s="208"/>
      <c r="N1058" s="206">
        <v>0</v>
      </c>
      <c r="O1058" s="206">
        <v>0</v>
      </c>
      <c r="P1058" s="212">
        <f t="shared" si="282"/>
        <v>0</v>
      </c>
      <c r="Q1058" s="66">
        <f t="shared" si="288"/>
        <v>47600</v>
      </c>
    </row>
    <row r="1059" spans="1:17" ht="16.5" hidden="1" customHeight="1" outlineLevel="1">
      <c r="A1059" s="510"/>
      <c r="B1059" s="511"/>
      <c r="C1059" s="108" t="s">
        <v>183</v>
      </c>
      <c r="D1059" s="108"/>
      <c r="E1059" s="206">
        <v>15800</v>
      </c>
      <c r="F1059" s="208"/>
      <c r="G1059" s="206"/>
      <c r="H1059" s="349"/>
      <c r="I1059" s="351"/>
      <c r="J1059" s="212">
        <f t="shared" si="270"/>
        <v>15800</v>
      </c>
      <c r="K1059" s="206">
        <v>0</v>
      </c>
      <c r="L1059" s="206">
        <v>0</v>
      </c>
      <c r="M1059" s="208"/>
      <c r="N1059" s="206">
        <v>0</v>
      </c>
      <c r="O1059" s="206">
        <v>0</v>
      </c>
      <c r="P1059" s="212">
        <f t="shared" si="282"/>
        <v>0</v>
      </c>
      <c r="Q1059" s="66">
        <f t="shared" si="288"/>
        <v>15800</v>
      </c>
    </row>
    <row r="1060" spans="1:17" ht="16.5" hidden="1" customHeight="1" outlineLevel="1">
      <c r="A1060" s="510"/>
      <c r="B1060" s="511"/>
      <c r="C1060" s="108" t="s">
        <v>171</v>
      </c>
      <c r="D1060" s="108"/>
      <c r="E1060" s="206">
        <v>4400</v>
      </c>
      <c r="F1060" s="208"/>
      <c r="G1060" s="206"/>
      <c r="H1060" s="349"/>
      <c r="I1060" s="351"/>
      <c r="J1060" s="212">
        <f t="shared" ref="J1060:J1123" si="291">I1060+H1060+G1060+F1060+E1060+D1060</f>
        <v>4400</v>
      </c>
      <c r="K1060" s="206">
        <v>0</v>
      </c>
      <c r="L1060" s="206">
        <v>0</v>
      </c>
      <c r="M1060" s="208"/>
      <c r="N1060" s="206">
        <v>0</v>
      </c>
      <c r="O1060" s="206">
        <v>0</v>
      </c>
      <c r="P1060" s="212">
        <f t="shared" si="282"/>
        <v>0</v>
      </c>
      <c r="Q1060" s="66">
        <f t="shared" si="288"/>
        <v>4400</v>
      </c>
    </row>
    <row r="1061" spans="1:17" ht="16.5" hidden="1" customHeight="1" outlineLevel="1">
      <c r="A1061" s="510"/>
      <c r="B1061" s="511"/>
      <c r="C1061" s="108" t="s">
        <v>184</v>
      </c>
      <c r="D1061" s="108"/>
      <c r="E1061" s="206">
        <v>1400</v>
      </c>
      <c r="F1061" s="206"/>
      <c r="G1061" s="208"/>
      <c r="H1061" s="349"/>
      <c r="I1061" s="351"/>
      <c r="J1061" s="212">
        <f t="shared" si="291"/>
        <v>1400</v>
      </c>
      <c r="K1061" s="206">
        <v>0</v>
      </c>
      <c r="L1061" s="206">
        <v>0</v>
      </c>
      <c r="M1061" s="208"/>
      <c r="N1061" s="206">
        <v>0</v>
      </c>
      <c r="O1061" s="206">
        <v>0</v>
      </c>
      <c r="P1061" s="212">
        <f t="shared" si="282"/>
        <v>0</v>
      </c>
      <c r="Q1061" s="66">
        <f t="shared" si="288"/>
        <v>1400</v>
      </c>
    </row>
    <row r="1062" spans="1:17" ht="16.5" hidden="1" customHeight="1" outlineLevel="1">
      <c r="A1062" s="510"/>
      <c r="B1062" s="511"/>
      <c r="C1062" s="108" t="s">
        <v>185</v>
      </c>
      <c r="D1062" s="108"/>
      <c r="E1062" s="206">
        <v>2400</v>
      </c>
      <c r="F1062" s="206"/>
      <c r="G1062" s="208"/>
      <c r="H1062" s="349"/>
      <c r="I1062" s="351"/>
      <c r="J1062" s="212">
        <f t="shared" si="291"/>
        <v>2400</v>
      </c>
      <c r="K1062" s="206">
        <v>0</v>
      </c>
      <c r="L1062" s="206">
        <v>0</v>
      </c>
      <c r="M1062" s="208"/>
      <c r="N1062" s="206">
        <v>0</v>
      </c>
      <c r="O1062" s="206">
        <v>0</v>
      </c>
      <c r="P1062" s="212">
        <f t="shared" si="282"/>
        <v>0</v>
      </c>
      <c r="Q1062" s="66">
        <f t="shared" si="288"/>
        <v>2400</v>
      </c>
    </row>
    <row r="1063" spans="1:17" ht="16.5" hidden="1" customHeight="1" outlineLevel="1">
      <c r="A1063" s="510"/>
      <c r="B1063" s="511"/>
      <c r="C1063" s="108" t="s">
        <v>186</v>
      </c>
      <c r="D1063" s="108"/>
      <c r="E1063" s="206">
        <v>3600</v>
      </c>
      <c r="F1063" s="206"/>
      <c r="G1063" s="208"/>
      <c r="H1063" s="349"/>
      <c r="I1063" s="351"/>
      <c r="J1063" s="212">
        <f t="shared" si="291"/>
        <v>3600</v>
      </c>
      <c r="K1063" s="206">
        <v>0</v>
      </c>
      <c r="L1063" s="206">
        <v>0</v>
      </c>
      <c r="M1063" s="208"/>
      <c r="N1063" s="206">
        <v>0</v>
      </c>
      <c r="O1063" s="206">
        <v>0</v>
      </c>
      <c r="P1063" s="212">
        <f t="shared" si="282"/>
        <v>0</v>
      </c>
      <c r="Q1063" s="66">
        <f t="shared" si="288"/>
        <v>3600</v>
      </c>
    </row>
    <row r="1064" spans="1:17" ht="16.5" hidden="1" customHeight="1" outlineLevel="1">
      <c r="A1064" s="510"/>
      <c r="B1064" s="511"/>
      <c r="C1064" s="108" t="s">
        <v>187</v>
      </c>
      <c r="D1064" s="108"/>
      <c r="E1064" s="206">
        <v>9600</v>
      </c>
      <c r="F1064" s="208"/>
      <c r="G1064" s="206">
        <v>0</v>
      </c>
      <c r="H1064" s="349"/>
      <c r="I1064" s="351"/>
      <c r="J1064" s="212">
        <f t="shared" si="291"/>
        <v>9600</v>
      </c>
      <c r="K1064" s="206">
        <v>0</v>
      </c>
      <c r="L1064" s="206">
        <v>0</v>
      </c>
      <c r="M1064" s="208"/>
      <c r="N1064" s="206">
        <v>0</v>
      </c>
      <c r="O1064" s="206">
        <v>0</v>
      </c>
      <c r="P1064" s="212">
        <f t="shared" si="282"/>
        <v>0</v>
      </c>
      <c r="Q1064" s="66">
        <f t="shared" si="288"/>
        <v>9600</v>
      </c>
    </row>
    <row r="1065" spans="1:17" ht="16.5" hidden="1" customHeight="1" outlineLevel="1">
      <c r="A1065" s="510"/>
      <c r="B1065" s="511"/>
      <c r="C1065" s="108" t="s">
        <v>188</v>
      </c>
      <c r="D1065" s="108"/>
      <c r="E1065" s="206">
        <v>11800</v>
      </c>
      <c r="F1065" s="208"/>
      <c r="G1065" s="206">
        <v>0</v>
      </c>
      <c r="H1065" s="349"/>
      <c r="I1065" s="351"/>
      <c r="J1065" s="212">
        <f t="shared" si="291"/>
        <v>11800</v>
      </c>
      <c r="K1065" s="206">
        <v>0</v>
      </c>
      <c r="L1065" s="206">
        <v>0</v>
      </c>
      <c r="M1065" s="208"/>
      <c r="N1065" s="206">
        <v>0</v>
      </c>
      <c r="O1065" s="206">
        <v>0</v>
      </c>
      <c r="P1065" s="212">
        <f t="shared" si="282"/>
        <v>0</v>
      </c>
      <c r="Q1065" s="66">
        <f t="shared" si="288"/>
        <v>11800</v>
      </c>
    </row>
    <row r="1066" spans="1:17" ht="16.5" hidden="1" customHeight="1" outlineLevel="1">
      <c r="A1066" s="510"/>
      <c r="B1066" s="511"/>
      <c r="C1066" s="108" t="s">
        <v>189</v>
      </c>
      <c r="D1066" s="108"/>
      <c r="E1066" s="206">
        <v>2000</v>
      </c>
      <c r="F1066" s="208"/>
      <c r="G1066" s="206">
        <v>0</v>
      </c>
      <c r="H1066" s="349"/>
      <c r="I1066" s="351"/>
      <c r="J1066" s="212">
        <f t="shared" si="291"/>
        <v>2000</v>
      </c>
      <c r="K1066" s="206">
        <v>0</v>
      </c>
      <c r="L1066" s="206">
        <v>0</v>
      </c>
      <c r="M1066" s="208"/>
      <c r="N1066" s="206">
        <v>0</v>
      </c>
      <c r="O1066" s="206">
        <v>0</v>
      </c>
      <c r="P1066" s="212">
        <f t="shared" si="282"/>
        <v>0</v>
      </c>
      <c r="Q1066" s="66">
        <f t="shared" si="288"/>
        <v>2000</v>
      </c>
    </row>
    <row r="1067" spans="1:17" ht="16.5" hidden="1" customHeight="1" outlineLevel="1">
      <c r="A1067" s="510"/>
      <c r="B1067" s="511"/>
      <c r="C1067" s="108" t="s">
        <v>190</v>
      </c>
      <c r="D1067" s="108"/>
      <c r="E1067" s="206">
        <v>4000</v>
      </c>
      <c r="F1067" s="206"/>
      <c r="G1067" s="208"/>
      <c r="H1067" s="349"/>
      <c r="I1067" s="351"/>
      <c r="J1067" s="212">
        <f t="shared" si="291"/>
        <v>4000</v>
      </c>
      <c r="K1067" s="206">
        <v>0</v>
      </c>
      <c r="L1067" s="206">
        <v>0</v>
      </c>
      <c r="M1067" s="208"/>
      <c r="N1067" s="206">
        <v>0</v>
      </c>
      <c r="O1067" s="206">
        <v>0</v>
      </c>
      <c r="P1067" s="212">
        <f t="shared" si="282"/>
        <v>0</v>
      </c>
      <c r="Q1067" s="66">
        <f t="shared" si="288"/>
        <v>4000</v>
      </c>
    </row>
    <row r="1068" spans="1:17" ht="16.5" hidden="1" customHeight="1" outlineLevel="1">
      <c r="A1068" s="510"/>
      <c r="B1068" s="511"/>
      <c r="C1068" s="108" t="s">
        <v>191</v>
      </c>
      <c r="D1068" s="108"/>
      <c r="E1068" s="206">
        <v>17600</v>
      </c>
      <c r="F1068" s="206"/>
      <c r="G1068" s="208"/>
      <c r="H1068" s="349"/>
      <c r="I1068" s="351"/>
      <c r="J1068" s="212">
        <f t="shared" si="291"/>
        <v>17600</v>
      </c>
      <c r="K1068" s="206">
        <v>0</v>
      </c>
      <c r="L1068" s="206">
        <v>0</v>
      </c>
      <c r="M1068" s="208"/>
      <c r="N1068" s="206">
        <v>0</v>
      </c>
      <c r="O1068" s="206">
        <v>0</v>
      </c>
      <c r="P1068" s="212">
        <f t="shared" ref="P1068:P1131" si="292">K1068+L1068+M1068+N1068+O1068</f>
        <v>0</v>
      </c>
      <c r="Q1068" s="66">
        <f t="shared" si="288"/>
        <v>17600</v>
      </c>
    </row>
    <row r="1069" spans="1:17" ht="16.5" hidden="1" customHeight="1" outlineLevel="1">
      <c r="A1069" s="510"/>
      <c r="B1069" s="511"/>
      <c r="C1069" s="86" t="s">
        <v>192</v>
      </c>
      <c r="D1069" s="86"/>
      <c r="E1069" s="206">
        <v>26600</v>
      </c>
      <c r="F1069" s="208"/>
      <c r="G1069" s="206">
        <v>0</v>
      </c>
      <c r="H1069" s="349"/>
      <c r="I1069" s="351"/>
      <c r="J1069" s="212">
        <f t="shared" si="291"/>
        <v>26600</v>
      </c>
      <c r="K1069" s="206">
        <v>0</v>
      </c>
      <c r="L1069" s="206">
        <v>0</v>
      </c>
      <c r="M1069" s="208"/>
      <c r="N1069" s="206">
        <v>0</v>
      </c>
      <c r="O1069" s="206">
        <v>0</v>
      </c>
      <c r="P1069" s="212">
        <f t="shared" si="292"/>
        <v>0</v>
      </c>
      <c r="Q1069" s="66">
        <f t="shared" si="288"/>
        <v>26600</v>
      </c>
    </row>
    <row r="1070" spans="1:17" ht="16.5" hidden="1" customHeight="1" outlineLevel="1">
      <c r="A1070" s="510"/>
      <c r="B1070" s="511"/>
      <c r="C1070" s="97" t="s">
        <v>193</v>
      </c>
      <c r="D1070" s="97"/>
      <c r="E1070" s="206">
        <v>4000</v>
      </c>
      <c r="F1070" s="208"/>
      <c r="G1070" s="206">
        <v>0</v>
      </c>
      <c r="H1070" s="349"/>
      <c r="I1070" s="351"/>
      <c r="J1070" s="212">
        <f t="shared" si="291"/>
        <v>4000</v>
      </c>
      <c r="K1070" s="206">
        <v>0</v>
      </c>
      <c r="L1070" s="206">
        <v>0</v>
      </c>
      <c r="M1070" s="208"/>
      <c r="N1070" s="206">
        <v>0</v>
      </c>
      <c r="O1070" s="206">
        <v>0</v>
      </c>
      <c r="P1070" s="212">
        <f t="shared" si="292"/>
        <v>0</v>
      </c>
      <c r="Q1070" s="66">
        <f t="shared" si="288"/>
        <v>4000</v>
      </c>
    </row>
    <row r="1071" spans="1:17" ht="16.5" hidden="1" customHeight="1" outlineLevel="1">
      <c r="A1071" s="510"/>
      <c r="B1071" s="511"/>
      <c r="C1071" s="97" t="s">
        <v>194</v>
      </c>
      <c r="D1071" s="97"/>
      <c r="E1071" s="206">
        <v>6000</v>
      </c>
      <c r="F1071" s="206">
        <v>0</v>
      </c>
      <c r="G1071" s="208"/>
      <c r="H1071" s="349"/>
      <c r="I1071" s="351"/>
      <c r="J1071" s="212">
        <f t="shared" si="291"/>
        <v>6000</v>
      </c>
      <c r="K1071" s="206">
        <v>0</v>
      </c>
      <c r="L1071" s="206">
        <v>0</v>
      </c>
      <c r="M1071" s="208"/>
      <c r="N1071" s="206">
        <v>0</v>
      </c>
      <c r="O1071" s="206">
        <v>0</v>
      </c>
      <c r="P1071" s="212">
        <f t="shared" si="292"/>
        <v>0</v>
      </c>
      <c r="Q1071" s="66">
        <f t="shared" si="288"/>
        <v>6000</v>
      </c>
    </row>
    <row r="1072" spans="1:17" ht="16.5" hidden="1" customHeight="1" outlineLevel="1">
      <c r="A1072" s="510"/>
      <c r="B1072" s="511"/>
      <c r="C1072" s="97" t="s">
        <v>195</v>
      </c>
      <c r="D1072" s="97"/>
      <c r="E1072" s="206">
        <v>1200</v>
      </c>
      <c r="F1072" s="206">
        <v>0</v>
      </c>
      <c r="G1072" s="208"/>
      <c r="H1072" s="349"/>
      <c r="I1072" s="351"/>
      <c r="J1072" s="212">
        <f t="shared" si="291"/>
        <v>1200</v>
      </c>
      <c r="K1072" s="206">
        <v>0</v>
      </c>
      <c r="L1072" s="206">
        <v>0</v>
      </c>
      <c r="M1072" s="208"/>
      <c r="N1072" s="206">
        <v>0</v>
      </c>
      <c r="O1072" s="206">
        <v>0</v>
      </c>
      <c r="P1072" s="212">
        <f t="shared" si="292"/>
        <v>0</v>
      </c>
      <c r="Q1072" s="66">
        <f t="shared" ref="Q1072:Q1135" si="293">J1072+P1072</f>
        <v>1200</v>
      </c>
    </row>
    <row r="1073" spans="1:17" ht="16.5" hidden="1" customHeight="1" outlineLevel="1">
      <c r="A1073" s="510"/>
      <c r="B1073" s="511"/>
      <c r="C1073" s="97" t="s">
        <v>196</v>
      </c>
      <c r="D1073" s="97"/>
      <c r="E1073" s="206">
        <v>1600</v>
      </c>
      <c r="F1073" s="206">
        <v>0</v>
      </c>
      <c r="G1073" s="208"/>
      <c r="H1073" s="349"/>
      <c r="I1073" s="351"/>
      <c r="J1073" s="212">
        <f t="shared" si="291"/>
        <v>1600</v>
      </c>
      <c r="K1073" s="206">
        <v>0</v>
      </c>
      <c r="L1073" s="206">
        <v>0</v>
      </c>
      <c r="M1073" s="208"/>
      <c r="N1073" s="206">
        <v>0</v>
      </c>
      <c r="O1073" s="206">
        <v>0</v>
      </c>
      <c r="P1073" s="212">
        <f t="shared" si="292"/>
        <v>0</v>
      </c>
      <c r="Q1073" s="66">
        <f t="shared" si="293"/>
        <v>1600</v>
      </c>
    </row>
    <row r="1074" spans="1:17" ht="16.5" hidden="1" customHeight="1" outlineLevel="1">
      <c r="A1074" s="510"/>
      <c r="B1074" s="511"/>
      <c r="C1074" s="97" t="s">
        <v>197</v>
      </c>
      <c r="D1074" s="97"/>
      <c r="E1074" s="206">
        <v>1200</v>
      </c>
      <c r="F1074" s="206">
        <v>0</v>
      </c>
      <c r="G1074" s="208"/>
      <c r="H1074" s="349"/>
      <c r="I1074" s="351"/>
      <c r="J1074" s="212">
        <f t="shared" si="291"/>
        <v>1200</v>
      </c>
      <c r="K1074" s="206">
        <v>0</v>
      </c>
      <c r="L1074" s="206">
        <v>0</v>
      </c>
      <c r="M1074" s="208"/>
      <c r="N1074" s="206">
        <v>0</v>
      </c>
      <c r="O1074" s="206">
        <v>0</v>
      </c>
      <c r="P1074" s="212">
        <f t="shared" si="292"/>
        <v>0</v>
      </c>
      <c r="Q1074" s="66">
        <f t="shared" si="293"/>
        <v>1200</v>
      </c>
    </row>
    <row r="1075" spans="1:17" ht="16.5" hidden="1" customHeight="1" outlineLevel="1">
      <c r="A1075" s="510"/>
      <c r="B1075" s="511"/>
      <c r="C1075" s="97" t="s">
        <v>198</v>
      </c>
      <c r="D1075" s="97"/>
      <c r="E1075" s="206">
        <v>1600</v>
      </c>
      <c r="F1075" s="208"/>
      <c r="G1075" s="206">
        <v>0</v>
      </c>
      <c r="H1075" s="349"/>
      <c r="I1075" s="351"/>
      <c r="J1075" s="212">
        <f t="shared" si="291"/>
        <v>1600</v>
      </c>
      <c r="K1075" s="110"/>
      <c r="L1075" s="110"/>
      <c r="M1075" s="208"/>
      <c r="N1075" s="110"/>
      <c r="O1075" s="110"/>
      <c r="P1075" s="212">
        <f t="shared" si="292"/>
        <v>0</v>
      </c>
      <c r="Q1075" s="66">
        <f t="shared" si="293"/>
        <v>1600</v>
      </c>
    </row>
    <row r="1076" spans="1:17" ht="39" customHeight="1" collapsed="1">
      <c r="A1076" s="510"/>
      <c r="B1076" s="511"/>
      <c r="C1076" s="128" t="s">
        <v>13</v>
      </c>
      <c r="D1076" s="25">
        <v>0</v>
      </c>
      <c r="E1076" s="206">
        <f t="shared" ref="E1076:F1076" si="294">SUM(E1077:E1109)</f>
        <v>0</v>
      </c>
      <c r="F1076" s="206">
        <f t="shared" si="294"/>
        <v>0</v>
      </c>
      <c r="G1076" s="206">
        <f>SUM(G1077:G1109)</f>
        <v>0</v>
      </c>
      <c r="H1076" s="349"/>
      <c r="I1076" s="349">
        <v>0</v>
      </c>
      <c r="J1076" s="212">
        <f t="shared" si="291"/>
        <v>0</v>
      </c>
      <c r="K1076" s="206">
        <f>SUM(K1077:K1109)</f>
        <v>0</v>
      </c>
      <c r="L1076" s="206">
        <f t="shared" ref="L1076:M1076" si="295">SUM(L1077:L1109)</f>
        <v>0</v>
      </c>
      <c r="M1076" s="206">
        <f t="shared" si="295"/>
        <v>0</v>
      </c>
      <c r="N1076" s="206">
        <f>SUM(N1077:N1109)</f>
        <v>0</v>
      </c>
      <c r="O1076" s="208">
        <f t="shared" ref="O1076" si="296">SUM(O1077:O1109)</f>
        <v>0</v>
      </c>
      <c r="P1076" s="212">
        <f t="shared" si="292"/>
        <v>0</v>
      </c>
      <c r="Q1076" s="66">
        <f t="shared" si="293"/>
        <v>0</v>
      </c>
    </row>
    <row r="1077" spans="1:17" ht="16.5" hidden="1" customHeight="1" outlineLevel="1">
      <c r="A1077" s="510"/>
      <c r="B1077" s="511"/>
      <c r="C1077" s="108" t="s">
        <v>167</v>
      </c>
      <c r="D1077" s="108"/>
      <c r="E1077" s="206">
        <v>0</v>
      </c>
      <c r="F1077" s="206">
        <v>0</v>
      </c>
      <c r="G1077" s="207"/>
      <c r="H1077" s="349"/>
      <c r="I1077" s="349">
        <v>0</v>
      </c>
      <c r="J1077" s="212">
        <f t="shared" si="291"/>
        <v>0</v>
      </c>
      <c r="K1077" s="207"/>
      <c r="L1077" s="206">
        <v>0</v>
      </c>
      <c r="M1077" s="206">
        <v>0</v>
      </c>
      <c r="N1077" s="207"/>
      <c r="O1077" s="207"/>
      <c r="P1077" s="212">
        <f t="shared" si="292"/>
        <v>0</v>
      </c>
      <c r="Q1077" s="66">
        <f t="shared" si="293"/>
        <v>0</v>
      </c>
    </row>
    <row r="1078" spans="1:17" ht="16.5" hidden="1" customHeight="1" outlineLevel="1">
      <c r="A1078" s="510"/>
      <c r="B1078" s="511"/>
      <c r="C1078" s="108" t="s">
        <v>168</v>
      </c>
      <c r="D1078" s="108"/>
      <c r="E1078" s="206">
        <v>0</v>
      </c>
      <c r="F1078" s="206">
        <v>0</v>
      </c>
      <c r="G1078" s="206">
        <v>0</v>
      </c>
      <c r="H1078" s="349"/>
      <c r="I1078" s="349">
        <v>0</v>
      </c>
      <c r="J1078" s="212">
        <f t="shared" si="291"/>
        <v>0</v>
      </c>
      <c r="K1078" s="206">
        <v>0</v>
      </c>
      <c r="L1078" s="206">
        <v>0</v>
      </c>
      <c r="M1078" s="206">
        <v>0</v>
      </c>
      <c r="N1078" s="206">
        <v>0</v>
      </c>
      <c r="O1078" s="206">
        <v>0</v>
      </c>
      <c r="P1078" s="212">
        <f t="shared" si="292"/>
        <v>0</v>
      </c>
      <c r="Q1078" s="66">
        <f t="shared" si="293"/>
        <v>0</v>
      </c>
    </row>
    <row r="1079" spans="1:17" ht="16.5" hidden="1" customHeight="1" outlineLevel="1">
      <c r="A1079" s="510"/>
      <c r="B1079" s="511"/>
      <c r="C1079" s="108" t="s">
        <v>169</v>
      </c>
      <c r="D1079" s="108"/>
      <c r="E1079" s="206">
        <v>0</v>
      </c>
      <c r="F1079" s="206">
        <v>0</v>
      </c>
      <c r="G1079" s="206">
        <v>0</v>
      </c>
      <c r="H1079" s="349">
        <v>0</v>
      </c>
      <c r="I1079" s="349">
        <v>0</v>
      </c>
      <c r="J1079" s="212">
        <f t="shared" si="291"/>
        <v>0</v>
      </c>
      <c r="K1079" s="206">
        <v>0</v>
      </c>
      <c r="L1079" s="206">
        <v>0</v>
      </c>
      <c r="M1079" s="206">
        <v>0</v>
      </c>
      <c r="N1079" s="206">
        <v>0</v>
      </c>
      <c r="O1079" s="206">
        <v>0</v>
      </c>
      <c r="P1079" s="212">
        <f t="shared" si="292"/>
        <v>0</v>
      </c>
      <c r="Q1079" s="66">
        <f t="shared" si="293"/>
        <v>0</v>
      </c>
    </row>
    <row r="1080" spans="1:17" ht="16.5" hidden="1" customHeight="1" outlineLevel="1">
      <c r="A1080" s="510"/>
      <c r="B1080" s="511"/>
      <c r="C1080" s="108" t="s">
        <v>170</v>
      </c>
      <c r="D1080" s="108"/>
      <c r="E1080" s="206">
        <v>0</v>
      </c>
      <c r="F1080" s="206">
        <v>0</v>
      </c>
      <c r="G1080" s="206">
        <v>0</v>
      </c>
      <c r="H1080" s="349">
        <v>0</v>
      </c>
      <c r="I1080" s="349">
        <v>0</v>
      </c>
      <c r="J1080" s="212">
        <f t="shared" si="291"/>
        <v>0</v>
      </c>
      <c r="K1080" s="206">
        <v>0</v>
      </c>
      <c r="L1080" s="206">
        <v>0</v>
      </c>
      <c r="M1080" s="206">
        <v>0</v>
      </c>
      <c r="N1080" s="206">
        <v>0</v>
      </c>
      <c r="O1080" s="206">
        <v>0</v>
      </c>
      <c r="P1080" s="212">
        <f t="shared" si="292"/>
        <v>0</v>
      </c>
      <c r="Q1080" s="66">
        <f t="shared" si="293"/>
        <v>0</v>
      </c>
    </row>
    <row r="1081" spans="1:17" ht="16.5" hidden="1" customHeight="1" outlineLevel="1">
      <c r="A1081" s="510"/>
      <c r="B1081" s="511"/>
      <c r="C1081" s="108" t="s">
        <v>171</v>
      </c>
      <c r="D1081" s="108"/>
      <c r="E1081" s="206">
        <v>0</v>
      </c>
      <c r="F1081" s="206">
        <v>0</v>
      </c>
      <c r="G1081" s="206">
        <v>0</v>
      </c>
      <c r="H1081" s="349">
        <v>0</v>
      </c>
      <c r="I1081" s="349">
        <v>0</v>
      </c>
      <c r="J1081" s="212">
        <f t="shared" si="291"/>
        <v>0</v>
      </c>
      <c r="K1081" s="206">
        <v>0</v>
      </c>
      <c r="L1081" s="206">
        <v>0</v>
      </c>
      <c r="M1081" s="206">
        <v>0</v>
      </c>
      <c r="N1081" s="206">
        <v>0</v>
      </c>
      <c r="O1081" s="206">
        <v>0</v>
      </c>
      <c r="P1081" s="212">
        <f t="shared" si="292"/>
        <v>0</v>
      </c>
      <c r="Q1081" s="66">
        <f t="shared" si="293"/>
        <v>0</v>
      </c>
    </row>
    <row r="1082" spans="1:17" ht="16.5" hidden="1" customHeight="1" outlineLevel="1">
      <c r="A1082" s="510"/>
      <c r="B1082" s="511"/>
      <c r="C1082" s="108" t="s">
        <v>172</v>
      </c>
      <c r="D1082" s="108"/>
      <c r="E1082" s="206">
        <v>0</v>
      </c>
      <c r="F1082" s="206">
        <v>0</v>
      </c>
      <c r="G1082" s="206">
        <v>0</v>
      </c>
      <c r="H1082" s="349">
        <v>0</v>
      </c>
      <c r="I1082" s="349">
        <v>0</v>
      </c>
      <c r="J1082" s="212">
        <f t="shared" si="291"/>
        <v>0</v>
      </c>
      <c r="K1082" s="206">
        <v>0</v>
      </c>
      <c r="L1082" s="206">
        <v>0</v>
      </c>
      <c r="M1082" s="206">
        <v>0</v>
      </c>
      <c r="N1082" s="206">
        <v>0</v>
      </c>
      <c r="O1082" s="206">
        <v>0</v>
      </c>
      <c r="P1082" s="212">
        <f t="shared" si="292"/>
        <v>0</v>
      </c>
      <c r="Q1082" s="66">
        <f t="shared" si="293"/>
        <v>0</v>
      </c>
    </row>
    <row r="1083" spans="1:17" ht="16.5" hidden="1" customHeight="1" outlineLevel="1">
      <c r="A1083" s="510"/>
      <c r="B1083" s="511"/>
      <c r="C1083" s="108" t="s">
        <v>173</v>
      </c>
      <c r="D1083" s="108"/>
      <c r="E1083" s="206">
        <v>0</v>
      </c>
      <c r="F1083" s="206">
        <v>0</v>
      </c>
      <c r="G1083" s="206">
        <v>0</v>
      </c>
      <c r="H1083" s="349">
        <v>0</v>
      </c>
      <c r="I1083" s="349">
        <v>0</v>
      </c>
      <c r="J1083" s="212">
        <f t="shared" si="291"/>
        <v>0</v>
      </c>
      <c r="K1083" s="206">
        <v>0</v>
      </c>
      <c r="L1083" s="206">
        <v>0</v>
      </c>
      <c r="M1083" s="206">
        <v>0</v>
      </c>
      <c r="N1083" s="206">
        <v>0</v>
      </c>
      <c r="O1083" s="206">
        <v>0</v>
      </c>
      <c r="P1083" s="212">
        <f t="shared" si="292"/>
        <v>0</v>
      </c>
      <c r="Q1083" s="66">
        <f t="shared" si="293"/>
        <v>0</v>
      </c>
    </row>
    <row r="1084" spans="1:17" ht="16.5" hidden="1" customHeight="1" outlineLevel="1">
      <c r="A1084" s="510"/>
      <c r="B1084" s="511"/>
      <c r="C1084" s="108" t="s">
        <v>174</v>
      </c>
      <c r="D1084" s="108"/>
      <c r="E1084" s="206">
        <v>0</v>
      </c>
      <c r="F1084" s="206">
        <v>0</v>
      </c>
      <c r="G1084" s="206">
        <v>0</v>
      </c>
      <c r="H1084" s="349">
        <v>0</v>
      </c>
      <c r="I1084" s="349">
        <v>0</v>
      </c>
      <c r="J1084" s="212">
        <f t="shared" si="291"/>
        <v>0</v>
      </c>
      <c r="K1084" s="206">
        <v>0</v>
      </c>
      <c r="L1084" s="206">
        <v>0</v>
      </c>
      <c r="M1084" s="206">
        <v>0</v>
      </c>
      <c r="N1084" s="206">
        <v>0</v>
      </c>
      <c r="O1084" s="206">
        <v>0</v>
      </c>
      <c r="P1084" s="212">
        <f t="shared" si="292"/>
        <v>0</v>
      </c>
      <c r="Q1084" s="66">
        <f t="shared" si="293"/>
        <v>0</v>
      </c>
    </row>
    <row r="1085" spans="1:17" ht="16.5" hidden="1" customHeight="1" outlineLevel="1">
      <c r="A1085" s="510"/>
      <c r="B1085" s="511"/>
      <c r="C1085" s="108" t="s">
        <v>175</v>
      </c>
      <c r="D1085" s="108"/>
      <c r="E1085" s="206">
        <v>0</v>
      </c>
      <c r="F1085" s="206">
        <v>0</v>
      </c>
      <c r="G1085" s="206">
        <v>0</v>
      </c>
      <c r="H1085" s="349">
        <v>0</v>
      </c>
      <c r="I1085" s="349">
        <v>0</v>
      </c>
      <c r="J1085" s="212">
        <f t="shared" si="291"/>
        <v>0</v>
      </c>
      <c r="K1085" s="206">
        <v>0</v>
      </c>
      <c r="L1085" s="206">
        <v>0</v>
      </c>
      <c r="M1085" s="206">
        <v>0</v>
      </c>
      <c r="N1085" s="206">
        <v>0</v>
      </c>
      <c r="O1085" s="206">
        <v>0</v>
      </c>
      <c r="P1085" s="212">
        <f t="shared" si="292"/>
        <v>0</v>
      </c>
      <c r="Q1085" s="66">
        <f t="shared" si="293"/>
        <v>0</v>
      </c>
    </row>
    <row r="1086" spans="1:17" ht="16.5" hidden="1" customHeight="1" outlineLevel="1">
      <c r="A1086" s="510"/>
      <c r="B1086" s="511"/>
      <c r="C1086" s="108" t="s">
        <v>176</v>
      </c>
      <c r="D1086" s="108"/>
      <c r="E1086" s="206">
        <v>0</v>
      </c>
      <c r="F1086" s="206">
        <v>0</v>
      </c>
      <c r="G1086" s="206">
        <v>0</v>
      </c>
      <c r="H1086" s="349">
        <v>0</v>
      </c>
      <c r="I1086" s="349">
        <v>0</v>
      </c>
      <c r="J1086" s="212">
        <f t="shared" si="291"/>
        <v>0</v>
      </c>
      <c r="K1086" s="206">
        <v>0</v>
      </c>
      <c r="L1086" s="206">
        <v>0</v>
      </c>
      <c r="M1086" s="206">
        <v>0</v>
      </c>
      <c r="N1086" s="206">
        <v>0</v>
      </c>
      <c r="O1086" s="206">
        <v>0</v>
      </c>
      <c r="P1086" s="212">
        <f t="shared" si="292"/>
        <v>0</v>
      </c>
      <c r="Q1086" s="66">
        <f t="shared" si="293"/>
        <v>0</v>
      </c>
    </row>
    <row r="1087" spans="1:17" ht="16.5" hidden="1" customHeight="1" outlineLevel="1">
      <c r="A1087" s="510"/>
      <c r="B1087" s="511"/>
      <c r="C1087" s="108" t="s">
        <v>177</v>
      </c>
      <c r="D1087" s="108"/>
      <c r="E1087" s="206">
        <v>0</v>
      </c>
      <c r="F1087" s="206">
        <v>0</v>
      </c>
      <c r="G1087" s="206">
        <v>0</v>
      </c>
      <c r="H1087" s="349">
        <v>0</v>
      </c>
      <c r="I1087" s="349">
        <v>0</v>
      </c>
      <c r="J1087" s="212">
        <f t="shared" si="291"/>
        <v>0</v>
      </c>
      <c r="K1087" s="206">
        <v>0</v>
      </c>
      <c r="L1087" s="206">
        <v>0</v>
      </c>
      <c r="M1087" s="206">
        <v>0</v>
      </c>
      <c r="N1087" s="206">
        <v>0</v>
      </c>
      <c r="O1087" s="206">
        <v>0</v>
      </c>
      <c r="P1087" s="212">
        <f t="shared" si="292"/>
        <v>0</v>
      </c>
      <c r="Q1087" s="66">
        <f t="shared" si="293"/>
        <v>0</v>
      </c>
    </row>
    <row r="1088" spans="1:17" ht="16.5" hidden="1" customHeight="1" outlineLevel="1">
      <c r="A1088" s="510"/>
      <c r="B1088" s="511"/>
      <c r="C1088" s="108" t="s">
        <v>178</v>
      </c>
      <c r="D1088" s="108"/>
      <c r="E1088" s="206">
        <v>0</v>
      </c>
      <c r="F1088" s="206">
        <v>0</v>
      </c>
      <c r="G1088" s="206">
        <v>0</v>
      </c>
      <c r="H1088" s="349">
        <v>0</v>
      </c>
      <c r="I1088" s="349">
        <v>0</v>
      </c>
      <c r="J1088" s="212">
        <f t="shared" si="291"/>
        <v>0</v>
      </c>
      <c r="K1088" s="206">
        <v>0</v>
      </c>
      <c r="L1088" s="206">
        <v>0</v>
      </c>
      <c r="M1088" s="206">
        <v>0</v>
      </c>
      <c r="N1088" s="206">
        <v>0</v>
      </c>
      <c r="O1088" s="206">
        <v>0</v>
      </c>
      <c r="P1088" s="212">
        <f t="shared" si="292"/>
        <v>0</v>
      </c>
      <c r="Q1088" s="66">
        <f t="shared" si="293"/>
        <v>0</v>
      </c>
    </row>
    <row r="1089" spans="1:17" ht="16.5" hidden="1" customHeight="1" outlineLevel="1">
      <c r="A1089" s="510"/>
      <c r="B1089" s="511"/>
      <c r="C1089" s="108" t="s">
        <v>179</v>
      </c>
      <c r="D1089" s="108"/>
      <c r="E1089" s="206">
        <v>0</v>
      </c>
      <c r="F1089" s="206">
        <v>0</v>
      </c>
      <c r="G1089" s="206">
        <v>0</v>
      </c>
      <c r="H1089" s="349">
        <v>0</v>
      </c>
      <c r="I1089" s="349">
        <v>0</v>
      </c>
      <c r="J1089" s="212">
        <f t="shared" si="291"/>
        <v>0</v>
      </c>
      <c r="K1089" s="206">
        <v>0</v>
      </c>
      <c r="L1089" s="206">
        <v>0</v>
      </c>
      <c r="M1089" s="206">
        <v>0</v>
      </c>
      <c r="N1089" s="206">
        <v>0</v>
      </c>
      <c r="O1089" s="206">
        <v>0</v>
      </c>
      <c r="P1089" s="212">
        <f t="shared" si="292"/>
        <v>0</v>
      </c>
      <c r="Q1089" s="66">
        <f t="shared" si="293"/>
        <v>0</v>
      </c>
    </row>
    <row r="1090" spans="1:17" ht="16.5" hidden="1" customHeight="1" outlineLevel="1">
      <c r="A1090" s="510"/>
      <c r="B1090" s="511"/>
      <c r="C1090" s="108" t="s">
        <v>180</v>
      </c>
      <c r="D1090" s="108"/>
      <c r="E1090" s="206">
        <v>0</v>
      </c>
      <c r="F1090" s="206">
        <v>0</v>
      </c>
      <c r="G1090" s="206">
        <v>0</v>
      </c>
      <c r="H1090" s="349">
        <v>0</v>
      </c>
      <c r="I1090" s="349">
        <v>0</v>
      </c>
      <c r="J1090" s="212">
        <f t="shared" si="291"/>
        <v>0</v>
      </c>
      <c r="K1090" s="206">
        <v>0</v>
      </c>
      <c r="L1090" s="206">
        <v>0</v>
      </c>
      <c r="M1090" s="206">
        <v>0</v>
      </c>
      <c r="N1090" s="206">
        <v>0</v>
      </c>
      <c r="O1090" s="206">
        <v>0</v>
      </c>
      <c r="P1090" s="212">
        <f t="shared" si="292"/>
        <v>0</v>
      </c>
      <c r="Q1090" s="66">
        <f t="shared" si="293"/>
        <v>0</v>
      </c>
    </row>
    <row r="1091" spans="1:17" ht="16.5" hidden="1" customHeight="1" outlineLevel="1">
      <c r="A1091" s="510"/>
      <c r="B1091" s="511"/>
      <c r="C1091" s="108" t="s">
        <v>181</v>
      </c>
      <c r="D1091" s="108"/>
      <c r="E1091" s="206">
        <v>0</v>
      </c>
      <c r="F1091" s="206">
        <v>0</v>
      </c>
      <c r="G1091" s="206">
        <v>0</v>
      </c>
      <c r="H1091" s="349">
        <v>0</v>
      </c>
      <c r="I1091" s="349">
        <v>0</v>
      </c>
      <c r="J1091" s="212">
        <f t="shared" si="291"/>
        <v>0</v>
      </c>
      <c r="K1091" s="206">
        <v>0</v>
      </c>
      <c r="L1091" s="206">
        <v>0</v>
      </c>
      <c r="M1091" s="206">
        <v>0</v>
      </c>
      <c r="N1091" s="206">
        <v>0</v>
      </c>
      <c r="O1091" s="206">
        <v>0</v>
      </c>
      <c r="P1091" s="212">
        <f t="shared" si="292"/>
        <v>0</v>
      </c>
      <c r="Q1091" s="66">
        <f t="shared" si="293"/>
        <v>0</v>
      </c>
    </row>
    <row r="1092" spans="1:17" ht="16.5" hidden="1" customHeight="1" outlineLevel="1">
      <c r="A1092" s="510"/>
      <c r="B1092" s="511"/>
      <c r="C1092" s="108" t="s">
        <v>182</v>
      </c>
      <c r="D1092" s="108"/>
      <c r="E1092" s="206">
        <v>0</v>
      </c>
      <c r="F1092" s="206">
        <v>0</v>
      </c>
      <c r="G1092" s="206">
        <v>0</v>
      </c>
      <c r="H1092" s="349">
        <v>0</v>
      </c>
      <c r="I1092" s="349">
        <v>0</v>
      </c>
      <c r="J1092" s="212">
        <f t="shared" si="291"/>
        <v>0</v>
      </c>
      <c r="K1092" s="206">
        <v>0</v>
      </c>
      <c r="L1092" s="206">
        <v>0</v>
      </c>
      <c r="M1092" s="206">
        <v>0</v>
      </c>
      <c r="N1092" s="206">
        <v>0</v>
      </c>
      <c r="O1092" s="206">
        <v>0</v>
      </c>
      <c r="P1092" s="212">
        <f t="shared" si="292"/>
        <v>0</v>
      </c>
      <c r="Q1092" s="66">
        <f t="shared" si="293"/>
        <v>0</v>
      </c>
    </row>
    <row r="1093" spans="1:17" ht="16.5" hidden="1" customHeight="1" outlineLevel="1">
      <c r="A1093" s="510"/>
      <c r="B1093" s="511"/>
      <c r="C1093" s="108" t="s">
        <v>183</v>
      </c>
      <c r="D1093" s="108"/>
      <c r="E1093" s="206">
        <v>0</v>
      </c>
      <c r="F1093" s="206">
        <v>0</v>
      </c>
      <c r="G1093" s="206">
        <v>0</v>
      </c>
      <c r="H1093" s="349">
        <v>0</v>
      </c>
      <c r="I1093" s="349">
        <v>0</v>
      </c>
      <c r="J1093" s="212">
        <f t="shared" si="291"/>
        <v>0</v>
      </c>
      <c r="K1093" s="206">
        <v>0</v>
      </c>
      <c r="L1093" s="206">
        <v>0</v>
      </c>
      <c r="M1093" s="206">
        <v>0</v>
      </c>
      <c r="N1093" s="206">
        <v>0</v>
      </c>
      <c r="O1093" s="206">
        <v>0</v>
      </c>
      <c r="P1093" s="212">
        <f t="shared" si="292"/>
        <v>0</v>
      </c>
      <c r="Q1093" s="66">
        <f t="shared" si="293"/>
        <v>0</v>
      </c>
    </row>
    <row r="1094" spans="1:17" ht="16.5" hidden="1" customHeight="1" outlineLevel="1">
      <c r="A1094" s="510"/>
      <c r="B1094" s="511"/>
      <c r="C1094" s="108" t="s">
        <v>171</v>
      </c>
      <c r="D1094" s="108"/>
      <c r="E1094" s="206">
        <v>0</v>
      </c>
      <c r="F1094" s="206">
        <v>0</v>
      </c>
      <c r="G1094" s="206">
        <v>0</v>
      </c>
      <c r="H1094" s="349">
        <v>0</v>
      </c>
      <c r="I1094" s="349">
        <v>0</v>
      </c>
      <c r="J1094" s="212">
        <f t="shared" si="291"/>
        <v>0</v>
      </c>
      <c r="K1094" s="206">
        <v>0</v>
      </c>
      <c r="L1094" s="206">
        <v>0</v>
      </c>
      <c r="M1094" s="206">
        <v>0</v>
      </c>
      <c r="N1094" s="206">
        <v>0</v>
      </c>
      <c r="O1094" s="206">
        <v>0</v>
      </c>
      <c r="P1094" s="212">
        <f t="shared" si="292"/>
        <v>0</v>
      </c>
      <c r="Q1094" s="66">
        <f t="shared" si="293"/>
        <v>0</v>
      </c>
    </row>
    <row r="1095" spans="1:17" ht="16.5" hidden="1" customHeight="1" outlineLevel="1">
      <c r="A1095" s="510"/>
      <c r="B1095" s="511"/>
      <c r="C1095" s="108" t="s">
        <v>184</v>
      </c>
      <c r="D1095" s="108"/>
      <c r="E1095" s="206">
        <v>0</v>
      </c>
      <c r="F1095" s="206">
        <v>0</v>
      </c>
      <c r="G1095" s="206">
        <v>0</v>
      </c>
      <c r="H1095" s="349">
        <v>0</v>
      </c>
      <c r="I1095" s="349">
        <v>0</v>
      </c>
      <c r="J1095" s="212">
        <f t="shared" si="291"/>
        <v>0</v>
      </c>
      <c r="K1095" s="206">
        <v>0</v>
      </c>
      <c r="L1095" s="206">
        <v>0</v>
      </c>
      <c r="M1095" s="206">
        <v>0</v>
      </c>
      <c r="N1095" s="206">
        <v>0</v>
      </c>
      <c r="O1095" s="206">
        <v>0</v>
      </c>
      <c r="P1095" s="212">
        <f t="shared" si="292"/>
        <v>0</v>
      </c>
      <c r="Q1095" s="66">
        <f t="shared" si="293"/>
        <v>0</v>
      </c>
    </row>
    <row r="1096" spans="1:17" ht="16.5" hidden="1" customHeight="1" outlineLevel="1">
      <c r="A1096" s="510"/>
      <c r="B1096" s="511"/>
      <c r="C1096" s="108" t="s">
        <v>185</v>
      </c>
      <c r="D1096" s="108"/>
      <c r="E1096" s="206">
        <v>0</v>
      </c>
      <c r="F1096" s="206">
        <v>0</v>
      </c>
      <c r="G1096" s="206">
        <v>0</v>
      </c>
      <c r="H1096" s="349">
        <v>0</v>
      </c>
      <c r="I1096" s="349">
        <v>0</v>
      </c>
      <c r="J1096" s="212">
        <f t="shared" si="291"/>
        <v>0</v>
      </c>
      <c r="K1096" s="206">
        <v>0</v>
      </c>
      <c r="L1096" s="206">
        <v>0</v>
      </c>
      <c r="M1096" s="206">
        <v>0</v>
      </c>
      <c r="N1096" s="206">
        <v>0</v>
      </c>
      <c r="O1096" s="206">
        <v>0</v>
      </c>
      <c r="P1096" s="212">
        <f t="shared" si="292"/>
        <v>0</v>
      </c>
      <c r="Q1096" s="66">
        <f t="shared" si="293"/>
        <v>0</v>
      </c>
    </row>
    <row r="1097" spans="1:17" ht="16.5" hidden="1" customHeight="1" outlineLevel="1">
      <c r="A1097" s="510"/>
      <c r="B1097" s="511"/>
      <c r="C1097" s="108" t="s">
        <v>186</v>
      </c>
      <c r="D1097" s="108"/>
      <c r="E1097" s="206">
        <v>0</v>
      </c>
      <c r="F1097" s="206">
        <v>0</v>
      </c>
      <c r="G1097" s="206">
        <v>0</v>
      </c>
      <c r="H1097" s="349">
        <v>0</v>
      </c>
      <c r="I1097" s="349">
        <v>0</v>
      </c>
      <c r="J1097" s="212">
        <f t="shared" si="291"/>
        <v>0</v>
      </c>
      <c r="K1097" s="206">
        <v>0</v>
      </c>
      <c r="L1097" s="206">
        <v>0</v>
      </c>
      <c r="M1097" s="206">
        <v>0</v>
      </c>
      <c r="N1097" s="206">
        <v>0</v>
      </c>
      <c r="O1097" s="206">
        <v>0</v>
      </c>
      <c r="P1097" s="212">
        <f t="shared" si="292"/>
        <v>0</v>
      </c>
      <c r="Q1097" s="66">
        <f t="shared" si="293"/>
        <v>0</v>
      </c>
    </row>
    <row r="1098" spans="1:17" ht="16.5" hidden="1" customHeight="1" outlineLevel="1">
      <c r="A1098" s="510"/>
      <c r="B1098" s="511"/>
      <c r="C1098" s="108" t="s">
        <v>187</v>
      </c>
      <c r="D1098" s="108"/>
      <c r="E1098" s="206">
        <v>0</v>
      </c>
      <c r="F1098" s="206">
        <v>0</v>
      </c>
      <c r="G1098" s="206">
        <v>0</v>
      </c>
      <c r="H1098" s="349">
        <v>0</v>
      </c>
      <c r="I1098" s="349">
        <v>0</v>
      </c>
      <c r="J1098" s="212">
        <f t="shared" si="291"/>
        <v>0</v>
      </c>
      <c r="K1098" s="206">
        <v>0</v>
      </c>
      <c r="L1098" s="206">
        <v>0</v>
      </c>
      <c r="M1098" s="206">
        <v>0</v>
      </c>
      <c r="N1098" s="206">
        <v>0</v>
      </c>
      <c r="O1098" s="206">
        <v>0</v>
      </c>
      <c r="P1098" s="212">
        <f t="shared" si="292"/>
        <v>0</v>
      </c>
      <c r="Q1098" s="66">
        <f t="shared" si="293"/>
        <v>0</v>
      </c>
    </row>
    <row r="1099" spans="1:17" ht="16.5" hidden="1" customHeight="1" outlineLevel="1">
      <c r="A1099" s="510"/>
      <c r="B1099" s="511"/>
      <c r="C1099" s="108" t="s">
        <v>188</v>
      </c>
      <c r="D1099" s="108"/>
      <c r="E1099" s="206">
        <v>0</v>
      </c>
      <c r="F1099" s="206">
        <v>0</v>
      </c>
      <c r="G1099" s="206">
        <v>0</v>
      </c>
      <c r="H1099" s="349">
        <v>0</v>
      </c>
      <c r="I1099" s="349">
        <v>0</v>
      </c>
      <c r="J1099" s="212">
        <f t="shared" si="291"/>
        <v>0</v>
      </c>
      <c r="K1099" s="206">
        <v>0</v>
      </c>
      <c r="L1099" s="206">
        <v>0</v>
      </c>
      <c r="M1099" s="206">
        <v>0</v>
      </c>
      <c r="N1099" s="206">
        <v>0</v>
      </c>
      <c r="O1099" s="206">
        <v>0</v>
      </c>
      <c r="P1099" s="212">
        <f t="shared" si="292"/>
        <v>0</v>
      </c>
      <c r="Q1099" s="66">
        <f t="shared" si="293"/>
        <v>0</v>
      </c>
    </row>
    <row r="1100" spans="1:17" ht="16.5" hidden="1" customHeight="1" outlineLevel="1">
      <c r="A1100" s="510"/>
      <c r="B1100" s="511"/>
      <c r="C1100" s="108" t="s">
        <v>189</v>
      </c>
      <c r="D1100" s="108"/>
      <c r="E1100" s="206">
        <v>0</v>
      </c>
      <c r="F1100" s="206">
        <v>0</v>
      </c>
      <c r="G1100" s="206">
        <v>0</v>
      </c>
      <c r="H1100" s="349">
        <v>0</v>
      </c>
      <c r="I1100" s="349">
        <v>0</v>
      </c>
      <c r="J1100" s="212">
        <f t="shared" si="291"/>
        <v>0</v>
      </c>
      <c r="K1100" s="206">
        <v>0</v>
      </c>
      <c r="L1100" s="206">
        <v>0</v>
      </c>
      <c r="M1100" s="206">
        <v>0</v>
      </c>
      <c r="N1100" s="206">
        <v>0</v>
      </c>
      <c r="O1100" s="206">
        <v>0</v>
      </c>
      <c r="P1100" s="212">
        <f t="shared" si="292"/>
        <v>0</v>
      </c>
      <c r="Q1100" s="66">
        <f t="shared" si="293"/>
        <v>0</v>
      </c>
    </row>
    <row r="1101" spans="1:17" ht="16.5" hidden="1" customHeight="1" outlineLevel="1">
      <c r="A1101" s="510"/>
      <c r="B1101" s="511"/>
      <c r="C1101" s="108" t="s">
        <v>190</v>
      </c>
      <c r="D1101" s="108"/>
      <c r="E1101" s="206">
        <v>0</v>
      </c>
      <c r="F1101" s="206">
        <v>0</v>
      </c>
      <c r="G1101" s="206">
        <v>0</v>
      </c>
      <c r="H1101" s="349">
        <v>0</v>
      </c>
      <c r="I1101" s="349">
        <v>0</v>
      </c>
      <c r="J1101" s="212">
        <f t="shared" si="291"/>
        <v>0</v>
      </c>
      <c r="K1101" s="206">
        <v>0</v>
      </c>
      <c r="L1101" s="206">
        <v>0</v>
      </c>
      <c r="M1101" s="206">
        <v>0</v>
      </c>
      <c r="N1101" s="206">
        <v>0</v>
      </c>
      <c r="O1101" s="206">
        <v>0</v>
      </c>
      <c r="P1101" s="212">
        <f t="shared" si="292"/>
        <v>0</v>
      </c>
      <c r="Q1101" s="66">
        <f t="shared" si="293"/>
        <v>0</v>
      </c>
    </row>
    <row r="1102" spans="1:17" ht="16.5" hidden="1" customHeight="1" outlineLevel="1">
      <c r="A1102" s="510"/>
      <c r="B1102" s="511"/>
      <c r="C1102" s="108" t="s">
        <v>191</v>
      </c>
      <c r="D1102" s="108"/>
      <c r="E1102" s="206">
        <v>0</v>
      </c>
      <c r="F1102" s="206">
        <v>0</v>
      </c>
      <c r="G1102" s="206">
        <v>0</v>
      </c>
      <c r="H1102" s="349">
        <v>0</v>
      </c>
      <c r="I1102" s="349">
        <v>0</v>
      </c>
      <c r="J1102" s="212">
        <f t="shared" si="291"/>
        <v>0</v>
      </c>
      <c r="K1102" s="206">
        <v>0</v>
      </c>
      <c r="L1102" s="206">
        <v>0</v>
      </c>
      <c r="M1102" s="206">
        <v>0</v>
      </c>
      <c r="N1102" s="206">
        <v>0</v>
      </c>
      <c r="O1102" s="206">
        <v>0</v>
      </c>
      <c r="P1102" s="212">
        <f t="shared" si="292"/>
        <v>0</v>
      </c>
      <c r="Q1102" s="66">
        <f t="shared" si="293"/>
        <v>0</v>
      </c>
    </row>
    <row r="1103" spans="1:17" ht="16.5" hidden="1" customHeight="1" outlineLevel="1">
      <c r="A1103" s="510"/>
      <c r="B1103" s="511"/>
      <c r="C1103" s="86" t="s">
        <v>192</v>
      </c>
      <c r="D1103" s="86"/>
      <c r="E1103" s="206">
        <v>0</v>
      </c>
      <c r="F1103" s="206">
        <v>0</v>
      </c>
      <c r="G1103" s="206">
        <v>0</v>
      </c>
      <c r="H1103" s="349">
        <v>0</v>
      </c>
      <c r="I1103" s="349">
        <v>0</v>
      </c>
      <c r="J1103" s="212">
        <f t="shared" si="291"/>
        <v>0</v>
      </c>
      <c r="K1103" s="206">
        <v>0</v>
      </c>
      <c r="L1103" s="206">
        <v>0</v>
      </c>
      <c r="M1103" s="206">
        <v>0</v>
      </c>
      <c r="N1103" s="206">
        <v>0</v>
      </c>
      <c r="O1103" s="206">
        <v>0</v>
      </c>
      <c r="P1103" s="212">
        <f t="shared" si="292"/>
        <v>0</v>
      </c>
      <c r="Q1103" s="66">
        <f t="shared" si="293"/>
        <v>0</v>
      </c>
    </row>
    <row r="1104" spans="1:17" ht="16.5" hidden="1" customHeight="1" outlineLevel="1">
      <c r="A1104" s="510"/>
      <c r="B1104" s="511"/>
      <c r="C1104" s="97" t="s">
        <v>193</v>
      </c>
      <c r="D1104" s="97"/>
      <c r="E1104" s="206">
        <v>0</v>
      </c>
      <c r="F1104" s="206">
        <v>0</v>
      </c>
      <c r="G1104" s="206">
        <v>0</v>
      </c>
      <c r="H1104" s="349">
        <v>0</v>
      </c>
      <c r="I1104" s="349">
        <v>0</v>
      </c>
      <c r="J1104" s="212">
        <f t="shared" si="291"/>
        <v>0</v>
      </c>
      <c r="K1104" s="206">
        <v>0</v>
      </c>
      <c r="L1104" s="206">
        <v>0</v>
      </c>
      <c r="M1104" s="206">
        <v>0</v>
      </c>
      <c r="N1104" s="206">
        <v>0</v>
      </c>
      <c r="O1104" s="206">
        <v>0</v>
      </c>
      <c r="P1104" s="212">
        <f t="shared" si="292"/>
        <v>0</v>
      </c>
      <c r="Q1104" s="66">
        <f t="shared" si="293"/>
        <v>0</v>
      </c>
    </row>
    <row r="1105" spans="1:17" ht="16.5" hidden="1" customHeight="1" outlineLevel="1">
      <c r="A1105" s="510"/>
      <c r="B1105" s="511"/>
      <c r="C1105" s="97" t="s">
        <v>194</v>
      </c>
      <c r="D1105" s="97"/>
      <c r="E1105" s="206">
        <v>0</v>
      </c>
      <c r="F1105" s="206">
        <v>0</v>
      </c>
      <c r="G1105" s="206">
        <v>0</v>
      </c>
      <c r="H1105" s="349">
        <v>0</v>
      </c>
      <c r="I1105" s="349">
        <v>0</v>
      </c>
      <c r="J1105" s="212">
        <f t="shared" si="291"/>
        <v>0</v>
      </c>
      <c r="K1105" s="206">
        <v>0</v>
      </c>
      <c r="L1105" s="206">
        <v>0</v>
      </c>
      <c r="M1105" s="206">
        <v>0</v>
      </c>
      <c r="N1105" s="206">
        <v>0</v>
      </c>
      <c r="O1105" s="206">
        <v>0</v>
      </c>
      <c r="P1105" s="212">
        <f t="shared" si="292"/>
        <v>0</v>
      </c>
      <c r="Q1105" s="66">
        <f t="shared" si="293"/>
        <v>0</v>
      </c>
    </row>
    <row r="1106" spans="1:17" ht="16.5" hidden="1" customHeight="1" outlineLevel="1">
      <c r="A1106" s="510"/>
      <c r="B1106" s="511"/>
      <c r="C1106" s="97" t="s">
        <v>195</v>
      </c>
      <c r="D1106" s="97"/>
      <c r="E1106" s="206">
        <v>0</v>
      </c>
      <c r="F1106" s="206">
        <v>0</v>
      </c>
      <c r="G1106" s="206">
        <v>0</v>
      </c>
      <c r="H1106" s="349">
        <v>0</v>
      </c>
      <c r="I1106" s="349">
        <v>0</v>
      </c>
      <c r="J1106" s="212">
        <f t="shared" si="291"/>
        <v>0</v>
      </c>
      <c r="K1106" s="206">
        <v>0</v>
      </c>
      <c r="L1106" s="206">
        <v>0</v>
      </c>
      <c r="M1106" s="206">
        <v>0</v>
      </c>
      <c r="N1106" s="206">
        <v>0</v>
      </c>
      <c r="O1106" s="206">
        <v>0</v>
      </c>
      <c r="P1106" s="212">
        <f t="shared" si="292"/>
        <v>0</v>
      </c>
      <c r="Q1106" s="66">
        <f t="shared" si="293"/>
        <v>0</v>
      </c>
    </row>
    <row r="1107" spans="1:17" ht="16.5" hidden="1" customHeight="1" outlineLevel="1">
      <c r="A1107" s="510"/>
      <c r="B1107" s="511"/>
      <c r="C1107" s="97" t="s">
        <v>196</v>
      </c>
      <c r="D1107" s="97"/>
      <c r="E1107" s="206">
        <v>0</v>
      </c>
      <c r="F1107" s="206">
        <v>0</v>
      </c>
      <c r="G1107" s="206">
        <v>0</v>
      </c>
      <c r="H1107" s="349">
        <v>0</v>
      </c>
      <c r="I1107" s="349">
        <v>0</v>
      </c>
      <c r="J1107" s="212">
        <f t="shared" si="291"/>
        <v>0</v>
      </c>
      <c r="K1107" s="206">
        <v>0</v>
      </c>
      <c r="L1107" s="206">
        <v>0</v>
      </c>
      <c r="M1107" s="206">
        <v>0</v>
      </c>
      <c r="N1107" s="206">
        <v>0</v>
      </c>
      <c r="O1107" s="206">
        <v>0</v>
      </c>
      <c r="P1107" s="212">
        <f t="shared" si="292"/>
        <v>0</v>
      </c>
      <c r="Q1107" s="66">
        <f t="shared" si="293"/>
        <v>0</v>
      </c>
    </row>
    <row r="1108" spans="1:17" ht="16.5" hidden="1" customHeight="1" outlineLevel="1">
      <c r="A1108" s="510"/>
      <c r="B1108" s="511"/>
      <c r="C1108" s="97" t="s">
        <v>197</v>
      </c>
      <c r="D1108" s="97"/>
      <c r="E1108" s="206">
        <v>0</v>
      </c>
      <c r="F1108" s="206">
        <v>0</v>
      </c>
      <c r="G1108" s="206">
        <v>0</v>
      </c>
      <c r="H1108" s="349">
        <v>0</v>
      </c>
      <c r="I1108" s="349">
        <v>0</v>
      </c>
      <c r="J1108" s="212">
        <f t="shared" si="291"/>
        <v>0</v>
      </c>
      <c r="K1108" s="206">
        <v>0</v>
      </c>
      <c r="L1108" s="206">
        <v>0</v>
      </c>
      <c r="M1108" s="206">
        <v>0</v>
      </c>
      <c r="N1108" s="206">
        <v>0</v>
      </c>
      <c r="O1108" s="206">
        <v>0</v>
      </c>
      <c r="P1108" s="212">
        <f t="shared" si="292"/>
        <v>0</v>
      </c>
      <c r="Q1108" s="66">
        <f t="shared" si="293"/>
        <v>0</v>
      </c>
    </row>
    <row r="1109" spans="1:17" ht="16.5" hidden="1" customHeight="1" outlineLevel="1">
      <c r="A1109" s="510"/>
      <c r="B1109" s="511"/>
      <c r="C1109" s="97" t="s">
        <v>198</v>
      </c>
      <c r="D1109" s="97"/>
      <c r="E1109" s="206">
        <v>0</v>
      </c>
      <c r="F1109" s="206">
        <v>0</v>
      </c>
      <c r="G1109" s="206">
        <v>0</v>
      </c>
      <c r="H1109" s="349">
        <v>0</v>
      </c>
      <c r="I1109" s="349">
        <v>0</v>
      </c>
      <c r="J1109" s="212">
        <f t="shared" si="291"/>
        <v>0</v>
      </c>
      <c r="K1109" s="206">
        <v>0</v>
      </c>
      <c r="L1109" s="206">
        <v>0</v>
      </c>
      <c r="M1109" s="206">
        <v>0</v>
      </c>
      <c r="N1109" s="206">
        <v>0</v>
      </c>
      <c r="O1109" s="206">
        <v>0</v>
      </c>
      <c r="P1109" s="212">
        <f t="shared" si="292"/>
        <v>0</v>
      </c>
      <c r="Q1109" s="66">
        <f t="shared" si="293"/>
        <v>0</v>
      </c>
    </row>
    <row r="1110" spans="1:17" ht="25.5" customHeight="1" collapsed="1">
      <c r="A1110" s="510"/>
      <c r="B1110" s="511"/>
      <c r="C1110" s="128" t="s">
        <v>277</v>
      </c>
      <c r="D1110" s="25">
        <v>0</v>
      </c>
      <c r="E1110" s="208">
        <f>SUM(E1111:E1143)</f>
        <v>951000</v>
      </c>
      <c r="F1110" s="208">
        <f>SUM(F1111:F1143)</f>
        <v>0</v>
      </c>
      <c r="G1110" s="208">
        <f t="shared" ref="G1110" si="297">SUM(G1111:G1143)</f>
        <v>0</v>
      </c>
      <c r="H1110" s="351"/>
      <c r="I1110" s="351"/>
      <c r="J1110" s="212">
        <f t="shared" si="291"/>
        <v>951000</v>
      </c>
      <c r="K1110" s="347">
        <f t="shared" ref="K1110:N1110" si="298">SUM(K1111:K1143)</f>
        <v>0</v>
      </c>
      <c r="L1110" s="347">
        <f t="shared" si="298"/>
        <v>0</v>
      </c>
      <c r="M1110" s="347">
        <f t="shared" si="298"/>
        <v>0</v>
      </c>
      <c r="N1110" s="208">
        <f t="shared" si="298"/>
        <v>0</v>
      </c>
      <c r="O1110" s="208"/>
      <c r="P1110" s="212">
        <f t="shared" si="292"/>
        <v>0</v>
      </c>
      <c r="Q1110" s="66">
        <f t="shared" si="293"/>
        <v>951000</v>
      </c>
    </row>
    <row r="1111" spans="1:17" ht="16.5" hidden="1" customHeight="1" outlineLevel="1">
      <c r="A1111" s="510"/>
      <c r="B1111" s="511"/>
      <c r="C1111" s="108" t="s">
        <v>167</v>
      </c>
      <c r="D1111" s="108"/>
      <c r="E1111" s="206">
        <v>157283</v>
      </c>
      <c r="F1111" s="206">
        <v>0</v>
      </c>
      <c r="G1111" s="206">
        <v>0</v>
      </c>
      <c r="H1111" s="349"/>
      <c r="I1111" s="349"/>
      <c r="J1111" s="212">
        <f t="shared" si="291"/>
        <v>157283</v>
      </c>
      <c r="K1111" s="208"/>
      <c r="L1111" s="206">
        <v>0</v>
      </c>
      <c r="M1111" s="206">
        <v>0</v>
      </c>
      <c r="N1111" s="206">
        <v>0</v>
      </c>
      <c r="O1111" s="206">
        <v>0</v>
      </c>
      <c r="P1111" s="212">
        <f t="shared" si="292"/>
        <v>0</v>
      </c>
      <c r="Q1111" s="66">
        <f t="shared" si="293"/>
        <v>157283</v>
      </c>
    </row>
    <row r="1112" spans="1:17" ht="16.5" hidden="1" customHeight="1" outlineLevel="1">
      <c r="A1112" s="510"/>
      <c r="B1112" s="511"/>
      <c r="C1112" s="108" t="s">
        <v>168</v>
      </c>
      <c r="D1112" s="108"/>
      <c r="E1112" s="206">
        <v>400711</v>
      </c>
      <c r="F1112" s="206">
        <v>0</v>
      </c>
      <c r="G1112" s="206">
        <v>0</v>
      </c>
      <c r="H1112" s="349"/>
      <c r="I1112" s="349"/>
      <c r="J1112" s="212">
        <f t="shared" si="291"/>
        <v>400711</v>
      </c>
      <c r="K1112" s="206"/>
      <c r="L1112" s="206">
        <v>0</v>
      </c>
      <c r="M1112" s="206">
        <v>0</v>
      </c>
      <c r="N1112" s="208"/>
      <c r="O1112" s="206">
        <v>0</v>
      </c>
      <c r="P1112" s="212">
        <f t="shared" si="292"/>
        <v>0</v>
      </c>
      <c r="Q1112" s="66">
        <f t="shared" si="293"/>
        <v>400711</v>
      </c>
    </row>
    <row r="1113" spans="1:17" ht="16.5" hidden="1" customHeight="1" outlineLevel="1">
      <c r="A1113" s="510"/>
      <c r="B1113" s="511"/>
      <c r="C1113" s="108" t="s">
        <v>169</v>
      </c>
      <c r="D1113" s="108"/>
      <c r="E1113" s="206">
        <v>0</v>
      </c>
      <c r="F1113" s="206">
        <v>0</v>
      </c>
      <c r="G1113" s="208"/>
      <c r="H1113" s="349"/>
      <c r="I1113" s="349"/>
      <c r="J1113" s="212">
        <f t="shared" si="291"/>
        <v>0</v>
      </c>
      <c r="K1113" s="206"/>
      <c r="L1113" s="206">
        <v>0</v>
      </c>
      <c r="M1113" s="206">
        <v>0</v>
      </c>
      <c r="N1113" s="208"/>
      <c r="O1113" s="206">
        <v>0</v>
      </c>
      <c r="P1113" s="212">
        <f t="shared" si="292"/>
        <v>0</v>
      </c>
      <c r="Q1113" s="66">
        <f t="shared" si="293"/>
        <v>0</v>
      </c>
    </row>
    <row r="1114" spans="1:17" ht="16.5" hidden="1" customHeight="1" outlineLevel="1">
      <c r="A1114" s="510"/>
      <c r="B1114" s="511"/>
      <c r="C1114" s="108" t="s">
        <v>170</v>
      </c>
      <c r="D1114" s="108"/>
      <c r="E1114" s="206">
        <v>0</v>
      </c>
      <c r="F1114" s="206">
        <v>0</v>
      </c>
      <c r="G1114" s="206"/>
      <c r="H1114" s="351"/>
      <c r="I1114" s="349"/>
      <c r="J1114" s="212">
        <f t="shared" si="291"/>
        <v>0</v>
      </c>
      <c r="K1114" s="206"/>
      <c r="L1114" s="206">
        <v>0</v>
      </c>
      <c r="M1114" s="206">
        <v>0</v>
      </c>
      <c r="N1114" s="206"/>
      <c r="O1114" s="206">
        <v>0</v>
      </c>
      <c r="P1114" s="212">
        <f t="shared" si="292"/>
        <v>0</v>
      </c>
      <c r="Q1114" s="66">
        <f t="shared" si="293"/>
        <v>0</v>
      </c>
    </row>
    <row r="1115" spans="1:17" ht="16.5" hidden="1" customHeight="1" outlineLevel="1">
      <c r="A1115" s="510"/>
      <c r="B1115" s="511"/>
      <c r="C1115" s="108" t="s">
        <v>171</v>
      </c>
      <c r="D1115" s="108"/>
      <c r="E1115" s="206">
        <v>0</v>
      </c>
      <c r="F1115" s="208"/>
      <c r="G1115" s="206"/>
      <c r="H1115" s="349"/>
      <c r="I1115" s="349"/>
      <c r="J1115" s="212">
        <f t="shared" si="291"/>
        <v>0</v>
      </c>
      <c r="K1115" s="206"/>
      <c r="L1115" s="206">
        <v>0</v>
      </c>
      <c r="M1115" s="206">
        <v>0</v>
      </c>
      <c r="N1115" s="208"/>
      <c r="O1115" s="206">
        <v>0</v>
      </c>
      <c r="P1115" s="212">
        <f t="shared" si="292"/>
        <v>0</v>
      </c>
      <c r="Q1115" s="66">
        <f t="shared" si="293"/>
        <v>0</v>
      </c>
    </row>
    <row r="1116" spans="1:17" ht="16.5" hidden="1" customHeight="1" outlineLevel="1">
      <c r="A1116" s="510"/>
      <c r="B1116" s="511"/>
      <c r="C1116" s="108" t="s">
        <v>172</v>
      </c>
      <c r="D1116" s="108"/>
      <c r="E1116" s="206">
        <v>0</v>
      </c>
      <c r="F1116" s="208"/>
      <c r="G1116" s="206"/>
      <c r="H1116" s="349"/>
      <c r="I1116" s="349"/>
      <c r="J1116" s="212">
        <f t="shared" si="291"/>
        <v>0</v>
      </c>
      <c r="K1116" s="206"/>
      <c r="L1116" s="206">
        <v>0</v>
      </c>
      <c r="M1116" s="206">
        <v>0</v>
      </c>
      <c r="N1116" s="208"/>
      <c r="O1116" s="206">
        <v>0</v>
      </c>
      <c r="P1116" s="212">
        <f t="shared" si="292"/>
        <v>0</v>
      </c>
      <c r="Q1116" s="66">
        <f t="shared" si="293"/>
        <v>0</v>
      </c>
    </row>
    <row r="1117" spans="1:17" ht="16.5" hidden="1" customHeight="1" outlineLevel="1">
      <c r="A1117" s="510"/>
      <c r="B1117" s="511"/>
      <c r="C1117" s="108" t="s">
        <v>173</v>
      </c>
      <c r="D1117" s="108"/>
      <c r="E1117" s="206">
        <v>134962</v>
      </c>
      <c r="F1117" s="206"/>
      <c r="G1117" s="206"/>
      <c r="H1117" s="349"/>
      <c r="I1117" s="349"/>
      <c r="J1117" s="212">
        <f t="shared" si="291"/>
        <v>134962</v>
      </c>
      <c r="K1117" s="208"/>
      <c r="L1117" s="206">
        <v>0</v>
      </c>
      <c r="M1117" s="206">
        <v>0</v>
      </c>
      <c r="N1117" s="206">
        <v>0</v>
      </c>
      <c r="O1117" s="206">
        <v>0</v>
      </c>
      <c r="P1117" s="212">
        <f t="shared" si="292"/>
        <v>0</v>
      </c>
      <c r="Q1117" s="66">
        <f t="shared" si="293"/>
        <v>134962</v>
      </c>
    </row>
    <row r="1118" spans="1:17" ht="16.5" hidden="1" customHeight="1" outlineLevel="1">
      <c r="A1118" s="510"/>
      <c r="B1118" s="511"/>
      <c r="C1118" s="108" t="s">
        <v>174</v>
      </c>
      <c r="D1118" s="108"/>
      <c r="E1118" s="206">
        <v>0</v>
      </c>
      <c r="F1118" s="208"/>
      <c r="G1118" s="206"/>
      <c r="H1118" s="349"/>
      <c r="I1118" s="349"/>
      <c r="J1118" s="212">
        <f t="shared" si="291"/>
        <v>0</v>
      </c>
      <c r="K1118" s="206">
        <v>0</v>
      </c>
      <c r="L1118" s="206">
        <v>0</v>
      </c>
      <c r="M1118" s="206">
        <v>0</v>
      </c>
      <c r="N1118" s="206">
        <v>0</v>
      </c>
      <c r="O1118" s="206">
        <v>0</v>
      </c>
      <c r="P1118" s="212">
        <f t="shared" si="292"/>
        <v>0</v>
      </c>
      <c r="Q1118" s="66">
        <f t="shared" si="293"/>
        <v>0</v>
      </c>
    </row>
    <row r="1119" spans="1:17" ht="16.5" hidden="1" customHeight="1" outlineLevel="1">
      <c r="A1119" s="510"/>
      <c r="B1119" s="511"/>
      <c r="C1119" s="108" t="s">
        <v>175</v>
      </c>
      <c r="D1119" s="108"/>
      <c r="E1119" s="206">
        <v>0</v>
      </c>
      <c r="F1119" s="208"/>
      <c r="G1119" s="206"/>
      <c r="H1119" s="349"/>
      <c r="I1119" s="349"/>
      <c r="J1119" s="212">
        <f t="shared" si="291"/>
        <v>0</v>
      </c>
      <c r="K1119" s="206">
        <v>0</v>
      </c>
      <c r="L1119" s="206">
        <v>0</v>
      </c>
      <c r="M1119" s="206">
        <v>0</v>
      </c>
      <c r="N1119" s="206">
        <v>0</v>
      </c>
      <c r="O1119" s="206">
        <v>0</v>
      </c>
      <c r="P1119" s="212">
        <f t="shared" si="292"/>
        <v>0</v>
      </c>
      <c r="Q1119" s="66">
        <f t="shared" si="293"/>
        <v>0</v>
      </c>
    </row>
    <row r="1120" spans="1:17" ht="16.5" hidden="1" customHeight="1" outlineLevel="1">
      <c r="A1120" s="510"/>
      <c r="B1120" s="511"/>
      <c r="C1120" s="108" t="s">
        <v>176</v>
      </c>
      <c r="D1120" s="108"/>
      <c r="E1120" s="206">
        <v>0</v>
      </c>
      <c r="F1120" s="206"/>
      <c r="G1120" s="208"/>
      <c r="H1120" s="349"/>
      <c r="I1120" s="349"/>
      <c r="J1120" s="212">
        <f t="shared" si="291"/>
        <v>0</v>
      </c>
      <c r="K1120" s="206">
        <v>0</v>
      </c>
      <c r="L1120" s="206">
        <v>0</v>
      </c>
      <c r="M1120" s="206">
        <v>0</v>
      </c>
      <c r="N1120" s="206">
        <v>0</v>
      </c>
      <c r="O1120" s="206">
        <v>0</v>
      </c>
      <c r="P1120" s="212">
        <f t="shared" si="292"/>
        <v>0</v>
      </c>
      <c r="Q1120" s="66">
        <f t="shared" si="293"/>
        <v>0</v>
      </c>
    </row>
    <row r="1121" spans="1:17" ht="16.5" hidden="1" customHeight="1" outlineLevel="1">
      <c r="A1121" s="510"/>
      <c r="B1121" s="511"/>
      <c r="C1121" s="108" t="s">
        <v>177</v>
      </c>
      <c r="D1121" s="108"/>
      <c r="E1121" s="206">
        <v>0</v>
      </c>
      <c r="F1121" s="206"/>
      <c r="G1121" s="206"/>
      <c r="H1121" s="351"/>
      <c r="I1121" s="349"/>
      <c r="J1121" s="212">
        <f t="shared" si="291"/>
        <v>0</v>
      </c>
      <c r="K1121" s="206">
        <v>0</v>
      </c>
      <c r="L1121" s="206">
        <v>0</v>
      </c>
      <c r="M1121" s="206">
        <v>0</v>
      </c>
      <c r="N1121" s="206">
        <v>0</v>
      </c>
      <c r="O1121" s="206">
        <v>0</v>
      </c>
      <c r="P1121" s="212">
        <f t="shared" si="292"/>
        <v>0</v>
      </c>
      <c r="Q1121" s="66">
        <f t="shared" si="293"/>
        <v>0</v>
      </c>
    </row>
    <row r="1122" spans="1:17" ht="16.5" hidden="1" customHeight="1" outlineLevel="1">
      <c r="A1122" s="510"/>
      <c r="B1122" s="511"/>
      <c r="C1122" s="108" t="s">
        <v>178</v>
      </c>
      <c r="D1122" s="108"/>
      <c r="E1122" s="206">
        <v>0</v>
      </c>
      <c r="F1122" s="206"/>
      <c r="G1122" s="206"/>
      <c r="H1122" s="351"/>
      <c r="I1122" s="349"/>
      <c r="J1122" s="212">
        <f t="shared" si="291"/>
        <v>0</v>
      </c>
      <c r="K1122" s="206">
        <v>0</v>
      </c>
      <c r="L1122" s="206">
        <v>0</v>
      </c>
      <c r="M1122" s="206">
        <v>0</v>
      </c>
      <c r="N1122" s="206">
        <v>0</v>
      </c>
      <c r="O1122" s="208"/>
      <c r="P1122" s="212">
        <f t="shared" si="292"/>
        <v>0</v>
      </c>
      <c r="Q1122" s="66">
        <f t="shared" si="293"/>
        <v>0</v>
      </c>
    </row>
    <row r="1123" spans="1:17" ht="16.5" hidden="1" customHeight="1" outlineLevel="1">
      <c r="A1123" s="510"/>
      <c r="B1123" s="511"/>
      <c r="C1123" s="108" t="s">
        <v>179</v>
      </c>
      <c r="D1123" s="108"/>
      <c r="E1123" s="206">
        <v>0</v>
      </c>
      <c r="F1123" s="206"/>
      <c r="G1123" s="206"/>
      <c r="H1123" s="351"/>
      <c r="I1123" s="349"/>
      <c r="J1123" s="212">
        <f t="shared" si="291"/>
        <v>0</v>
      </c>
      <c r="K1123" s="206">
        <v>0</v>
      </c>
      <c r="L1123" s="206">
        <v>0</v>
      </c>
      <c r="M1123" s="206">
        <v>0</v>
      </c>
      <c r="N1123" s="206">
        <v>0</v>
      </c>
      <c r="O1123" s="206"/>
      <c r="P1123" s="212">
        <f t="shared" si="292"/>
        <v>0</v>
      </c>
      <c r="Q1123" s="66">
        <f t="shared" si="293"/>
        <v>0</v>
      </c>
    </row>
    <row r="1124" spans="1:17" ht="16.5" hidden="1" customHeight="1" outlineLevel="1">
      <c r="A1124" s="510"/>
      <c r="B1124" s="511"/>
      <c r="C1124" s="108" t="s">
        <v>180</v>
      </c>
      <c r="D1124" s="108"/>
      <c r="E1124" s="206">
        <v>0</v>
      </c>
      <c r="F1124" s="206"/>
      <c r="G1124" s="208"/>
      <c r="H1124" s="349"/>
      <c r="I1124" s="349"/>
      <c r="J1124" s="212">
        <f t="shared" ref="J1124:J1187" si="299">I1124+H1124+G1124+F1124+E1124+D1124</f>
        <v>0</v>
      </c>
      <c r="K1124" s="206">
        <v>0</v>
      </c>
      <c r="L1124" s="206">
        <v>0</v>
      </c>
      <c r="M1124" s="206">
        <v>0</v>
      </c>
      <c r="N1124" s="206">
        <v>0</v>
      </c>
      <c r="O1124" s="206"/>
      <c r="P1124" s="212">
        <f t="shared" si="292"/>
        <v>0</v>
      </c>
      <c r="Q1124" s="66">
        <f t="shared" si="293"/>
        <v>0</v>
      </c>
    </row>
    <row r="1125" spans="1:17" ht="16.5" hidden="1" customHeight="1" outlineLevel="1">
      <c r="A1125" s="510"/>
      <c r="B1125" s="511"/>
      <c r="C1125" s="108" t="s">
        <v>181</v>
      </c>
      <c r="D1125" s="108"/>
      <c r="E1125" s="206">
        <v>0</v>
      </c>
      <c r="F1125" s="208"/>
      <c r="G1125" s="206"/>
      <c r="H1125" s="349"/>
      <c r="I1125" s="349"/>
      <c r="J1125" s="212">
        <f t="shared" si="299"/>
        <v>0</v>
      </c>
      <c r="K1125" s="208"/>
      <c r="L1125" s="206">
        <v>0</v>
      </c>
      <c r="M1125" s="206">
        <v>0</v>
      </c>
      <c r="N1125" s="206">
        <v>0</v>
      </c>
      <c r="O1125" s="206"/>
      <c r="P1125" s="212">
        <f t="shared" si="292"/>
        <v>0</v>
      </c>
      <c r="Q1125" s="66">
        <f t="shared" si="293"/>
        <v>0</v>
      </c>
    </row>
    <row r="1126" spans="1:17" ht="16.5" hidden="1" customHeight="1" outlineLevel="1">
      <c r="A1126" s="510"/>
      <c r="B1126" s="511"/>
      <c r="C1126" s="108" t="s">
        <v>182</v>
      </c>
      <c r="D1126" s="108"/>
      <c r="E1126" s="206">
        <v>0</v>
      </c>
      <c r="F1126" s="206">
        <v>0</v>
      </c>
      <c r="G1126" s="206"/>
      <c r="H1126" s="349"/>
      <c r="I1126" s="351"/>
      <c r="J1126" s="212">
        <f t="shared" si="299"/>
        <v>0</v>
      </c>
      <c r="K1126" s="206"/>
      <c r="L1126" s="206">
        <v>0</v>
      </c>
      <c r="M1126" s="206">
        <v>0</v>
      </c>
      <c r="N1126" s="206">
        <v>0</v>
      </c>
      <c r="O1126" s="206"/>
      <c r="P1126" s="212">
        <f t="shared" si="292"/>
        <v>0</v>
      </c>
      <c r="Q1126" s="66">
        <f t="shared" si="293"/>
        <v>0</v>
      </c>
    </row>
    <row r="1127" spans="1:17" ht="16.5" hidden="1" customHeight="1" outlineLevel="1">
      <c r="A1127" s="510"/>
      <c r="B1127" s="511"/>
      <c r="C1127" s="108" t="s">
        <v>183</v>
      </c>
      <c r="D1127" s="108"/>
      <c r="E1127" s="206">
        <v>0</v>
      </c>
      <c r="F1127" s="206">
        <v>0</v>
      </c>
      <c r="G1127" s="208"/>
      <c r="H1127" s="349"/>
      <c r="I1127" s="349"/>
      <c r="J1127" s="212">
        <f t="shared" si="299"/>
        <v>0</v>
      </c>
      <c r="K1127" s="206"/>
      <c r="L1127" s="206">
        <v>0</v>
      </c>
      <c r="M1127" s="206">
        <v>0</v>
      </c>
      <c r="N1127" s="206">
        <v>0</v>
      </c>
      <c r="O1127" s="208"/>
      <c r="P1127" s="212">
        <f t="shared" si="292"/>
        <v>0</v>
      </c>
      <c r="Q1127" s="66">
        <f t="shared" si="293"/>
        <v>0</v>
      </c>
    </row>
    <row r="1128" spans="1:17" ht="16.5" hidden="1" customHeight="1" outlineLevel="1">
      <c r="A1128" s="510"/>
      <c r="B1128" s="511"/>
      <c r="C1128" s="108" t="s">
        <v>171</v>
      </c>
      <c r="D1128" s="108"/>
      <c r="E1128" s="206">
        <v>0</v>
      </c>
      <c r="F1128" s="206">
        <v>0</v>
      </c>
      <c r="G1128" s="206"/>
      <c r="H1128" s="351"/>
      <c r="I1128" s="349"/>
      <c r="J1128" s="212">
        <f t="shared" si="299"/>
        <v>0</v>
      </c>
      <c r="K1128" s="206"/>
      <c r="L1128" s="206">
        <v>0</v>
      </c>
      <c r="M1128" s="206">
        <v>0</v>
      </c>
      <c r="N1128" s="206">
        <v>0</v>
      </c>
      <c r="O1128" s="206"/>
      <c r="P1128" s="212">
        <f t="shared" si="292"/>
        <v>0</v>
      </c>
      <c r="Q1128" s="66">
        <f t="shared" si="293"/>
        <v>0</v>
      </c>
    </row>
    <row r="1129" spans="1:17" ht="16.5" hidden="1" customHeight="1" outlineLevel="1">
      <c r="A1129" s="510"/>
      <c r="B1129" s="511"/>
      <c r="C1129" s="108" t="s">
        <v>184</v>
      </c>
      <c r="D1129" s="108"/>
      <c r="E1129" s="113">
        <v>258044</v>
      </c>
      <c r="F1129" s="206">
        <v>0</v>
      </c>
      <c r="G1129" s="206">
        <v>0</v>
      </c>
      <c r="H1129" s="349"/>
      <c r="I1129" s="349"/>
      <c r="J1129" s="212">
        <f t="shared" si="299"/>
        <v>258044</v>
      </c>
      <c r="K1129" s="206"/>
      <c r="L1129" s="206">
        <v>0</v>
      </c>
      <c r="M1129" s="208"/>
      <c r="N1129" s="206">
        <v>0</v>
      </c>
      <c r="O1129" s="206"/>
      <c r="P1129" s="212">
        <f t="shared" si="292"/>
        <v>0</v>
      </c>
      <c r="Q1129" s="66">
        <f t="shared" si="293"/>
        <v>258044</v>
      </c>
    </row>
    <row r="1130" spans="1:17" ht="16.5" hidden="1" customHeight="1" outlineLevel="1">
      <c r="A1130" s="510"/>
      <c r="B1130" s="511"/>
      <c r="C1130" s="108" t="s">
        <v>185</v>
      </c>
      <c r="D1130" s="108"/>
      <c r="E1130" s="206">
        <v>0</v>
      </c>
      <c r="F1130" s="206">
        <v>0</v>
      </c>
      <c r="G1130" s="206">
        <v>0</v>
      </c>
      <c r="H1130" s="349"/>
      <c r="I1130" s="351"/>
      <c r="J1130" s="212">
        <f t="shared" si="299"/>
        <v>0</v>
      </c>
      <c r="K1130" s="206"/>
      <c r="L1130" s="206">
        <v>0</v>
      </c>
      <c r="M1130" s="206"/>
      <c r="N1130" s="206">
        <v>0</v>
      </c>
      <c r="O1130" s="206"/>
      <c r="P1130" s="212">
        <f t="shared" si="292"/>
        <v>0</v>
      </c>
      <c r="Q1130" s="66">
        <f t="shared" si="293"/>
        <v>0</v>
      </c>
    </row>
    <row r="1131" spans="1:17" ht="16.5" hidden="1" customHeight="1" outlineLevel="1">
      <c r="A1131" s="510"/>
      <c r="B1131" s="511"/>
      <c r="C1131" s="108" t="s">
        <v>186</v>
      </c>
      <c r="D1131" s="108"/>
      <c r="E1131" s="206">
        <v>0</v>
      </c>
      <c r="F1131" s="206">
        <v>0</v>
      </c>
      <c r="G1131" s="206">
        <v>0</v>
      </c>
      <c r="H1131" s="351"/>
      <c r="I1131" s="349"/>
      <c r="J1131" s="212">
        <f t="shared" si="299"/>
        <v>0</v>
      </c>
      <c r="K1131" s="206"/>
      <c r="L1131" s="206">
        <v>0</v>
      </c>
      <c r="M1131" s="206"/>
      <c r="N1131" s="206">
        <v>0</v>
      </c>
      <c r="O1131" s="206"/>
      <c r="P1131" s="212">
        <f t="shared" si="292"/>
        <v>0</v>
      </c>
      <c r="Q1131" s="66">
        <f t="shared" si="293"/>
        <v>0</v>
      </c>
    </row>
    <row r="1132" spans="1:17" ht="16.5" hidden="1" customHeight="1" outlineLevel="1">
      <c r="A1132" s="510"/>
      <c r="B1132" s="511"/>
      <c r="C1132" s="108" t="s">
        <v>187</v>
      </c>
      <c r="D1132" s="108"/>
      <c r="E1132" s="206">
        <v>0</v>
      </c>
      <c r="F1132" s="206">
        <v>0</v>
      </c>
      <c r="G1132" s="206">
        <v>0</v>
      </c>
      <c r="H1132" s="349"/>
      <c r="I1132" s="349"/>
      <c r="J1132" s="212">
        <f t="shared" si="299"/>
        <v>0</v>
      </c>
      <c r="K1132" s="206"/>
      <c r="L1132" s="206">
        <v>0</v>
      </c>
      <c r="M1132" s="206"/>
      <c r="N1132" s="206">
        <v>0</v>
      </c>
      <c r="O1132" s="208"/>
      <c r="P1132" s="212">
        <f t="shared" ref="P1132:P1195" si="300">K1132+L1132+M1132+N1132+O1132</f>
        <v>0</v>
      </c>
      <c r="Q1132" s="66">
        <f t="shared" si="293"/>
        <v>0</v>
      </c>
    </row>
    <row r="1133" spans="1:17" ht="16.5" hidden="1" customHeight="1" outlineLevel="1">
      <c r="A1133" s="510"/>
      <c r="B1133" s="511"/>
      <c r="C1133" s="108" t="s">
        <v>188</v>
      </c>
      <c r="D1133" s="108"/>
      <c r="E1133" s="206">
        <v>0</v>
      </c>
      <c r="F1133" s="206">
        <v>0</v>
      </c>
      <c r="G1133" s="206">
        <v>0</v>
      </c>
      <c r="H1133" s="349"/>
      <c r="I1133" s="351"/>
      <c r="J1133" s="212">
        <f t="shared" si="299"/>
        <v>0</v>
      </c>
      <c r="K1133" s="206"/>
      <c r="L1133" s="206">
        <v>0</v>
      </c>
      <c r="M1133" s="206"/>
      <c r="N1133" s="206">
        <v>0</v>
      </c>
      <c r="O1133" s="206"/>
      <c r="P1133" s="212">
        <f t="shared" si="300"/>
        <v>0</v>
      </c>
      <c r="Q1133" s="66">
        <f t="shared" si="293"/>
        <v>0</v>
      </c>
    </row>
    <row r="1134" spans="1:17" ht="16.5" hidden="1" customHeight="1" outlineLevel="1">
      <c r="A1134" s="510"/>
      <c r="B1134" s="511"/>
      <c r="C1134" s="108" t="s">
        <v>189</v>
      </c>
      <c r="D1134" s="108"/>
      <c r="E1134" s="206">
        <v>0</v>
      </c>
      <c r="F1134" s="206">
        <v>0</v>
      </c>
      <c r="G1134" s="206">
        <v>0</v>
      </c>
      <c r="H1134" s="349"/>
      <c r="I1134" s="349"/>
      <c r="J1134" s="212">
        <f t="shared" si="299"/>
        <v>0</v>
      </c>
      <c r="K1134" s="206"/>
      <c r="L1134" s="206">
        <v>0</v>
      </c>
      <c r="M1134" s="208"/>
      <c r="N1134" s="206">
        <v>0</v>
      </c>
      <c r="O1134" s="206"/>
      <c r="P1134" s="212">
        <f t="shared" si="300"/>
        <v>0</v>
      </c>
      <c r="Q1134" s="66">
        <f t="shared" si="293"/>
        <v>0</v>
      </c>
    </row>
    <row r="1135" spans="1:17" ht="16.5" hidden="1" customHeight="1" outlineLevel="1">
      <c r="A1135" s="510"/>
      <c r="B1135" s="511"/>
      <c r="C1135" s="108" t="s">
        <v>190</v>
      </c>
      <c r="D1135" s="108"/>
      <c r="E1135" s="206">
        <v>0</v>
      </c>
      <c r="F1135" s="206">
        <v>0</v>
      </c>
      <c r="G1135" s="206">
        <v>0</v>
      </c>
      <c r="H1135" s="349"/>
      <c r="I1135" s="349"/>
      <c r="J1135" s="212">
        <f t="shared" si="299"/>
        <v>0</v>
      </c>
      <c r="K1135" s="208"/>
      <c r="L1135" s="206">
        <v>0</v>
      </c>
      <c r="M1135" s="206"/>
      <c r="N1135" s="206">
        <v>0</v>
      </c>
      <c r="O1135" s="206"/>
      <c r="P1135" s="212">
        <f t="shared" si="300"/>
        <v>0</v>
      </c>
      <c r="Q1135" s="66">
        <f t="shared" si="293"/>
        <v>0</v>
      </c>
    </row>
    <row r="1136" spans="1:17" ht="16.5" hidden="1" customHeight="1" outlineLevel="1">
      <c r="A1136" s="510"/>
      <c r="B1136" s="511"/>
      <c r="C1136" s="108" t="s">
        <v>191</v>
      </c>
      <c r="D1136" s="108"/>
      <c r="E1136" s="206">
        <v>0</v>
      </c>
      <c r="F1136" s="206">
        <v>0</v>
      </c>
      <c r="G1136" s="206">
        <v>0</v>
      </c>
      <c r="H1136" s="349"/>
      <c r="I1136" s="349"/>
      <c r="J1136" s="212">
        <f t="shared" si="299"/>
        <v>0</v>
      </c>
      <c r="K1136" s="206">
        <v>0</v>
      </c>
      <c r="L1136" s="206">
        <v>0</v>
      </c>
      <c r="M1136" s="206"/>
      <c r="N1136" s="206">
        <v>0</v>
      </c>
      <c r="O1136" s="208"/>
      <c r="P1136" s="212">
        <f t="shared" si="300"/>
        <v>0</v>
      </c>
      <c r="Q1136" s="66">
        <f t="shared" ref="Q1136:Q1143" si="301">J1136+P1136</f>
        <v>0</v>
      </c>
    </row>
    <row r="1137" spans="1:17" ht="16.5" hidden="1" customHeight="1" outlineLevel="1">
      <c r="A1137" s="510"/>
      <c r="B1137" s="511"/>
      <c r="C1137" s="86" t="s">
        <v>192</v>
      </c>
      <c r="D1137" s="86"/>
      <c r="E1137" s="206">
        <v>0</v>
      </c>
      <c r="F1137" s="206">
        <v>0</v>
      </c>
      <c r="G1137" s="206">
        <v>0</v>
      </c>
      <c r="H1137" s="349"/>
      <c r="I1137" s="349"/>
      <c r="J1137" s="212">
        <f t="shared" si="299"/>
        <v>0</v>
      </c>
      <c r="K1137" s="206">
        <v>0</v>
      </c>
      <c r="L1137" s="206">
        <v>0</v>
      </c>
      <c r="M1137" s="208"/>
      <c r="N1137" s="206">
        <v>0</v>
      </c>
      <c r="O1137" s="206">
        <v>0</v>
      </c>
      <c r="P1137" s="212">
        <f t="shared" si="300"/>
        <v>0</v>
      </c>
      <c r="Q1137" s="66">
        <f t="shared" si="301"/>
        <v>0</v>
      </c>
    </row>
    <row r="1138" spans="1:17" ht="16.5" hidden="1" customHeight="1" outlineLevel="1">
      <c r="A1138" s="510"/>
      <c r="B1138" s="511"/>
      <c r="C1138" s="97" t="s">
        <v>193</v>
      </c>
      <c r="D1138" s="97"/>
      <c r="E1138" s="206">
        <v>0</v>
      </c>
      <c r="F1138" s="206">
        <v>0</v>
      </c>
      <c r="G1138" s="206">
        <v>0</v>
      </c>
      <c r="H1138" s="349"/>
      <c r="I1138" s="349"/>
      <c r="J1138" s="212">
        <f t="shared" si="299"/>
        <v>0</v>
      </c>
      <c r="K1138" s="206">
        <v>0</v>
      </c>
      <c r="L1138" s="208"/>
      <c r="M1138" s="206"/>
      <c r="N1138" s="206">
        <v>0</v>
      </c>
      <c r="O1138" s="206">
        <v>0</v>
      </c>
      <c r="P1138" s="212">
        <f t="shared" si="300"/>
        <v>0</v>
      </c>
      <c r="Q1138" s="66">
        <f t="shared" si="301"/>
        <v>0</v>
      </c>
    </row>
    <row r="1139" spans="1:17" ht="16.5" hidden="1" customHeight="1" outlineLevel="1">
      <c r="A1139" s="510"/>
      <c r="B1139" s="511"/>
      <c r="C1139" s="97" t="s">
        <v>194</v>
      </c>
      <c r="D1139" s="97"/>
      <c r="E1139" s="206">
        <v>0</v>
      </c>
      <c r="F1139" s="206">
        <v>0</v>
      </c>
      <c r="G1139" s="206">
        <v>0</v>
      </c>
      <c r="H1139" s="349"/>
      <c r="I1139" s="349"/>
      <c r="J1139" s="212">
        <f t="shared" si="299"/>
        <v>0</v>
      </c>
      <c r="K1139" s="206">
        <v>0</v>
      </c>
      <c r="L1139" s="206"/>
      <c r="M1139" s="208"/>
      <c r="N1139" s="206">
        <v>0</v>
      </c>
      <c r="O1139" s="206">
        <v>0</v>
      </c>
      <c r="P1139" s="212">
        <f t="shared" si="300"/>
        <v>0</v>
      </c>
      <c r="Q1139" s="66">
        <f t="shared" si="301"/>
        <v>0</v>
      </c>
    </row>
    <row r="1140" spans="1:17" ht="16.5" hidden="1" customHeight="1" outlineLevel="1">
      <c r="A1140" s="510"/>
      <c r="B1140" s="511"/>
      <c r="C1140" s="97" t="s">
        <v>195</v>
      </c>
      <c r="D1140" s="97"/>
      <c r="E1140" s="206">
        <v>0</v>
      </c>
      <c r="F1140" s="206">
        <v>0</v>
      </c>
      <c r="G1140" s="206">
        <v>0</v>
      </c>
      <c r="H1140" s="349"/>
      <c r="I1140" s="349"/>
      <c r="J1140" s="212">
        <f t="shared" si="299"/>
        <v>0</v>
      </c>
      <c r="K1140" s="206">
        <v>0</v>
      </c>
      <c r="L1140" s="206"/>
      <c r="M1140" s="206">
        <v>0</v>
      </c>
      <c r="N1140" s="206">
        <v>0</v>
      </c>
      <c r="O1140" s="206">
        <v>0</v>
      </c>
      <c r="P1140" s="212">
        <f t="shared" si="300"/>
        <v>0</v>
      </c>
      <c r="Q1140" s="66">
        <f t="shared" si="301"/>
        <v>0</v>
      </c>
    </row>
    <row r="1141" spans="1:17" ht="16.5" hidden="1" customHeight="1" outlineLevel="1">
      <c r="A1141" s="510"/>
      <c r="B1141" s="511"/>
      <c r="C1141" s="97" t="s">
        <v>196</v>
      </c>
      <c r="D1141" s="97"/>
      <c r="E1141" s="206">
        <v>0</v>
      </c>
      <c r="F1141" s="206">
        <v>0</v>
      </c>
      <c r="G1141" s="206">
        <v>0</v>
      </c>
      <c r="H1141" s="349"/>
      <c r="I1141" s="349"/>
      <c r="J1141" s="212">
        <f t="shared" si="299"/>
        <v>0</v>
      </c>
      <c r="K1141" s="206">
        <v>0</v>
      </c>
      <c r="L1141" s="208"/>
      <c r="M1141" s="206">
        <v>0</v>
      </c>
      <c r="N1141" s="206">
        <v>0</v>
      </c>
      <c r="O1141" s="206">
        <v>0</v>
      </c>
      <c r="P1141" s="212">
        <f t="shared" si="300"/>
        <v>0</v>
      </c>
      <c r="Q1141" s="66">
        <f t="shared" si="301"/>
        <v>0</v>
      </c>
    </row>
    <row r="1142" spans="1:17" ht="16.5" hidden="1" customHeight="1" outlineLevel="1">
      <c r="A1142" s="510"/>
      <c r="B1142" s="511"/>
      <c r="C1142" s="97" t="s">
        <v>197</v>
      </c>
      <c r="D1142" s="97"/>
      <c r="E1142" s="206">
        <v>0</v>
      </c>
      <c r="F1142" s="206">
        <v>0</v>
      </c>
      <c r="G1142" s="206">
        <v>0</v>
      </c>
      <c r="H1142" s="349"/>
      <c r="I1142" s="349"/>
      <c r="J1142" s="212">
        <f t="shared" si="299"/>
        <v>0</v>
      </c>
      <c r="K1142" s="206">
        <v>0</v>
      </c>
      <c r="L1142" s="206"/>
      <c r="M1142" s="206">
        <v>0</v>
      </c>
      <c r="N1142" s="206">
        <v>0</v>
      </c>
      <c r="O1142" s="206">
        <v>0</v>
      </c>
      <c r="P1142" s="212">
        <f t="shared" si="300"/>
        <v>0</v>
      </c>
      <c r="Q1142" s="66">
        <f t="shared" si="301"/>
        <v>0</v>
      </c>
    </row>
    <row r="1143" spans="1:17" ht="16.5" hidden="1" customHeight="1" outlineLevel="1">
      <c r="A1143" s="510"/>
      <c r="B1143" s="511"/>
      <c r="C1143" s="97" t="s">
        <v>198</v>
      </c>
      <c r="D1143" s="97"/>
      <c r="E1143" s="206">
        <v>0</v>
      </c>
      <c r="F1143" s="206">
        <v>0</v>
      </c>
      <c r="G1143" s="206">
        <v>0</v>
      </c>
      <c r="H1143" s="349"/>
      <c r="I1143" s="351"/>
      <c r="J1143" s="212">
        <f t="shared" si="299"/>
        <v>0</v>
      </c>
      <c r="K1143" s="206">
        <v>0</v>
      </c>
      <c r="L1143" s="208"/>
      <c r="M1143" s="206">
        <v>0</v>
      </c>
      <c r="N1143" s="206">
        <v>0</v>
      </c>
      <c r="O1143" s="206">
        <v>0</v>
      </c>
      <c r="P1143" s="212">
        <f t="shared" si="300"/>
        <v>0</v>
      </c>
      <c r="Q1143" s="66">
        <f t="shared" si="301"/>
        <v>0</v>
      </c>
    </row>
    <row r="1144" spans="1:17" ht="25.5" customHeight="1" collapsed="1">
      <c r="A1144" s="510"/>
      <c r="B1144" s="511"/>
      <c r="C1144" s="128" t="s">
        <v>22</v>
      </c>
      <c r="D1144" s="25">
        <v>0</v>
      </c>
      <c r="E1144" s="208">
        <f>SUM(E1145:E1177)</f>
        <v>0</v>
      </c>
      <c r="F1144" s="208">
        <f t="shared" ref="F1144:G1144" si="302">SUM(F1145:F1177)</f>
        <v>0</v>
      </c>
      <c r="G1144" s="208">
        <f t="shared" si="302"/>
        <v>0</v>
      </c>
      <c r="H1144" s="351"/>
      <c r="I1144" s="351"/>
      <c r="J1144" s="212">
        <f t="shared" si="299"/>
        <v>0</v>
      </c>
      <c r="K1144" s="208">
        <f>SUM(K1145:K1177)</f>
        <v>0</v>
      </c>
      <c r="L1144" s="208">
        <f>SUM(L1145:L1177)</f>
        <v>0</v>
      </c>
      <c r="M1144" s="307">
        <f>SUM(M1145:M1177)</f>
        <v>0</v>
      </c>
      <c r="N1144" s="208">
        <f>SUM(N1145:N1177)</f>
        <v>0</v>
      </c>
      <c r="O1144" s="307">
        <f>SUM(O1145:O1177)</f>
        <v>0</v>
      </c>
      <c r="P1144" s="212">
        <f>K1144+L1144+M1144+N1144+O1144</f>
        <v>0</v>
      </c>
      <c r="Q1144" s="66">
        <f>J1144+P1144</f>
        <v>0</v>
      </c>
    </row>
    <row r="1145" spans="1:17" ht="15.75" hidden="1" customHeight="1" outlineLevel="1">
      <c r="A1145" s="510"/>
      <c r="B1145" s="511"/>
      <c r="C1145" s="111" t="s">
        <v>167</v>
      </c>
      <c r="D1145" s="111"/>
      <c r="E1145" s="12">
        <v>0</v>
      </c>
      <c r="F1145" s="12">
        <v>0</v>
      </c>
      <c r="G1145" s="12">
        <v>0</v>
      </c>
      <c r="H1145" s="12"/>
      <c r="I1145" s="113"/>
      <c r="J1145" s="212">
        <f t="shared" si="299"/>
        <v>0</v>
      </c>
      <c r="K1145" s="113"/>
      <c r="L1145" s="221"/>
      <c r="M1145" s="310"/>
      <c r="N1145" s="225"/>
      <c r="O1145" s="225"/>
      <c r="P1145" s="212">
        <f t="shared" si="300"/>
        <v>0</v>
      </c>
      <c r="Q1145" s="66">
        <f t="shared" ref="Q1145:Q1177" si="303">J1145+P1145</f>
        <v>0</v>
      </c>
    </row>
    <row r="1146" spans="1:17" ht="15.75" hidden="1" customHeight="1" outlineLevel="1">
      <c r="A1146" s="510"/>
      <c r="B1146" s="511"/>
      <c r="C1146" s="111" t="s">
        <v>168</v>
      </c>
      <c r="D1146" s="111"/>
      <c r="E1146" s="12">
        <v>0</v>
      </c>
      <c r="F1146" s="12">
        <v>0</v>
      </c>
      <c r="G1146" s="12">
        <v>0</v>
      </c>
      <c r="H1146" s="12"/>
      <c r="I1146" s="113"/>
      <c r="J1146" s="212">
        <f t="shared" si="299"/>
        <v>0</v>
      </c>
      <c r="K1146" s="113"/>
      <c r="L1146" s="225"/>
      <c r="M1146" s="12"/>
      <c r="N1146" s="12"/>
      <c r="O1146" s="12"/>
      <c r="P1146" s="212">
        <f t="shared" si="300"/>
        <v>0</v>
      </c>
      <c r="Q1146" s="66">
        <f t="shared" si="303"/>
        <v>0</v>
      </c>
    </row>
    <row r="1147" spans="1:17" ht="15.75" hidden="1" customHeight="1" outlineLevel="1">
      <c r="A1147" s="510"/>
      <c r="B1147" s="511"/>
      <c r="C1147" s="111" t="s">
        <v>169</v>
      </c>
      <c r="D1147" s="111"/>
      <c r="E1147" s="12">
        <v>0</v>
      </c>
      <c r="F1147" s="12">
        <v>0</v>
      </c>
      <c r="G1147" s="12">
        <v>0</v>
      </c>
      <c r="H1147" s="12"/>
      <c r="I1147" s="113"/>
      <c r="J1147" s="212">
        <f t="shared" si="299"/>
        <v>0</v>
      </c>
      <c r="K1147" s="113"/>
      <c r="L1147" s="12"/>
      <c r="M1147" s="12"/>
      <c r="N1147" s="12"/>
      <c r="O1147" s="12"/>
      <c r="P1147" s="212">
        <f t="shared" si="300"/>
        <v>0</v>
      </c>
      <c r="Q1147" s="66">
        <f t="shared" si="303"/>
        <v>0</v>
      </c>
    </row>
    <row r="1148" spans="1:17" ht="15.75" hidden="1" customHeight="1" outlineLevel="1">
      <c r="A1148" s="510"/>
      <c r="B1148" s="511"/>
      <c r="C1148" s="111" t="s">
        <v>170</v>
      </c>
      <c r="D1148" s="111"/>
      <c r="E1148" s="12">
        <v>0</v>
      </c>
      <c r="F1148" s="12">
        <v>0</v>
      </c>
      <c r="G1148" s="12">
        <v>0</v>
      </c>
      <c r="H1148" s="12"/>
      <c r="I1148" s="113"/>
      <c r="J1148" s="212">
        <f t="shared" si="299"/>
        <v>0</v>
      </c>
      <c r="K1148" s="113"/>
      <c r="L1148" s="12"/>
      <c r="M1148" s="12"/>
      <c r="N1148" s="12"/>
      <c r="O1148" s="12"/>
      <c r="P1148" s="212">
        <f t="shared" si="300"/>
        <v>0</v>
      </c>
      <c r="Q1148" s="66">
        <f t="shared" si="303"/>
        <v>0</v>
      </c>
    </row>
    <row r="1149" spans="1:17" ht="15.75" hidden="1" customHeight="1" outlineLevel="1">
      <c r="A1149" s="510"/>
      <c r="B1149" s="511"/>
      <c r="C1149" s="111" t="s">
        <v>171</v>
      </c>
      <c r="D1149" s="111"/>
      <c r="E1149" s="12">
        <v>0</v>
      </c>
      <c r="F1149" s="12">
        <v>0</v>
      </c>
      <c r="G1149" s="12">
        <v>0</v>
      </c>
      <c r="H1149" s="12"/>
      <c r="I1149" s="113"/>
      <c r="J1149" s="212">
        <f t="shared" si="299"/>
        <v>0</v>
      </c>
      <c r="K1149" s="113"/>
      <c r="L1149" s="12"/>
      <c r="M1149" s="12"/>
      <c r="N1149" s="12"/>
      <c r="O1149" s="12"/>
      <c r="P1149" s="212">
        <f t="shared" si="300"/>
        <v>0</v>
      </c>
      <c r="Q1149" s="66">
        <f t="shared" si="303"/>
        <v>0</v>
      </c>
    </row>
    <row r="1150" spans="1:17" ht="15.75" hidden="1" customHeight="1" outlineLevel="1">
      <c r="A1150" s="510"/>
      <c r="B1150" s="511"/>
      <c r="C1150" s="111" t="s">
        <v>172</v>
      </c>
      <c r="D1150" s="111"/>
      <c r="E1150" s="12">
        <v>0</v>
      </c>
      <c r="F1150" s="12">
        <v>0</v>
      </c>
      <c r="G1150" s="12">
        <v>0</v>
      </c>
      <c r="H1150" s="12"/>
      <c r="I1150" s="113"/>
      <c r="J1150" s="212">
        <f t="shared" si="299"/>
        <v>0</v>
      </c>
      <c r="K1150" s="113"/>
      <c r="L1150" s="12"/>
      <c r="M1150" s="12"/>
      <c r="N1150" s="12"/>
      <c r="O1150" s="12"/>
      <c r="P1150" s="212">
        <f t="shared" si="300"/>
        <v>0</v>
      </c>
      <c r="Q1150" s="66">
        <f t="shared" si="303"/>
        <v>0</v>
      </c>
    </row>
    <row r="1151" spans="1:17" ht="15.75" hidden="1" customHeight="1" outlineLevel="1">
      <c r="A1151" s="510"/>
      <c r="B1151" s="511"/>
      <c r="C1151" s="111" t="s">
        <v>173</v>
      </c>
      <c r="D1151" s="111"/>
      <c r="E1151" s="12">
        <v>0</v>
      </c>
      <c r="F1151" s="12">
        <v>0</v>
      </c>
      <c r="G1151" s="12">
        <v>0</v>
      </c>
      <c r="H1151" s="12"/>
      <c r="I1151" s="113"/>
      <c r="J1151" s="212">
        <f t="shared" si="299"/>
        <v>0</v>
      </c>
      <c r="K1151" s="113"/>
      <c r="L1151" s="12"/>
      <c r="M1151" s="12"/>
      <c r="N1151" s="12"/>
      <c r="O1151" s="12"/>
      <c r="P1151" s="212">
        <f t="shared" si="300"/>
        <v>0</v>
      </c>
      <c r="Q1151" s="66">
        <f t="shared" si="303"/>
        <v>0</v>
      </c>
    </row>
    <row r="1152" spans="1:17" ht="15.75" hidden="1" customHeight="1" outlineLevel="1">
      <c r="A1152" s="510"/>
      <c r="B1152" s="511"/>
      <c r="C1152" s="111" t="s">
        <v>174</v>
      </c>
      <c r="D1152" s="111"/>
      <c r="E1152" s="12">
        <v>0</v>
      </c>
      <c r="F1152" s="12">
        <v>0</v>
      </c>
      <c r="G1152" s="12">
        <v>0</v>
      </c>
      <c r="H1152" s="12"/>
      <c r="I1152" s="113"/>
      <c r="J1152" s="212">
        <f t="shared" si="299"/>
        <v>0</v>
      </c>
      <c r="K1152" s="113"/>
      <c r="L1152" s="12"/>
      <c r="M1152" s="12"/>
      <c r="N1152" s="12"/>
      <c r="O1152" s="12"/>
      <c r="P1152" s="212">
        <f t="shared" si="300"/>
        <v>0</v>
      </c>
      <c r="Q1152" s="66">
        <f t="shared" si="303"/>
        <v>0</v>
      </c>
    </row>
    <row r="1153" spans="1:17" ht="15.75" hidden="1" customHeight="1" outlineLevel="1">
      <c r="A1153" s="510"/>
      <c r="B1153" s="511"/>
      <c r="C1153" s="111" t="s">
        <v>175</v>
      </c>
      <c r="D1153" s="111"/>
      <c r="E1153" s="12">
        <v>0</v>
      </c>
      <c r="F1153" s="12">
        <v>0</v>
      </c>
      <c r="G1153" s="12">
        <v>0</v>
      </c>
      <c r="H1153" s="12"/>
      <c r="I1153" s="113"/>
      <c r="J1153" s="212">
        <f t="shared" si="299"/>
        <v>0</v>
      </c>
      <c r="K1153" s="113"/>
      <c r="L1153" s="12"/>
      <c r="M1153" s="12"/>
      <c r="N1153" s="12"/>
      <c r="O1153" s="12"/>
      <c r="P1153" s="212">
        <f t="shared" si="300"/>
        <v>0</v>
      </c>
      <c r="Q1153" s="66">
        <f t="shared" si="303"/>
        <v>0</v>
      </c>
    </row>
    <row r="1154" spans="1:17" ht="15.75" hidden="1" customHeight="1" outlineLevel="1">
      <c r="A1154" s="510"/>
      <c r="B1154" s="511"/>
      <c r="C1154" s="111" t="s">
        <v>176</v>
      </c>
      <c r="D1154" s="111"/>
      <c r="E1154" s="12">
        <v>0</v>
      </c>
      <c r="F1154" s="12">
        <v>0</v>
      </c>
      <c r="G1154" s="12">
        <v>0</v>
      </c>
      <c r="H1154" s="12"/>
      <c r="I1154" s="113"/>
      <c r="J1154" s="212">
        <f t="shared" si="299"/>
        <v>0</v>
      </c>
      <c r="K1154" s="113"/>
      <c r="L1154" s="12"/>
      <c r="M1154" s="12"/>
      <c r="N1154" s="12"/>
      <c r="O1154" s="12"/>
      <c r="P1154" s="212">
        <f t="shared" si="300"/>
        <v>0</v>
      </c>
      <c r="Q1154" s="66">
        <f t="shared" si="303"/>
        <v>0</v>
      </c>
    </row>
    <row r="1155" spans="1:17" ht="15.75" hidden="1" customHeight="1" outlineLevel="1">
      <c r="A1155" s="510"/>
      <c r="B1155" s="511"/>
      <c r="C1155" s="111" t="s">
        <v>177</v>
      </c>
      <c r="D1155" s="111"/>
      <c r="E1155" s="12">
        <v>0</v>
      </c>
      <c r="F1155" s="12">
        <v>0</v>
      </c>
      <c r="G1155" s="12">
        <v>0</v>
      </c>
      <c r="H1155" s="12"/>
      <c r="I1155" s="113"/>
      <c r="J1155" s="212">
        <f t="shared" si="299"/>
        <v>0</v>
      </c>
      <c r="K1155" s="113"/>
      <c r="L1155" s="12"/>
      <c r="M1155" s="12"/>
      <c r="N1155" s="12"/>
      <c r="O1155" s="12"/>
      <c r="P1155" s="212">
        <f t="shared" si="300"/>
        <v>0</v>
      </c>
      <c r="Q1155" s="66">
        <f t="shared" si="303"/>
        <v>0</v>
      </c>
    </row>
    <row r="1156" spans="1:17" ht="15.75" hidden="1" customHeight="1" outlineLevel="1">
      <c r="A1156" s="510"/>
      <c r="B1156" s="511"/>
      <c r="C1156" s="111" t="s">
        <v>178</v>
      </c>
      <c r="D1156" s="111"/>
      <c r="E1156" s="12">
        <v>0</v>
      </c>
      <c r="F1156" s="12">
        <v>0</v>
      </c>
      <c r="G1156" s="12">
        <v>0</v>
      </c>
      <c r="H1156" s="12"/>
      <c r="I1156" s="113"/>
      <c r="J1156" s="212">
        <f t="shared" si="299"/>
        <v>0</v>
      </c>
      <c r="K1156" s="113"/>
      <c r="L1156" s="12"/>
      <c r="M1156" s="12"/>
      <c r="N1156" s="12"/>
      <c r="O1156" s="12"/>
      <c r="P1156" s="212">
        <f t="shared" si="300"/>
        <v>0</v>
      </c>
      <c r="Q1156" s="66">
        <f t="shared" si="303"/>
        <v>0</v>
      </c>
    </row>
    <row r="1157" spans="1:17" ht="15.75" hidden="1" customHeight="1" outlineLevel="1">
      <c r="A1157" s="510"/>
      <c r="B1157" s="511"/>
      <c r="C1157" s="111" t="s">
        <v>179</v>
      </c>
      <c r="D1157" s="111"/>
      <c r="E1157" s="12">
        <v>0</v>
      </c>
      <c r="F1157" s="12">
        <v>0</v>
      </c>
      <c r="G1157" s="12">
        <v>0</v>
      </c>
      <c r="H1157" s="12"/>
      <c r="I1157" s="113"/>
      <c r="J1157" s="212">
        <f t="shared" si="299"/>
        <v>0</v>
      </c>
      <c r="K1157" s="113"/>
      <c r="L1157" s="12"/>
      <c r="M1157" s="12"/>
      <c r="N1157" s="12"/>
      <c r="O1157" s="12"/>
      <c r="P1157" s="212">
        <f t="shared" si="300"/>
        <v>0</v>
      </c>
      <c r="Q1157" s="66">
        <f t="shared" si="303"/>
        <v>0</v>
      </c>
    </row>
    <row r="1158" spans="1:17" ht="15.75" hidden="1" customHeight="1" outlineLevel="1">
      <c r="A1158" s="510"/>
      <c r="B1158" s="511"/>
      <c r="C1158" s="111" t="s">
        <v>180</v>
      </c>
      <c r="D1158" s="111"/>
      <c r="E1158" s="12">
        <v>0</v>
      </c>
      <c r="F1158" s="12">
        <v>0</v>
      </c>
      <c r="G1158" s="12">
        <v>0</v>
      </c>
      <c r="H1158" s="12"/>
      <c r="I1158" s="113"/>
      <c r="J1158" s="212">
        <f t="shared" si="299"/>
        <v>0</v>
      </c>
      <c r="K1158" s="113"/>
      <c r="L1158" s="12"/>
      <c r="M1158" s="12"/>
      <c r="N1158" s="12"/>
      <c r="O1158" s="12"/>
      <c r="P1158" s="212">
        <f t="shared" si="300"/>
        <v>0</v>
      </c>
      <c r="Q1158" s="66">
        <f t="shared" si="303"/>
        <v>0</v>
      </c>
    </row>
    <row r="1159" spans="1:17" ht="15.75" hidden="1" customHeight="1" outlineLevel="1">
      <c r="A1159" s="510"/>
      <c r="B1159" s="511"/>
      <c r="C1159" s="111" t="s">
        <v>181</v>
      </c>
      <c r="D1159" s="111"/>
      <c r="E1159" s="12">
        <v>0</v>
      </c>
      <c r="F1159" s="12">
        <v>0</v>
      </c>
      <c r="G1159" s="12">
        <v>0</v>
      </c>
      <c r="H1159" s="12"/>
      <c r="I1159" s="113"/>
      <c r="J1159" s="212">
        <f t="shared" si="299"/>
        <v>0</v>
      </c>
      <c r="K1159" s="113"/>
      <c r="L1159" s="12"/>
      <c r="M1159" s="12"/>
      <c r="N1159" s="12"/>
      <c r="O1159" s="12"/>
      <c r="P1159" s="212">
        <f t="shared" si="300"/>
        <v>0</v>
      </c>
      <c r="Q1159" s="66">
        <f t="shared" si="303"/>
        <v>0</v>
      </c>
    </row>
    <row r="1160" spans="1:17" ht="15.75" hidden="1" customHeight="1" outlineLevel="1">
      <c r="A1160" s="510"/>
      <c r="B1160" s="511"/>
      <c r="C1160" s="111" t="s">
        <v>182</v>
      </c>
      <c r="D1160" s="111"/>
      <c r="E1160" s="12">
        <v>0</v>
      </c>
      <c r="F1160" s="12">
        <v>0</v>
      </c>
      <c r="G1160" s="12">
        <v>0</v>
      </c>
      <c r="H1160" s="12"/>
      <c r="I1160" s="113"/>
      <c r="J1160" s="212">
        <f t="shared" si="299"/>
        <v>0</v>
      </c>
      <c r="K1160" s="113"/>
      <c r="L1160" s="12"/>
      <c r="M1160" s="12"/>
      <c r="N1160" s="12"/>
      <c r="O1160" s="12"/>
      <c r="P1160" s="212">
        <f t="shared" si="300"/>
        <v>0</v>
      </c>
      <c r="Q1160" s="66">
        <f t="shared" si="303"/>
        <v>0</v>
      </c>
    </row>
    <row r="1161" spans="1:17" ht="15.75" hidden="1" customHeight="1" outlineLevel="1">
      <c r="A1161" s="510"/>
      <c r="B1161" s="511"/>
      <c r="C1161" s="111" t="s">
        <v>183</v>
      </c>
      <c r="D1161" s="111"/>
      <c r="E1161" s="12">
        <v>0</v>
      </c>
      <c r="F1161" s="12">
        <v>0</v>
      </c>
      <c r="G1161" s="12">
        <v>0</v>
      </c>
      <c r="H1161" s="12"/>
      <c r="I1161" s="113"/>
      <c r="J1161" s="212">
        <f t="shared" si="299"/>
        <v>0</v>
      </c>
      <c r="K1161" s="113"/>
      <c r="L1161" s="12"/>
      <c r="M1161" s="12"/>
      <c r="N1161" s="12"/>
      <c r="O1161" s="12"/>
      <c r="P1161" s="212">
        <f t="shared" si="300"/>
        <v>0</v>
      </c>
      <c r="Q1161" s="66">
        <f t="shared" si="303"/>
        <v>0</v>
      </c>
    </row>
    <row r="1162" spans="1:17" ht="15.75" hidden="1" customHeight="1" outlineLevel="1">
      <c r="A1162" s="510"/>
      <c r="B1162" s="511"/>
      <c r="C1162" s="111" t="s">
        <v>171</v>
      </c>
      <c r="D1162" s="111"/>
      <c r="E1162" s="12">
        <v>0</v>
      </c>
      <c r="F1162" s="12">
        <v>0</v>
      </c>
      <c r="G1162" s="12">
        <v>0</v>
      </c>
      <c r="H1162" s="12"/>
      <c r="I1162" s="113"/>
      <c r="J1162" s="212">
        <f t="shared" si="299"/>
        <v>0</v>
      </c>
      <c r="K1162" s="113"/>
      <c r="L1162" s="12"/>
      <c r="M1162" s="12"/>
      <c r="N1162" s="12"/>
      <c r="O1162" s="12"/>
      <c r="P1162" s="212">
        <f t="shared" si="300"/>
        <v>0</v>
      </c>
      <c r="Q1162" s="66">
        <f t="shared" si="303"/>
        <v>0</v>
      </c>
    </row>
    <row r="1163" spans="1:17" ht="15.75" hidden="1" customHeight="1" outlineLevel="1">
      <c r="A1163" s="510"/>
      <c r="B1163" s="511"/>
      <c r="C1163" s="111" t="s">
        <v>184</v>
      </c>
      <c r="D1163" s="111"/>
      <c r="E1163" s="12">
        <v>0</v>
      </c>
      <c r="F1163" s="12">
        <v>0</v>
      </c>
      <c r="G1163" s="12">
        <v>0</v>
      </c>
      <c r="H1163" s="12"/>
      <c r="I1163" s="113"/>
      <c r="J1163" s="212">
        <f t="shared" si="299"/>
        <v>0</v>
      </c>
      <c r="K1163" s="113"/>
      <c r="L1163" s="12"/>
      <c r="M1163" s="12"/>
      <c r="N1163" s="12"/>
      <c r="O1163" s="12"/>
      <c r="P1163" s="212">
        <f t="shared" si="300"/>
        <v>0</v>
      </c>
      <c r="Q1163" s="66">
        <f t="shared" si="303"/>
        <v>0</v>
      </c>
    </row>
    <row r="1164" spans="1:17" ht="15.75" hidden="1" customHeight="1" outlineLevel="1">
      <c r="A1164" s="510"/>
      <c r="B1164" s="511"/>
      <c r="C1164" s="111" t="s">
        <v>185</v>
      </c>
      <c r="D1164" s="111"/>
      <c r="E1164" s="12">
        <v>0</v>
      </c>
      <c r="F1164" s="12">
        <v>0</v>
      </c>
      <c r="G1164" s="12">
        <v>0</v>
      </c>
      <c r="H1164" s="12"/>
      <c r="I1164" s="113"/>
      <c r="J1164" s="212">
        <f t="shared" si="299"/>
        <v>0</v>
      </c>
      <c r="K1164" s="113"/>
      <c r="L1164" s="12"/>
      <c r="M1164" s="12"/>
      <c r="N1164" s="12"/>
      <c r="O1164" s="12"/>
      <c r="P1164" s="212">
        <f t="shared" si="300"/>
        <v>0</v>
      </c>
      <c r="Q1164" s="66">
        <f t="shared" si="303"/>
        <v>0</v>
      </c>
    </row>
    <row r="1165" spans="1:17" ht="15.75" hidden="1" customHeight="1" outlineLevel="1">
      <c r="A1165" s="510"/>
      <c r="B1165" s="511"/>
      <c r="C1165" s="111" t="s">
        <v>186</v>
      </c>
      <c r="D1165" s="111"/>
      <c r="E1165" s="12">
        <v>0</v>
      </c>
      <c r="F1165" s="12">
        <v>0</v>
      </c>
      <c r="G1165" s="12">
        <v>0</v>
      </c>
      <c r="H1165" s="12"/>
      <c r="I1165" s="113"/>
      <c r="J1165" s="212">
        <f t="shared" si="299"/>
        <v>0</v>
      </c>
      <c r="K1165" s="113"/>
      <c r="L1165" s="12"/>
      <c r="M1165" s="12"/>
      <c r="N1165" s="12"/>
      <c r="O1165" s="12"/>
      <c r="P1165" s="212">
        <f t="shared" si="300"/>
        <v>0</v>
      </c>
      <c r="Q1165" s="66">
        <f t="shared" si="303"/>
        <v>0</v>
      </c>
    </row>
    <row r="1166" spans="1:17" ht="15.75" hidden="1" customHeight="1" outlineLevel="1">
      <c r="A1166" s="510"/>
      <c r="B1166" s="511"/>
      <c r="C1166" s="111" t="s">
        <v>187</v>
      </c>
      <c r="D1166" s="111"/>
      <c r="E1166" s="12">
        <v>0</v>
      </c>
      <c r="F1166" s="12">
        <v>0</v>
      </c>
      <c r="G1166" s="12">
        <v>0</v>
      </c>
      <c r="H1166" s="12"/>
      <c r="I1166" s="113"/>
      <c r="J1166" s="212">
        <f t="shared" si="299"/>
        <v>0</v>
      </c>
      <c r="K1166" s="113"/>
      <c r="L1166" s="12"/>
      <c r="M1166" s="12"/>
      <c r="N1166" s="12"/>
      <c r="O1166" s="12"/>
      <c r="P1166" s="212">
        <f t="shared" si="300"/>
        <v>0</v>
      </c>
      <c r="Q1166" s="66">
        <f t="shared" si="303"/>
        <v>0</v>
      </c>
    </row>
    <row r="1167" spans="1:17" ht="15.75" hidden="1" customHeight="1" outlineLevel="1">
      <c r="A1167" s="510"/>
      <c r="B1167" s="511"/>
      <c r="C1167" s="111" t="s">
        <v>188</v>
      </c>
      <c r="D1167" s="111"/>
      <c r="E1167" s="12">
        <v>0</v>
      </c>
      <c r="F1167" s="12">
        <v>0</v>
      </c>
      <c r="G1167" s="12">
        <v>0</v>
      </c>
      <c r="H1167" s="12"/>
      <c r="I1167" s="113"/>
      <c r="J1167" s="212">
        <f t="shared" si="299"/>
        <v>0</v>
      </c>
      <c r="K1167" s="113"/>
      <c r="L1167" s="12"/>
      <c r="M1167" s="12"/>
      <c r="N1167" s="12"/>
      <c r="O1167" s="12"/>
      <c r="P1167" s="212">
        <f t="shared" si="300"/>
        <v>0</v>
      </c>
      <c r="Q1167" s="66">
        <f t="shared" si="303"/>
        <v>0</v>
      </c>
    </row>
    <row r="1168" spans="1:17" ht="15.75" hidden="1" customHeight="1" outlineLevel="1">
      <c r="A1168" s="510"/>
      <c r="B1168" s="511"/>
      <c r="C1168" s="111" t="s">
        <v>189</v>
      </c>
      <c r="D1168" s="111"/>
      <c r="E1168" s="12">
        <v>0</v>
      </c>
      <c r="F1168" s="12">
        <v>0</v>
      </c>
      <c r="G1168" s="12">
        <v>0</v>
      </c>
      <c r="H1168" s="12"/>
      <c r="I1168" s="113"/>
      <c r="J1168" s="212">
        <f t="shared" si="299"/>
        <v>0</v>
      </c>
      <c r="K1168" s="113"/>
      <c r="L1168" s="12"/>
      <c r="M1168" s="12"/>
      <c r="N1168" s="12"/>
      <c r="O1168" s="12"/>
      <c r="P1168" s="212">
        <f t="shared" si="300"/>
        <v>0</v>
      </c>
      <c r="Q1168" s="66">
        <f t="shared" si="303"/>
        <v>0</v>
      </c>
    </row>
    <row r="1169" spans="1:17" ht="15.75" hidden="1" customHeight="1" outlineLevel="1">
      <c r="A1169" s="510"/>
      <c r="B1169" s="511"/>
      <c r="C1169" s="111" t="s">
        <v>190</v>
      </c>
      <c r="D1169" s="111"/>
      <c r="E1169" s="12">
        <v>0</v>
      </c>
      <c r="F1169" s="12">
        <v>0</v>
      </c>
      <c r="G1169" s="12">
        <v>0</v>
      </c>
      <c r="H1169" s="12"/>
      <c r="I1169" s="113"/>
      <c r="J1169" s="212">
        <f t="shared" si="299"/>
        <v>0</v>
      </c>
      <c r="K1169" s="113"/>
      <c r="L1169" s="12"/>
      <c r="M1169" s="12"/>
      <c r="N1169" s="12"/>
      <c r="O1169" s="12"/>
      <c r="P1169" s="212">
        <f t="shared" si="300"/>
        <v>0</v>
      </c>
      <c r="Q1169" s="66">
        <f t="shared" si="303"/>
        <v>0</v>
      </c>
    </row>
    <row r="1170" spans="1:17" ht="15.75" hidden="1" customHeight="1" outlineLevel="1">
      <c r="A1170" s="510"/>
      <c r="B1170" s="511"/>
      <c r="C1170" s="111" t="s">
        <v>191</v>
      </c>
      <c r="D1170" s="111"/>
      <c r="E1170" s="12">
        <v>0</v>
      </c>
      <c r="F1170" s="12">
        <v>0</v>
      </c>
      <c r="G1170" s="12">
        <v>0</v>
      </c>
      <c r="H1170" s="12"/>
      <c r="I1170" s="113"/>
      <c r="J1170" s="212">
        <f t="shared" si="299"/>
        <v>0</v>
      </c>
      <c r="K1170" s="113"/>
      <c r="L1170" s="12"/>
      <c r="M1170" s="12"/>
      <c r="N1170" s="12"/>
      <c r="O1170" s="12"/>
      <c r="P1170" s="212">
        <f t="shared" si="300"/>
        <v>0</v>
      </c>
      <c r="Q1170" s="66">
        <f t="shared" si="303"/>
        <v>0</v>
      </c>
    </row>
    <row r="1171" spans="1:17" ht="15.75" hidden="1" customHeight="1" outlineLevel="1">
      <c r="A1171" s="510"/>
      <c r="B1171" s="511"/>
      <c r="C1171" s="91" t="s">
        <v>192</v>
      </c>
      <c r="D1171" s="91"/>
      <c r="E1171" s="12">
        <v>0</v>
      </c>
      <c r="F1171" s="12">
        <v>0</v>
      </c>
      <c r="G1171" s="12">
        <v>0</v>
      </c>
      <c r="H1171" s="12"/>
      <c r="I1171" s="113"/>
      <c r="J1171" s="212">
        <f t="shared" si="299"/>
        <v>0</v>
      </c>
      <c r="K1171" s="113"/>
      <c r="L1171" s="12"/>
      <c r="M1171" s="12"/>
      <c r="N1171" s="12"/>
      <c r="O1171" s="12"/>
      <c r="P1171" s="212">
        <f t="shared" si="300"/>
        <v>0</v>
      </c>
      <c r="Q1171" s="66">
        <f t="shared" si="303"/>
        <v>0</v>
      </c>
    </row>
    <row r="1172" spans="1:17" ht="15.75" hidden="1" customHeight="1" outlineLevel="1">
      <c r="A1172" s="510"/>
      <c r="B1172" s="511"/>
      <c r="C1172" s="104" t="s">
        <v>193</v>
      </c>
      <c r="D1172" s="104"/>
      <c r="E1172" s="12">
        <v>0</v>
      </c>
      <c r="F1172" s="12">
        <v>0</v>
      </c>
      <c r="G1172" s="12">
        <v>0</v>
      </c>
      <c r="H1172" s="12"/>
      <c r="I1172" s="113"/>
      <c r="J1172" s="212">
        <f t="shared" si="299"/>
        <v>0</v>
      </c>
      <c r="K1172" s="113"/>
      <c r="L1172" s="12"/>
      <c r="M1172" s="12"/>
      <c r="N1172" s="12"/>
      <c r="O1172" s="12"/>
      <c r="P1172" s="212">
        <f t="shared" si="300"/>
        <v>0</v>
      </c>
      <c r="Q1172" s="66">
        <f t="shared" si="303"/>
        <v>0</v>
      </c>
    </row>
    <row r="1173" spans="1:17" ht="15.75" hidden="1" customHeight="1" outlineLevel="1">
      <c r="A1173" s="510"/>
      <c r="B1173" s="511"/>
      <c r="C1173" s="104" t="s">
        <v>194</v>
      </c>
      <c r="D1173" s="104"/>
      <c r="E1173" s="12">
        <v>0</v>
      </c>
      <c r="F1173" s="12">
        <v>0</v>
      </c>
      <c r="G1173" s="12">
        <v>0</v>
      </c>
      <c r="H1173" s="12"/>
      <c r="I1173" s="113"/>
      <c r="J1173" s="212">
        <f t="shared" si="299"/>
        <v>0</v>
      </c>
      <c r="K1173" s="113"/>
      <c r="L1173" s="12"/>
      <c r="M1173" s="12"/>
      <c r="N1173" s="12"/>
      <c r="O1173" s="12"/>
      <c r="P1173" s="212">
        <f t="shared" si="300"/>
        <v>0</v>
      </c>
      <c r="Q1173" s="66">
        <f t="shared" si="303"/>
        <v>0</v>
      </c>
    </row>
    <row r="1174" spans="1:17" ht="15.75" hidden="1" customHeight="1" outlineLevel="1">
      <c r="A1174" s="510"/>
      <c r="B1174" s="511"/>
      <c r="C1174" s="104" t="s">
        <v>195</v>
      </c>
      <c r="D1174" s="104"/>
      <c r="E1174" s="12">
        <v>0</v>
      </c>
      <c r="F1174" s="12">
        <v>0</v>
      </c>
      <c r="G1174" s="12">
        <v>0</v>
      </c>
      <c r="H1174" s="12"/>
      <c r="I1174" s="113"/>
      <c r="J1174" s="212">
        <f t="shared" si="299"/>
        <v>0</v>
      </c>
      <c r="K1174" s="113"/>
      <c r="L1174" s="12"/>
      <c r="M1174" s="12"/>
      <c r="N1174" s="12"/>
      <c r="O1174" s="12"/>
      <c r="P1174" s="212">
        <f t="shared" si="300"/>
        <v>0</v>
      </c>
      <c r="Q1174" s="66">
        <f t="shared" si="303"/>
        <v>0</v>
      </c>
    </row>
    <row r="1175" spans="1:17" ht="15.75" hidden="1" customHeight="1" outlineLevel="1">
      <c r="A1175" s="510"/>
      <c r="B1175" s="511"/>
      <c r="C1175" s="104" t="s">
        <v>196</v>
      </c>
      <c r="D1175" s="104"/>
      <c r="E1175" s="12">
        <v>0</v>
      </c>
      <c r="F1175" s="12">
        <v>0</v>
      </c>
      <c r="G1175" s="12">
        <v>0</v>
      </c>
      <c r="H1175" s="12"/>
      <c r="I1175" s="113"/>
      <c r="J1175" s="212">
        <f t="shared" si="299"/>
        <v>0</v>
      </c>
      <c r="K1175" s="113"/>
      <c r="L1175" s="12"/>
      <c r="M1175" s="12"/>
      <c r="N1175" s="12"/>
      <c r="O1175" s="12"/>
      <c r="P1175" s="212">
        <f t="shared" si="300"/>
        <v>0</v>
      </c>
      <c r="Q1175" s="66">
        <f t="shared" si="303"/>
        <v>0</v>
      </c>
    </row>
    <row r="1176" spans="1:17" ht="15.75" hidden="1" customHeight="1" outlineLevel="1">
      <c r="A1176" s="510"/>
      <c r="B1176" s="511"/>
      <c r="C1176" s="104" t="s">
        <v>197</v>
      </c>
      <c r="D1176" s="104"/>
      <c r="E1176" s="12">
        <v>0</v>
      </c>
      <c r="F1176" s="12">
        <v>0</v>
      </c>
      <c r="G1176" s="12">
        <v>0</v>
      </c>
      <c r="H1176" s="12"/>
      <c r="I1176" s="113"/>
      <c r="J1176" s="212">
        <f t="shared" si="299"/>
        <v>0</v>
      </c>
      <c r="K1176" s="113"/>
      <c r="L1176" s="12"/>
      <c r="M1176" s="12"/>
      <c r="N1176" s="12"/>
      <c r="O1176" s="12"/>
      <c r="P1176" s="212">
        <f t="shared" si="300"/>
        <v>0</v>
      </c>
      <c r="Q1176" s="66">
        <f t="shared" si="303"/>
        <v>0</v>
      </c>
    </row>
    <row r="1177" spans="1:17" ht="15.75" hidden="1" customHeight="1" outlineLevel="1">
      <c r="A1177" s="512"/>
      <c r="B1177" s="513"/>
      <c r="C1177" s="104" t="s">
        <v>198</v>
      </c>
      <c r="D1177" s="104"/>
      <c r="E1177" s="12">
        <v>0</v>
      </c>
      <c r="F1177" s="12">
        <v>0</v>
      </c>
      <c r="G1177" s="12">
        <v>0</v>
      </c>
      <c r="H1177" s="12"/>
      <c r="I1177" s="113"/>
      <c r="J1177" s="212">
        <f t="shared" si="299"/>
        <v>0</v>
      </c>
      <c r="K1177" s="113"/>
      <c r="L1177" s="12"/>
      <c r="M1177" s="12"/>
      <c r="N1177" s="12"/>
      <c r="O1177" s="12"/>
      <c r="P1177" s="212">
        <f t="shared" si="300"/>
        <v>0</v>
      </c>
      <c r="Q1177" s="66">
        <f t="shared" si="303"/>
        <v>0</v>
      </c>
    </row>
    <row r="1178" spans="1:17" s="197" customFormat="1" ht="35.25" customHeight="1" collapsed="1">
      <c r="A1178" s="505" t="s">
        <v>370</v>
      </c>
      <c r="B1178" s="506"/>
      <c r="C1178" s="507"/>
      <c r="D1178" s="212">
        <f t="shared" ref="D1178:I1178" si="304">D1181+D1183+D1185+D1187</f>
        <v>0</v>
      </c>
      <c r="E1178" s="212">
        <f t="shared" si="304"/>
        <v>14000</v>
      </c>
      <c r="F1178" s="212">
        <f>F1181+F1183+F1185+F1187+F1179</f>
        <v>245000</v>
      </c>
      <c r="G1178" s="212">
        <f t="shared" si="304"/>
        <v>623000</v>
      </c>
      <c r="H1178" s="354">
        <f t="shared" si="304"/>
        <v>623000</v>
      </c>
      <c r="I1178" s="354">
        <f t="shared" si="304"/>
        <v>1764166</v>
      </c>
      <c r="J1178" s="212">
        <f t="shared" si="299"/>
        <v>3269166</v>
      </c>
      <c r="K1178" s="356">
        <f t="shared" ref="K1178:O1178" si="305">K1181+K1183+K1185+K1187+K1179</f>
        <v>2010623</v>
      </c>
      <c r="L1178" s="356">
        <f t="shared" si="305"/>
        <v>2082166.466666667</v>
      </c>
      <c r="M1178" s="356">
        <f t="shared" si="305"/>
        <v>1359165.9966666671</v>
      </c>
      <c r="N1178" s="356">
        <f t="shared" si="305"/>
        <v>1277166.4966666671</v>
      </c>
      <c r="O1178" s="356">
        <f t="shared" si="305"/>
        <v>3042166.6666666665</v>
      </c>
      <c r="P1178" s="212">
        <f t="shared" si="300"/>
        <v>9771288.6266666669</v>
      </c>
      <c r="Q1178" s="67">
        <f>J1178+P1178</f>
        <v>13040454.626666667</v>
      </c>
    </row>
    <row r="1179" spans="1:17" ht="33">
      <c r="A1179" s="508">
        <v>21</v>
      </c>
      <c r="B1179" s="509"/>
      <c r="C1179" s="128" t="s">
        <v>11</v>
      </c>
      <c r="D1179" s="128"/>
      <c r="E1179" s="208">
        <f>SUM(E1180)</f>
        <v>0</v>
      </c>
      <c r="F1179" s="208">
        <f t="shared" ref="F1179:O1179" si="306">SUM(F1180)</f>
        <v>0</v>
      </c>
      <c r="G1179" s="208">
        <f t="shared" si="306"/>
        <v>0</v>
      </c>
      <c r="H1179" s="351">
        <v>0</v>
      </c>
      <c r="I1179" s="351">
        <v>0</v>
      </c>
      <c r="J1179" s="212">
        <f t="shared" si="299"/>
        <v>0</v>
      </c>
      <c r="K1179" s="208">
        <f t="shared" ref="K1179" si="307">SUM(K1180)</f>
        <v>648456</v>
      </c>
      <c r="L1179" s="208">
        <f t="shared" si="306"/>
        <v>0</v>
      </c>
      <c r="M1179" s="208">
        <f t="shared" si="306"/>
        <v>0</v>
      </c>
      <c r="N1179" s="208">
        <f t="shared" si="306"/>
        <v>0</v>
      </c>
      <c r="O1179" s="208">
        <f t="shared" si="306"/>
        <v>0</v>
      </c>
      <c r="P1179" s="212">
        <f t="shared" si="300"/>
        <v>648456</v>
      </c>
      <c r="Q1179" s="66">
        <f t="shared" ref="Q1179:Q1187" si="308">J1179+P1179</f>
        <v>648456</v>
      </c>
    </row>
    <row r="1180" spans="1:17" ht="33" hidden="1" customHeight="1" outlineLevel="1">
      <c r="A1180" s="510"/>
      <c r="B1180" s="511"/>
      <c r="C1180" s="128" t="s">
        <v>201</v>
      </c>
      <c r="D1180" s="128"/>
      <c r="E1180" s="135"/>
      <c r="F1180" s="206">
        <v>0</v>
      </c>
      <c r="G1180" s="206">
        <v>0</v>
      </c>
      <c r="H1180" s="349">
        <v>0</v>
      </c>
      <c r="I1180" s="349">
        <v>0</v>
      </c>
      <c r="J1180" s="212">
        <f t="shared" si="299"/>
        <v>0</v>
      </c>
      <c r="K1180" s="135">
        <v>648456</v>
      </c>
      <c r="L1180" s="206">
        <v>0</v>
      </c>
      <c r="M1180" s="206">
        <v>0</v>
      </c>
      <c r="N1180" s="206">
        <v>0</v>
      </c>
      <c r="O1180" s="206">
        <v>0</v>
      </c>
      <c r="P1180" s="212">
        <f t="shared" si="300"/>
        <v>648456</v>
      </c>
      <c r="Q1180" s="66">
        <f t="shared" si="308"/>
        <v>648456</v>
      </c>
    </row>
    <row r="1181" spans="1:17" ht="25.5" customHeight="1" collapsed="1">
      <c r="A1181" s="510"/>
      <c r="B1181" s="511"/>
      <c r="C1181" s="128" t="s">
        <v>12</v>
      </c>
      <c r="D1181" s="25">
        <v>0</v>
      </c>
      <c r="E1181" s="208">
        <f>SUM(E1182)</f>
        <v>14000</v>
      </c>
      <c r="F1181" s="208">
        <f t="shared" ref="F1181:G1181" si="309">SUM(F1182)</f>
        <v>3000</v>
      </c>
      <c r="G1181" s="208">
        <f t="shared" si="309"/>
        <v>3000</v>
      </c>
      <c r="H1181" s="351">
        <v>3000</v>
      </c>
      <c r="I1181" s="351">
        <v>3000</v>
      </c>
      <c r="J1181" s="212">
        <f t="shared" si="299"/>
        <v>26000</v>
      </c>
      <c r="K1181" s="208">
        <f t="shared" ref="K1181:M1181" si="310">SUM(K1182)</f>
        <v>3000</v>
      </c>
      <c r="L1181" s="208">
        <f t="shared" si="310"/>
        <v>3000</v>
      </c>
      <c r="M1181" s="208">
        <f t="shared" si="310"/>
        <v>3000</v>
      </c>
      <c r="N1181" s="208">
        <f>SUM(N1182)</f>
        <v>3000</v>
      </c>
      <c r="O1181" s="208">
        <f t="shared" ref="O1181" si="311">SUM(O1182)</f>
        <v>3000</v>
      </c>
      <c r="P1181" s="212">
        <f t="shared" si="300"/>
        <v>15000</v>
      </c>
      <c r="Q1181" s="66">
        <f t="shared" si="308"/>
        <v>41000</v>
      </c>
    </row>
    <row r="1182" spans="1:17" ht="33" hidden="1" customHeight="1" outlineLevel="1">
      <c r="A1182" s="510"/>
      <c r="B1182" s="511"/>
      <c r="C1182" s="128" t="s">
        <v>201</v>
      </c>
      <c r="D1182" s="128"/>
      <c r="E1182" s="238">
        <v>14000</v>
      </c>
      <c r="F1182" s="208">
        <v>3000</v>
      </c>
      <c r="G1182" s="208">
        <v>3000</v>
      </c>
      <c r="H1182" s="351">
        <v>3000</v>
      </c>
      <c r="I1182" s="351">
        <v>3000</v>
      </c>
      <c r="J1182" s="212">
        <f t="shared" si="299"/>
        <v>26000</v>
      </c>
      <c r="K1182" s="208">
        <v>3000</v>
      </c>
      <c r="L1182" s="208">
        <v>3000</v>
      </c>
      <c r="M1182" s="208">
        <v>3000</v>
      </c>
      <c r="N1182" s="208">
        <v>3000</v>
      </c>
      <c r="O1182" s="208">
        <v>3000</v>
      </c>
      <c r="P1182" s="212">
        <f t="shared" si="300"/>
        <v>15000</v>
      </c>
      <c r="Q1182" s="66">
        <f t="shared" si="308"/>
        <v>41000</v>
      </c>
    </row>
    <row r="1183" spans="1:17" ht="25.5" customHeight="1" collapsed="1">
      <c r="A1183" s="510"/>
      <c r="B1183" s="511"/>
      <c r="C1183" s="128" t="s">
        <v>13</v>
      </c>
      <c r="D1183" s="25">
        <v>0</v>
      </c>
      <c r="E1183" s="208">
        <f>SUM(E1184)</f>
        <v>0</v>
      </c>
      <c r="F1183" s="208">
        <f t="shared" ref="F1183:O1183" si="312">SUM(F1184)</f>
        <v>22000</v>
      </c>
      <c r="G1183" s="208">
        <f t="shared" si="312"/>
        <v>0</v>
      </c>
      <c r="H1183" s="351">
        <v>0</v>
      </c>
      <c r="I1183" s="351">
        <v>22000</v>
      </c>
      <c r="J1183" s="212">
        <f t="shared" si="299"/>
        <v>44000</v>
      </c>
      <c r="K1183" s="208">
        <f t="shared" si="312"/>
        <v>0</v>
      </c>
      <c r="L1183" s="208">
        <f t="shared" si="312"/>
        <v>0</v>
      </c>
      <c r="M1183" s="208">
        <f t="shared" si="312"/>
        <v>22000</v>
      </c>
      <c r="N1183" s="208">
        <f t="shared" si="312"/>
        <v>0</v>
      </c>
      <c r="O1183" s="208">
        <f t="shared" si="312"/>
        <v>0</v>
      </c>
      <c r="P1183" s="212">
        <f t="shared" si="300"/>
        <v>22000</v>
      </c>
      <c r="Q1183" s="66">
        <f t="shared" si="308"/>
        <v>66000</v>
      </c>
    </row>
    <row r="1184" spans="1:17" ht="33" hidden="1" customHeight="1" outlineLevel="1">
      <c r="A1184" s="510"/>
      <c r="B1184" s="511"/>
      <c r="C1184" s="128" t="s">
        <v>201</v>
      </c>
      <c r="D1184" s="128"/>
      <c r="E1184" s="206">
        <v>0</v>
      </c>
      <c r="F1184" s="208">
        <v>22000</v>
      </c>
      <c r="G1184" s="206">
        <v>0</v>
      </c>
      <c r="H1184" s="349">
        <v>0</v>
      </c>
      <c r="I1184" s="351">
        <v>22000</v>
      </c>
      <c r="J1184" s="212">
        <f t="shared" si="299"/>
        <v>44000</v>
      </c>
      <c r="K1184" s="206">
        <v>0</v>
      </c>
      <c r="L1184" s="206">
        <v>0</v>
      </c>
      <c r="M1184" s="208">
        <v>22000</v>
      </c>
      <c r="N1184" s="206">
        <v>0</v>
      </c>
      <c r="O1184" s="206">
        <v>0</v>
      </c>
      <c r="P1184" s="212">
        <f t="shared" si="300"/>
        <v>22000</v>
      </c>
      <c r="Q1184" s="66">
        <f t="shared" si="308"/>
        <v>66000</v>
      </c>
    </row>
    <row r="1185" spans="1:17" ht="25.5" customHeight="1" collapsed="1">
      <c r="A1185" s="510"/>
      <c r="B1185" s="511"/>
      <c r="C1185" s="128" t="s">
        <v>277</v>
      </c>
      <c r="D1185" s="25">
        <v>0</v>
      </c>
      <c r="E1185" s="208">
        <f>SUM(E1186)</f>
        <v>0</v>
      </c>
      <c r="F1185" s="208">
        <f t="shared" ref="F1185:G1185" si="313">SUM(F1186)</f>
        <v>220000</v>
      </c>
      <c r="G1185" s="208">
        <f t="shared" si="313"/>
        <v>620000</v>
      </c>
      <c r="H1185" s="351">
        <v>620000</v>
      </c>
      <c r="I1185" s="351">
        <v>1200000</v>
      </c>
      <c r="J1185" s="212">
        <f t="shared" si="299"/>
        <v>2660000</v>
      </c>
      <c r="K1185" s="208">
        <f t="shared" ref="K1185:M1185" si="314">SUM(K1186)</f>
        <v>820000</v>
      </c>
      <c r="L1185" s="208">
        <f t="shared" si="314"/>
        <v>1540000</v>
      </c>
      <c r="M1185" s="208">
        <f t="shared" si="314"/>
        <v>795000</v>
      </c>
      <c r="N1185" s="208">
        <f>SUM(N1186)</f>
        <v>735000</v>
      </c>
      <c r="O1185" s="208">
        <f t="shared" ref="O1185" si="315">SUM(O1186)</f>
        <v>2500000</v>
      </c>
      <c r="P1185" s="212">
        <f t="shared" si="300"/>
        <v>6390000</v>
      </c>
      <c r="Q1185" s="66">
        <f t="shared" si="308"/>
        <v>9050000</v>
      </c>
    </row>
    <row r="1186" spans="1:17" ht="33" hidden="1" customHeight="1" outlineLevel="1">
      <c r="A1186" s="510"/>
      <c r="B1186" s="511"/>
      <c r="C1186" s="128" t="s">
        <v>201</v>
      </c>
      <c r="D1186" s="128"/>
      <c r="E1186" s="206">
        <v>0</v>
      </c>
      <c r="F1186" s="208">
        <v>220000</v>
      </c>
      <c r="G1186" s="208">
        <v>620000</v>
      </c>
      <c r="H1186" s="351">
        <v>620000</v>
      </c>
      <c r="I1186" s="351">
        <v>1200000</v>
      </c>
      <c r="J1186" s="212">
        <f t="shared" si="299"/>
        <v>2660000</v>
      </c>
      <c r="K1186" s="208">
        <v>820000</v>
      </c>
      <c r="L1186" s="208">
        <v>1540000</v>
      </c>
      <c r="M1186" s="208">
        <v>795000</v>
      </c>
      <c r="N1186" s="208">
        <v>735000</v>
      </c>
      <c r="O1186" s="208">
        <v>2500000</v>
      </c>
      <c r="P1186" s="212">
        <f t="shared" si="300"/>
        <v>6390000</v>
      </c>
      <c r="Q1186" s="66">
        <f t="shared" si="308"/>
        <v>9050000</v>
      </c>
    </row>
    <row r="1187" spans="1:17" ht="25.5" customHeight="1" collapsed="1">
      <c r="A1187" s="510"/>
      <c r="B1187" s="511"/>
      <c r="C1187" s="128" t="s">
        <v>22</v>
      </c>
      <c r="D1187" s="25">
        <v>0</v>
      </c>
      <c r="E1187" s="208">
        <f>SUM(E1188)</f>
        <v>0</v>
      </c>
      <c r="F1187" s="208">
        <f t="shared" ref="F1187:G1187" si="316">SUM(F1188)</f>
        <v>0</v>
      </c>
      <c r="G1187" s="208">
        <f t="shared" si="316"/>
        <v>0</v>
      </c>
      <c r="H1187" s="351">
        <v>0</v>
      </c>
      <c r="I1187" s="351">
        <v>539166</v>
      </c>
      <c r="J1187" s="212">
        <f t="shared" si="299"/>
        <v>539166</v>
      </c>
      <c r="K1187" s="208">
        <f t="shared" ref="K1187:O1187" si="317">SUM(K1188)</f>
        <v>539167</v>
      </c>
      <c r="L1187" s="208">
        <f t="shared" si="317"/>
        <v>539166.46666666702</v>
      </c>
      <c r="M1187" s="208">
        <f t="shared" si="317"/>
        <v>539165.99666666694</v>
      </c>
      <c r="N1187" s="208">
        <f t="shared" si="317"/>
        <v>539166.49666666694</v>
      </c>
      <c r="O1187" s="208">
        <f t="shared" si="317"/>
        <v>539166.66666666663</v>
      </c>
      <c r="P1187" s="212">
        <f t="shared" si="300"/>
        <v>2695832.6266666674</v>
      </c>
      <c r="Q1187" s="66">
        <f t="shared" si="308"/>
        <v>3234998.6266666674</v>
      </c>
    </row>
    <row r="1188" spans="1:17" ht="31.5" hidden="1" customHeight="1" outlineLevel="1">
      <c r="A1188" s="512"/>
      <c r="B1188" s="513"/>
      <c r="C1188" s="129" t="s">
        <v>201</v>
      </c>
      <c r="D1188" s="129"/>
      <c r="E1188" s="12">
        <v>0</v>
      </c>
      <c r="F1188" s="12">
        <v>0</v>
      </c>
      <c r="G1188" s="12">
        <v>0</v>
      </c>
      <c r="H1188" s="12">
        <v>0</v>
      </c>
      <c r="I1188" s="180">
        <v>539166</v>
      </c>
      <c r="J1188" s="212">
        <f t="shared" ref="J1188" si="318">I1188+H1188+G1188+F1188+E1188+D1188</f>
        <v>539166</v>
      </c>
      <c r="K1188" s="216">
        <v>539167</v>
      </c>
      <c r="L1188" s="218">
        <f>539166.666666667-0.2</f>
        <v>539166.46666666702</v>
      </c>
      <c r="M1188" s="224">
        <f>539166.666666667+0.1-0.77</f>
        <v>539165.99666666694</v>
      </c>
      <c r="N1188" s="224">
        <f>539166.666666667-0.17</f>
        <v>539166.49666666694</v>
      </c>
      <c r="O1188" s="211">
        <v>539166.66666666663</v>
      </c>
      <c r="P1188" s="212">
        <f t="shared" si="300"/>
        <v>2695832.6266666674</v>
      </c>
      <c r="Q1188" s="15"/>
    </row>
    <row r="1189" spans="1:17" s="228" customFormat="1" ht="41.25" customHeight="1" collapsed="1">
      <c r="A1189" s="505" t="s">
        <v>202</v>
      </c>
      <c r="B1189" s="506"/>
      <c r="C1189" s="507"/>
      <c r="D1189" s="212">
        <f t="shared" ref="D1189:I1189" si="319">D1192+D1194+D1196+D1198</f>
        <v>0</v>
      </c>
      <c r="E1189" s="212">
        <f t="shared" si="319"/>
        <v>482000</v>
      </c>
      <c r="F1189" s="212">
        <f>F1192+F1194+F1196+F1198+F1190</f>
        <v>0</v>
      </c>
      <c r="G1189" s="212">
        <f t="shared" si="319"/>
        <v>0</v>
      </c>
      <c r="H1189" s="354">
        <f t="shared" si="319"/>
        <v>0</v>
      </c>
      <c r="I1189" s="354">
        <f t="shared" si="319"/>
        <v>1059166</v>
      </c>
      <c r="J1189" s="212">
        <f t="shared" ref="J1189:J1199" si="320">I1189+H1189+G1189+F1189+E1189+D1189</f>
        <v>1541166</v>
      </c>
      <c r="K1189" s="212">
        <f>K1192+K1194+K1196+K1198+K1190</f>
        <v>258166.66666666669</v>
      </c>
      <c r="L1189" s="356">
        <f t="shared" ref="L1189:O1189" si="321">L1192+L1194+L1196+L1198+L1190</f>
        <v>2009166.6666666667</v>
      </c>
      <c r="M1189" s="356">
        <f t="shared" si="321"/>
        <v>599165.9966666667</v>
      </c>
      <c r="N1189" s="356">
        <f t="shared" si="321"/>
        <v>34165.996666666702</v>
      </c>
      <c r="O1189" s="356">
        <f t="shared" si="321"/>
        <v>1062167</v>
      </c>
      <c r="P1189" s="212">
        <f>K1189+L1189+M1189+N1189+O1189</f>
        <v>3962832.3266666667</v>
      </c>
      <c r="Q1189" s="67">
        <f>J1189+P1189</f>
        <v>5503998.3266666662</v>
      </c>
    </row>
    <row r="1190" spans="1:17" ht="33">
      <c r="A1190" s="508">
        <v>22</v>
      </c>
      <c r="B1190" s="509"/>
      <c r="C1190" s="128" t="s">
        <v>11</v>
      </c>
      <c r="D1190" s="128"/>
      <c r="E1190" s="208">
        <f>SUM(E1191)</f>
        <v>0</v>
      </c>
      <c r="F1190" s="208">
        <f>SUM(F1191)</f>
        <v>0</v>
      </c>
      <c r="G1190" s="208">
        <f>SUM(G1191)</f>
        <v>0</v>
      </c>
      <c r="H1190" s="351">
        <v>0</v>
      </c>
      <c r="I1190" s="351">
        <v>0</v>
      </c>
      <c r="J1190" s="212">
        <f t="shared" si="320"/>
        <v>0</v>
      </c>
      <c r="K1190" s="208">
        <f t="shared" ref="K1190" si="322">SUM(K1191)</f>
        <v>224000</v>
      </c>
      <c r="L1190" s="208">
        <f>SUM(L1191)</f>
        <v>0</v>
      </c>
      <c r="M1190" s="208">
        <f>SUM(M1191)</f>
        <v>0</v>
      </c>
      <c r="N1190" s="208">
        <f>SUM(N1191)</f>
        <v>0</v>
      </c>
      <c r="O1190" s="208">
        <f>SUM(O1191)</f>
        <v>0</v>
      </c>
      <c r="P1190" s="212">
        <f t="shared" si="300"/>
        <v>224000</v>
      </c>
      <c r="Q1190" s="66">
        <f t="shared" ref="Q1190:Q1198" si="323">J1190+P1190</f>
        <v>224000</v>
      </c>
    </row>
    <row r="1191" spans="1:17" ht="16.5" hidden="1" customHeight="1" outlineLevel="1">
      <c r="A1191" s="510"/>
      <c r="B1191" s="511"/>
      <c r="C1191" s="136" t="s">
        <v>153</v>
      </c>
      <c r="D1191" s="136"/>
      <c r="E1191" s="137"/>
      <c r="F1191" s="206">
        <v>0</v>
      </c>
      <c r="G1191" s="206">
        <v>0</v>
      </c>
      <c r="H1191" s="349">
        <v>0</v>
      </c>
      <c r="I1191" s="349">
        <v>0</v>
      </c>
      <c r="J1191" s="212">
        <f t="shared" si="320"/>
        <v>0</v>
      </c>
      <c r="K1191" s="137">
        <v>224000</v>
      </c>
      <c r="L1191" s="206">
        <v>0</v>
      </c>
      <c r="M1191" s="206">
        <v>0</v>
      </c>
      <c r="N1191" s="206">
        <v>0</v>
      </c>
      <c r="O1191" s="206">
        <v>0</v>
      </c>
      <c r="P1191" s="212">
        <f t="shared" si="300"/>
        <v>224000</v>
      </c>
      <c r="Q1191" s="66">
        <f t="shared" si="323"/>
        <v>224000</v>
      </c>
    </row>
    <row r="1192" spans="1:17" ht="25.5" customHeight="1" collapsed="1">
      <c r="A1192" s="510"/>
      <c r="B1192" s="511"/>
      <c r="C1192" s="128" t="s">
        <v>12</v>
      </c>
      <c r="D1192" s="25">
        <v>0</v>
      </c>
      <c r="E1192" s="208">
        <f>SUM(E1193)</f>
        <v>0</v>
      </c>
      <c r="F1192" s="208">
        <f t="shared" ref="F1192:G1192" si="324">SUM(F1193)</f>
        <v>0</v>
      </c>
      <c r="G1192" s="208">
        <f t="shared" si="324"/>
        <v>0</v>
      </c>
      <c r="H1192" s="351">
        <v>0</v>
      </c>
      <c r="I1192" s="351">
        <v>25000</v>
      </c>
      <c r="J1192" s="212">
        <f t="shared" si="320"/>
        <v>25000</v>
      </c>
      <c r="K1192" s="208">
        <f t="shared" ref="K1192:O1192" si="325">SUM(K1193)</f>
        <v>0</v>
      </c>
      <c r="L1192" s="208">
        <f t="shared" si="325"/>
        <v>0</v>
      </c>
      <c r="M1192" s="208">
        <f t="shared" si="325"/>
        <v>0</v>
      </c>
      <c r="N1192" s="208">
        <f t="shared" si="325"/>
        <v>0</v>
      </c>
      <c r="O1192" s="208">
        <f t="shared" si="325"/>
        <v>0</v>
      </c>
      <c r="P1192" s="21">
        <f>O1192+N1192+M1192+L1192+K1192</f>
        <v>0</v>
      </c>
      <c r="Q1192" s="66">
        <f t="shared" si="323"/>
        <v>25000</v>
      </c>
    </row>
    <row r="1193" spans="1:17" ht="16.5" hidden="1" customHeight="1" outlineLevel="1">
      <c r="A1193" s="510"/>
      <c r="B1193" s="511"/>
      <c r="C1193" s="136" t="s">
        <v>153</v>
      </c>
      <c r="D1193" s="136"/>
      <c r="E1193" s="206">
        <v>0</v>
      </c>
      <c r="F1193" s="206">
        <v>0</v>
      </c>
      <c r="G1193" s="206">
        <v>0</v>
      </c>
      <c r="H1193" s="349">
        <v>0</v>
      </c>
      <c r="I1193" s="95">
        <v>25000</v>
      </c>
      <c r="J1193" s="212">
        <f t="shared" si="320"/>
        <v>25000</v>
      </c>
      <c r="K1193" s="206">
        <v>0</v>
      </c>
      <c r="L1193" s="206">
        <v>0</v>
      </c>
      <c r="M1193" s="206">
        <v>0</v>
      </c>
      <c r="N1193" s="206">
        <v>0</v>
      </c>
      <c r="O1193" s="206">
        <v>0</v>
      </c>
      <c r="P1193" s="212">
        <f t="shared" si="300"/>
        <v>0</v>
      </c>
      <c r="Q1193" s="66">
        <f t="shared" si="323"/>
        <v>25000</v>
      </c>
    </row>
    <row r="1194" spans="1:17" ht="16.5" collapsed="1">
      <c r="A1194" s="510"/>
      <c r="B1194" s="511"/>
      <c r="C1194" s="128" t="s">
        <v>13</v>
      </c>
      <c r="D1194" s="25">
        <v>0</v>
      </c>
      <c r="E1194" s="208">
        <f>SUM(E1195)</f>
        <v>23000</v>
      </c>
      <c r="F1194" s="208">
        <f t="shared" ref="F1194:G1194" si="326">SUM(F1195)</f>
        <v>0</v>
      </c>
      <c r="G1194" s="208">
        <f t="shared" si="326"/>
        <v>0</v>
      </c>
      <c r="H1194" s="351">
        <v>0</v>
      </c>
      <c r="I1194" s="351">
        <v>0</v>
      </c>
      <c r="J1194" s="212">
        <f t="shared" si="320"/>
        <v>23000</v>
      </c>
      <c r="K1194" s="208">
        <f t="shared" ref="K1194:O1196" si="327">SUM(K1195)</f>
        <v>0</v>
      </c>
      <c r="L1194" s="208">
        <f t="shared" si="327"/>
        <v>25000</v>
      </c>
      <c r="M1194" s="208">
        <f t="shared" si="327"/>
        <v>0</v>
      </c>
      <c r="N1194" s="208">
        <f t="shared" si="327"/>
        <v>0</v>
      </c>
      <c r="O1194" s="208">
        <f t="shared" si="327"/>
        <v>28000</v>
      </c>
      <c r="P1194" s="212">
        <f t="shared" si="300"/>
        <v>53000</v>
      </c>
      <c r="Q1194" s="66">
        <f t="shared" si="323"/>
        <v>76000</v>
      </c>
    </row>
    <row r="1195" spans="1:17" ht="16.5" hidden="1" customHeight="1" outlineLevel="1">
      <c r="A1195" s="510"/>
      <c r="B1195" s="511"/>
      <c r="C1195" s="136" t="s">
        <v>153</v>
      </c>
      <c r="D1195" s="136"/>
      <c r="E1195" s="113">
        <v>23000</v>
      </c>
      <c r="F1195" s="206">
        <v>0</v>
      </c>
      <c r="G1195" s="206">
        <v>0</v>
      </c>
      <c r="H1195" s="350">
        <v>0</v>
      </c>
      <c r="I1195" s="349">
        <v>0</v>
      </c>
      <c r="J1195" s="212">
        <f t="shared" si="320"/>
        <v>23000</v>
      </c>
      <c r="K1195" s="206">
        <v>0</v>
      </c>
      <c r="L1195" s="207">
        <v>25000</v>
      </c>
      <c r="M1195" s="206">
        <v>0</v>
      </c>
      <c r="N1195" s="206">
        <v>0</v>
      </c>
      <c r="O1195" s="207">
        <v>28000</v>
      </c>
      <c r="P1195" s="212">
        <f t="shared" si="300"/>
        <v>53000</v>
      </c>
      <c r="Q1195" s="66">
        <f t="shared" si="323"/>
        <v>76000</v>
      </c>
    </row>
    <row r="1196" spans="1:17" ht="25.5" customHeight="1" collapsed="1">
      <c r="A1196" s="510"/>
      <c r="B1196" s="511"/>
      <c r="C1196" s="128" t="s">
        <v>277</v>
      </c>
      <c r="D1196" s="25">
        <v>0</v>
      </c>
      <c r="E1196" s="208">
        <f>SUM(E1197)</f>
        <v>459000</v>
      </c>
      <c r="F1196" s="208">
        <f>SUM(F1197)</f>
        <v>0</v>
      </c>
      <c r="G1196" s="208">
        <f>SUM(G1197)</f>
        <v>0</v>
      </c>
      <c r="H1196" s="351">
        <v>0</v>
      </c>
      <c r="I1196" s="351">
        <v>1000000</v>
      </c>
      <c r="J1196" s="212">
        <f t="shared" si="320"/>
        <v>1459000</v>
      </c>
      <c r="K1196" s="208">
        <f t="shared" ref="K1196" si="328">SUM(K1197)</f>
        <v>0</v>
      </c>
      <c r="L1196" s="208">
        <f>SUM(L1197)</f>
        <v>1950000</v>
      </c>
      <c r="M1196" s="208">
        <f>SUM(M1197)</f>
        <v>565000</v>
      </c>
      <c r="N1196" s="208">
        <f t="shared" si="327"/>
        <v>0</v>
      </c>
      <c r="O1196" s="208">
        <f>SUM(O1197)</f>
        <v>1000000</v>
      </c>
      <c r="P1196" s="212">
        <f t="shared" ref="P1196:P1259" si="329">K1196+L1196+M1196+N1196+O1196</f>
        <v>3515000</v>
      </c>
      <c r="Q1196" s="66">
        <f t="shared" si="323"/>
        <v>4974000</v>
      </c>
    </row>
    <row r="1197" spans="1:17" ht="16.5" hidden="1" customHeight="1" outlineLevel="1">
      <c r="A1197" s="510"/>
      <c r="B1197" s="511"/>
      <c r="C1197" s="136" t="s">
        <v>153</v>
      </c>
      <c r="D1197" s="136"/>
      <c r="E1197" s="137">
        <v>459000</v>
      </c>
      <c r="F1197" s="208">
        <f>SUM(F1198)</f>
        <v>0</v>
      </c>
      <c r="G1197" s="206">
        <v>0</v>
      </c>
      <c r="H1197" s="350">
        <v>0</v>
      </c>
      <c r="I1197" s="350">
        <v>1000000</v>
      </c>
      <c r="J1197" s="212">
        <f t="shared" si="320"/>
        <v>1459000</v>
      </c>
      <c r="K1197" s="206">
        <v>0</v>
      </c>
      <c r="L1197" s="207">
        <v>1950000</v>
      </c>
      <c r="M1197" s="207">
        <v>565000</v>
      </c>
      <c r="N1197" s="206">
        <v>0</v>
      </c>
      <c r="O1197" s="207">
        <v>1000000</v>
      </c>
      <c r="P1197" s="212">
        <f t="shared" si="329"/>
        <v>3515000</v>
      </c>
      <c r="Q1197" s="66">
        <f t="shared" si="323"/>
        <v>4974000</v>
      </c>
    </row>
    <row r="1198" spans="1:17" ht="25.5" customHeight="1" collapsed="1">
      <c r="A1198" s="510"/>
      <c r="B1198" s="511"/>
      <c r="C1198" s="128" t="s">
        <v>22</v>
      </c>
      <c r="D1198" s="25">
        <v>0</v>
      </c>
      <c r="E1198" s="208">
        <f>SUM(E1199)</f>
        <v>0</v>
      </c>
      <c r="F1198" s="208">
        <f t="shared" ref="F1198:G1198" si="330">SUM(F1199)</f>
        <v>0</v>
      </c>
      <c r="G1198" s="208">
        <f t="shared" si="330"/>
        <v>0</v>
      </c>
      <c r="H1198" s="351">
        <v>0</v>
      </c>
      <c r="I1198" s="351">
        <v>34166</v>
      </c>
      <c r="J1198" s="212">
        <f t="shared" si="320"/>
        <v>34166</v>
      </c>
      <c r="K1198" s="208">
        <f t="shared" ref="K1198:O1198" si="331">SUM(K1199)</f>
        <v>34166.666666666701</v>
      </c>
      <c r="L1198" s="208">
        <f t="shared" si="331"/>
        <v>34166.666666666701</v>
      </c>
      <c r="M1198" s="208">
        <f t="shared" si="331"/>
        <v>34165.996666666702</v>
      </c>
      <c r="N1198" s="307">
        <f t="shared" si="331"/>
        <v>34165.996666666702</v>
      </c>
      <c r="O1198" s="307">
        <f t="shared" si="331"/>
        <v>34167</v>
      </c>
      <c r="P1198" s="212">
        <f t="shared" si="329"/>
        <v>170832.32666666681</v>
      </c>
      <c r="Q1198" s="66">
        <f t="shared" si="323"/>
        <v>204998.32666666681</v>
      </c>
    </row>
    <row r="1199" spans="1:17" ht="15.75" hidden="1" customHeight="1" outlineLevel="1">
      <c r="A1199" s="512"/>
      <c r="B1199" s="513"/>
      <c r="C1199" s="106" t="s">
        <v>153</v>
      </c>
      <c r="D1199" s="106"/>
      <c r="E1199" s="12">
        <v>0</v>
      </c>
      <c r="F1199" s="12">
        <v>0</v>
      </c>
      <c r="G1199" s="12">
        <v>0</v>
      </c>
      <c r="H1199" s="12">
        <v>0</v>
      </c>
      <c r="I1199" s="133">
        <v>34166</v>
      </c>
      <c r="J1199" s="212">
        <f t="shared" si="320"/>
        <v>34166</v>
      </c>
      <c r="K1199" s="221">
        <f>34166.6666666667</f>
        <v>34166.666666666701</v>
      </c>
      <c r="L1199" s="221">
        <f>34166.6666666667</f>
        <v>34166.666666666701</v>
      </c>
      <c r="M1199" s="262">
        <f>34166.6666666667-0.2-0.47</f>
        <v>34165.996666666702</v>
      </c>
      <c r="N1199" s="313">
        <f>34166.6666666667-0.2-0.47</f>
        <v>34165.996666666702</v>
      </c>
      <c r="O1199" s="225">
        <v>34167</v>
      </c>
      <c r="P1199" s="212">
        <f t="shared" si="329"/>
        <v>170832.32666666681</v>
      </c>
      <c r="Q1199" s="15"/>
    </row>
    <row r="1200" spans="1:17" s="228" customFormat="1" ht="35.25" customHeight="1" collapsed="1">
      <c r="A1200" s="505" t="s">
        <v>203</v>
      </c>
      <c r="B1200" s="506"/>
      <c r="C1200" s="507"/>
      <c r="D1200" s="212">
        <f t="shared" ref="D1200:I1200" si="332">D1207+D1213+D1219+D1225</f>
        <v>0</v>
      </c>
      <c r="E1200" s="212">
        <f t="shared" si="332"/>
        <v>82000</v>
      </c>
      <c r="F1200" s="212">
        <f>F1207+F1213+F1219+F1225+F1201</f>
        <v>140000</v>
      </c>
      <c r="G1200" s="212">
        <f t="shared" si="332"/>
        <v>1581000</v>
      </c>
      <c r="H1200" s="354">
        <f t="shared" si="332"/>
        <v>1581000</v>
      </c>
      <c r="I1200" s="354">
        <f t="shared" si="332"/>
        <v>68000</v>
      </c>
      <c r="J1200" s="212">
        <f t="shared" ref="J1200:J1225" si="333">I1200+H1200+G1200+F1200+E1200+D1200</f>
        <v>3452000</v>
      </c>
      <c r="K1200" s="356">
        <f t="shared" ref="K1200:O1200" si="334">K1207+K1213+K1219+K1225+K1201</f>
        <v>0</v>
      </c>
      <c r="L1200" s="356">
        <f t="shared" si="334"/>
        <v>140000</v>
      </c>
      <c r="M1200" s="356">
        <f t="shared" si="334"/>
        <v>9000</v>
      </c>
      <c r="N1200" s="356">
        <f t="shared" si="334"/>
        <v>0</v>
      </c>
      <c r="O1200" s="356">
        <f t="shared" si="334"/>
        <v>85000</v>
      </c>
      <c r="P1200" s="212">
        <f t="shared" si="329"/>
        <v>234000</v>
      </c>
      <c r="Q1200" s="67">
        <f>J1200+P1200</f>
        <v>3686000</v>
      </c>
    </row>
    <row r="1201" spans="1:17" ht="33.75" customHeight="1">
      <c r="A1201" s="508">
        <v>23</v>
      </c>
      <c r="B1201" s="509"/>
      <c r="C1201" s="128" t="s">
        <v>11</v>
      </c>
      <c r="D1201" s="128"/>
      <c r="E1201" s="208">
        <f>SUM(E1202:E1206)</f>
        <v>0</v>
      </c>
      <c r="F1201" s="208">
        <f t="shared" ref="F1201:O1201" si="335">SUM(F1202:F1206)</f>
        <v>0</v>
      </c>
      <c r="G1201" s="208">
        <f t="shared" si="335"/>
        <v>0</v>
      </c>
      <c r="H1201" s="351">
        <v>0</v>
      </c>
      <c r="I1201" s="351">
        <v>0</v>
      </c>
      <c r="J1201" s="212">
        <f t="shared" si="333"/>
        <v>0</v>
      </c>
      <c r="K1201" s="208">
        <f t="shared" si="335"/>
        <v>0</v>
      </c>
      <c r="L1201" s="208">
        <f t="shared" si="335"/>
        <v>0</v>
      </c>
      <c r="M1201" s="208">
        <f t="shared" si="335"/>
        <v>0</v>
      </c>
      <c r="N1201" s="208">
        <f t="shared" si="335"/>
        <v>0</v>
      </c>
      <c r="O1201" s="208">
        <f t="shared" si="335"/>
        <v>0</v>
      </c>
      <c r="P1201" s="21">
        <f>O1201+N1201+M1201+L1201+K1201</f>
        <v>0</v>
      </c>
      <c r="Q1201" s="118">
        <f t="shared" ref="Q1201:Q1225" si="336">J1201+P1201</f>
        <v>0</v>
      </c>
    </row>
    <row r="1202" spans="1:17" ht="16.5" hidden="1" customHeight="1" outlineLevel="1">
      <c r="A1202" s="510"/>
      <c r="B1202" s="511"/>
      <c r="C1202" s="130" t="s">
        <v>204</v>
      </c>
      <c r="D1202" s="130"/>
      <c r="E1202" s="206">
        <v>0</v>
      </c>
      <c r="F1202" s="206">
        <v>0</v>
      </c>
      <c r="G1202" s="206">
        <v>0</v>
      </c>
      <c r="H1202" s="349">
        <v>0</v>
      </c>
      <c r="I1202" s="349">
        <v>0</v>
      </c>
      <c r="J1202" s="212">
        <f t="shared" si="333"/>
        <v>0</v>
      </c>
      <c r="K1202" s="206">
        <v>0</v>
      </c>
      <c r="L1202" s="206">
        <v>0</v>
      </c>
      <c r="M1202" s="206">
        <v>0</v>
      </c>
      <c r="N1202" s="206">
        <v>0</v>
      </c>
      <c r="O1202" s="206">
        <v>0</v>
      </c>
      <c r="P1202" s="212">
        <f t="shared" si="329"/>
        <v>0</v>
      </c>
      <c r="Q1202" s="66">
        <f t="shared" si="336"/>
        <v>0</v>
      </c>
    </row>
    <row r="1203" spans="1:17" ht="16.5" hidden="1" customHeight="1" outlineLevel="1">
      <c r="A1203" s="510"/>
      <c r="B1203" s="511"/>
      <c r="C1203" s="130" t="s">
        <v>205</v>
      </c>
      <c r="D1203" s="130"/>
      <c r="E1203" s="206">
        <v>0</v>
      </c>
      <c r="F1203" s="206">
        <v>0</v>
      </c>
      <c r="G1203" s="206">
        <v>0</v>
      </c>
      <c r="H1203" s="349">
        <v>0</v>
      </c>
      <c r="I1203" s="349">
        <v>0</v>
      </c>
      <c r="J1203" s="212">
        <f t="shared" si="333"/>
        <v>0</v>
      </c>
      <c r="K1203" s="206">
        <v>0</v>
      </c>
      <c r="L1203" s="206">
        <v>0</v>
      </c>
      <c r="M1203" s="206">
        <v>0</v>
      </c>
      <c r="N1203" s="206">
        <v>0</v>
      </c>
      <c r="O1203" s="206">
        <v>0</v>
      </c>
      <c r="P1203" s="212">
        <f t="shared" si="329"/>
        <v>0</v>
      </c>
      <c r="Q1203" s="66">
        <f t="shared" si="336"/>
        <v>0</v>
      </c>
    </row>
    <row r="1204" spans="1:17" ht="16.5" hidden="1" customHeight="1" outlineLevel="1">
      <c r="A1204" s="510"/>
      <c r="B1204" s="511"/>
      <c r="C1204" s="130" t="s">
        <v>283</v>
      </c>
      <c r="D1204" s="130"/>
      <c r="E1204" s="206">
        <v>0</v>
      </c>
      <c r="F1204" s="206">
        <v>0</v>
      </c>
      <c r="G1204" s="206">
        <v>0</v>
      </c>
      <c r="H1204" s="349">
        <v>0</v>
      </c>
      <c r="I1204" s="349">
        <v>0</v>
      </c>
      <c r="J1204" s="212">
        <f t="shared" si="333"/>
        <v>0</v>
      </c>
      <c r="K1204" s="206">
        <v>0</v>
      </c>
      <c r="L1204" s="206">
        <v>0</v>
      </c>
      <c r="M1204" s="206">
        <v>0</v>
      </c>
      <c r="N1204" s="206">
        <v>0</v>
      </c>
      <c r="O1204" s="206">
        <v>0</v>
      </c>
      <c r="P1204" s="212">
        <f t="shared" si="329"/>
        <v>0</v>
      </c>
      <c r="Q1204" s="66">
        <f t="shared" si="336"/>
        <v>0</v>
      </c>
    </row>
    <row r="1205" spans="1:17" ht="16.5" hidden="1" customHeight="1" outlineLevel="1">
      <c r="A1205" s="510"/>
      <c r="B1205" s="511"/>
      <c r="C1205" s="130" t="s">
        <v>284</v>
      </c>
      <c r="D1205" s="130"/>
      <c r="E1205" s="206">
        <v>0</v>
      </c>
      <c r="F1205" s="206">
        <v>0</v>
      </c>
      <c r="G1205" s="206">
        <v>0</v>
      </c>
      <c r="H1205" s="349">
        <v>0</v>
      </c>
      <c r="I1205" s="349">
        <v>0</v>
      </c>
      <c r="J1205" s="212">
        <f t="shared" si="333"/>
        <v>0</v>
      </c>
      <c r="K1205" s="206">
        <v>0</v>
      </c>
      <c r="L1205" s="206">
        <v>0</v>
      </c>
      <c r="M1205" s="206">
        <v>0</v>
      </c>
      <c r="N1205" s="206">
        <v>0</v>
      </c>
      <c r="O1205" s="206">
        <v>0</v>
      </c>
      <c r="P1205" s="212">
        <f t="shared" si="329"/>
        <v>0</v>
      </c>
      <c r="Q1205" s="66">
        <f t="shared" si="336"/>
        <v>0</v>
      </c>
    </row>
    <row r="1206" spans="1:17" ht="16.5" hidden="1" customHeight="1" outlineLevel="1">
      <c r="A1206" s="510"/>
      <c r="B1206" s="511"/>
      <c r="C1206" s="130" t="s">
        <v>206</v>
      </c>
      <c r="D1206" s="130"/>
      <c r="E1206" s="206">
        <v>0</v>
      </c>
      <c r="F1206" s="206">
        <v>0</v>
      </c>
      <c r="G1206" s="206">
        <v>0</v>
      </c>
      <c r="H1206" s="349">
        <v>0</v>
      </c>
      <c r="I1206" s="349">
        <v>0</v>
      </c>
      <c r="J1206" s="212">
        <f t="shared" si="333"/>
        <v>0</v>
      </c>
      <c r="K1206" s="206">
        <v>0</v>
      </c>
      <c r="L1206" s="206">
        <v>0</v>
      </c>
      <c r="M1206" s="206">
        <v>0</v>
      </c>
      <c r="N1206" s="206">
        <v>0</v>
      </c>
      <c r="O1206" s="206">
        <v>0</v>
      </c>
      <c r="P1206" s="212">
        <f t="shared" si="329"/>
        <v>0</v>
      </c>
      <c r="Q1206" s="66">
        <f t="shared" si="336"/>
        <v>0</v>
      </c>
    </row>
    <row r="1207" spans="1:17" ht="24.75" customHeight="1" collapsed="1">
      <c r="A1207" s="510"/>
      <c r="B1207" s="511"/>
      <c r="C1207" s="128" t="s">
        <v>12</v>
      </c>
      <c r="D1207" s="25">
        <v>0</v>
      </c>
      <c r="E1207" s="208">
        <f t="shared" ref="E1207:O1207" si="337">SUM(E1208:E1212)</f>
        <v>37000</v>
      </c>
      <c r="F1207" s="208">
        <f t="shared" si="337"/>
        <v>0</v>
      </c>
      <c r="G1207" s="208">
        <f t="shared" ref="G1207" si="338">SUM(G1208:G1212)</f>
        <v>31000</v>
      </c>
      <c r="H1207" s="351">
        <v>31000</v>
      </c>
      <c r="I1207" s="351">
        <v>9000</v>
      </c>
      <c r="J1207" s="212">
        <f t="shared" si="333"/>
        <v>108000</v>
      </c>
      <c r="K1207" s="208">
        <f t="shared" si="337"/>
        <v>0</v>
      </c>
      <c r="L1207" s="208">
        <f t="shared" si="337"/>
        <v>10000</v>
      </c>
      <c r="M1207" s="208">
        <f t="shared" si="337"/>
        <v>9000</v>
      </c>
      <c r="N1207" s="208">
        <f t="shared" si="337"/>
        <v>0</v>
      </c>
      <c r="O1207" s="208">
        <f t="shared" si="337"/>
        <v>10000</v>
      </c>
      <c r="P1207" s="212">
        <f t="shared" si="329"/>
        <v>29000</v>
      </c>
      <c r="Q1207" s="66">
        <f t="shared" si="336"/>
        <v>137000</v>
      </c>
    </row>
    <row r="1208" spans="1:17" ht="16.5" hidden="1" customHeight="1" outlineLevel="1">
      <c r="A1208" s="510"/>
      <c r="B1208" s="511"/>
      <c r="C1208" s="130" t="s">
        <v>204</v>
      </c>
      <c r="D1208" s="130"/>
      <c r="E1208" s="180">
        <v>2800</v>
      </c>
      <c r="F1208" s="206">
        <v>0</v>
      </c>
      <c r="G1208" s="208">
        <f>1800-200</f>
        <v>1600</v>
      </c>
      <c r="H1208" s="351">
        <v>1600</v>
      </c>
      <c r="I1208" s="351">
        <v>1000</v>
      </c>
      <c r="J1208" s="212">
        <f t="shared" si="333"/>
        <v>7000</v>
      </c>
      <c r="K1208" s="206">
        <v>0</v>
      </c>
      <c r="L1208" s="206">
        <v>0</v>
      </c>
      <c r="M1208" s="208">
        <v>1000</v>
      </c>
      <c r="N1208" s="206">
        <v>0</v>
      </c>
      <c r="O1208" s="206">
        <v>0</v>
      </c>
      <c r="P1208" s="212">
        <f t="shared" si="329"/>
        <v>1000</v>
      </c>
      <c r="Q1208" s="66">
        <f t="shared" si="336"/>
        <v>8000</v>
      </c>
    </row>
    <row r="1209" spans="1:17" ht="16.5" hidden="1" customHeight="1" outlineLevel="1">
      <c r="A1209" s="510"/>
      <c r="B1209" s="511"/>
      <c r="C1209" s="130" t="s">
        <v>205</v>
      </c>
      <c r="D1209" s="130"/>
      <c r="E1209" s="208">
        <v>2400</v>
      </c>
      <c r="F1209" s="206">
        <v>0</v>
      </c>
      <c r="G1209" s="208">
        <v>1800</v>
      </c>
      <c r="H1209" s="351">
        <v>1800</v>
      </c>
      <c r="I1209" s="351">
        <v>1000</v>
      </c>
      <c r="J1209" s="212">
        <f t="shared" si="333"/>
        <v>7000</v>
      </c>
      <c r="K1209" s="206">
        <v>0</v>
      </c>
      <c r="L1209" s="206">
        <v>0</v>
      </c>
      <c r="M1209" s="208">
        <v>1000</v>
      </c>
      <c r="N1209" s="206">
        <v>0</v>
      </c>
      <c r="O1209" s="206">
        <v>0</v>
      </c>
      <c r="P1209" s="212">
        <f t="shared" si="329"/>
        <v>1000</v>
      </c>
      <c r="Q1209" s="66">
        <f t="shared" si="336"/>
        <v>8000</v>
      </c>
    </row>
    <row r="1210" spans="1:17" ht="16.5" hidden="1" customHeight="1" outlineLevel="1">
      <c r="A1210" s="510"/>
      <c r="B1210" s="511"/>
      <c r="C1210" s="130" t="s">
        <v>283</v>
      </c>
      <c r="D1210" s="130"/>
      <c r="E1210" s="208">
        <v>2400</v>
      </c>
      <c r="F1210" s="206">
        <v>0</v>
      </c>
      <c r="G1210" s="208">
        <v>1800</v>
      </c>
      <c r="H1210" s="351">
        <v>1800</v>
      </c>
      <c r="I1210" s="351">
        <v>1000</v>
      </c>
      <c r="J1210" s="212">
        <f t="shared" si="333"/>
        <v>7000</v>
      </c>
      <c r="K1210" s="206">
        <v>0</v>
      </c>
      <c r="L1210" s="206">
        <v>0</v>
      </c>
      <c r="M1210" s="208">
        <v>1000</v>
      </c>
      <c r="N1210" s="206">
        <v>0</v>
      </c>
      <c r="O1210" s="206">
        <v>0</v>
      </c>
      <c r="P1210" s="212">
        <f t="shared" si="329"/>
        <v>1000</v>
      </c>
      <c r="Q1210" s="66">
        <f t="shared" si="336"/>
        <v>8000</v>
      </c>
    </row>
    <row r="1211" spans="1:17" ht="16.5" hidden="1" customHeight="1" outlineLevel="1">
      <c r="A1211" s="510"/>
      <c r="B1211" s="511"/>
      <c r="C1211" s="130" t="s">
        <v>284</v>
      </c>
      <c r="D1211" s="130"/>
      <c r="E1211" s="208">
        <v>27000</v>
      </c>
      <c r="F1211" s="206">
        <v>0</v>
      </c>
      <c r="G1211" s="208">
        <v>24000</v>
      </c>
      <c r="H1211" s="351">
        <v>24000</v>
      </c>
      <c r="I1211" s="351">
        <v>5000</v>
      </c>
      <c r="J1211" s="212">
        <f t="shared" si="333"/>
        <v>80000</v>
      </c>
      <c r="K1211" s="206">
        <v>0</v>
      </c>
      <c r="L1211" s="208">
        <v>10000</v>
      </c>
      <c r="M1211" s="208">
        <v>5000</v>
      </c>
      <c r="N1211" s="206">
        <v>0</v>
      </c>
      <c r="O1211" s="208">
        <v>10000</v>
      </c>
      <c r="P1211" s="212">
        <f t="shared" si="329"/>
        <v>25000</v>
      </c>
      <c r="Q1211" s="66">
        <f t="shared" si="336"/>
        <v>105000</v>
      </c>
    </row>
    <row r="1212" spans="1:17" ht="16.5" hidden="1" customHeight="1" outlineLevel="1">
      <c r="A1212" s="510"/>
      <c r="B1212" s="511"/>
      <c r="C1212" s="130" t="s">
        <v>206</v>
      </c>
      <c r="D1212" s="130"/>
      <c r="E1212" s="208">
        <v>2400</v>
      </c>
      <c r="F1212" s="206">
        <v>0</v>
      </c>
      <c r="G1212" s="208">
        <v>1800</v>
      </c>
      <c r="H1212" s="351">
        <v>1800</v>
      </c>
      <c r="I1212" s="351">
        <v>1000</v>
      </c>
      <c r="J1212" s="212">
        <f t="shared" si="333"/>
        <v>7000</v>
      </c>
      <c r="K1212" s="206">
        <v>0</v>
      </c>
      <c r="L1212" s="206">
        <v>0</v>
      </c>
      <c r="M1212" s="208">
        <v>1000</v>
      </c>
      <c r="N1212" s="206">
        <v>0</v>
      </c>
      <c r="O1212" s="206">
        <v>0</v>
      </c>
      <c r="P1212" s="212">
        <f t="shared" si="329"/>
        <v>1000</v>
      </c>
      <c r="Q1212" s="66">
        <f t="shared" si="336"/>
        <v>8000</v>
      </c>
    </row>
    <row r="1213" spans="1:17" ht="16.5" collapsed="1">
      <c r="A1213" s="510"/>
      <c r="B1213" s="511"/>
      <c r="C1213" s="128" t="s">
        <v>13</v>
      </c>
      <c r="D1213" s="25">
        <v>0</v>
      </c>
      <c r="E1213" s="208">
        <f>SUM(E1214:E1218)</f>
        <v>45000</v>
      </c>
      <c r="F1213" s="208">
        <f>SUM(F1214:F1218)</f>
        <v>0</v>
      </c>
      <c r="G1213" s="208">
        <f t="shared" ref="G1213" si="339">SUM(G1214:G1218)</f>
        <v>0</v>
      </c>
      <c r="H1213" s="351">
        <v>0</v>
      </c>
      <c r="I1213" s="351">
        <v>0</v>
      </c>
      <c r="J1213" s="212">
        <f t="shared" si="333"/>
        <v>45000</v>
      </c>
      <c r="K1213" s="208">
        <f t="shared" ref="K1213" si="340">SUM(K1214:K1218)</f>
        <v>0</v>
      </c>
      <c r="L1213" s="208">
        <f>SUM(L1214:L1218)</f>
        <v>60000</v>
      </c>
      <c r="M1213" s="208">
        <f t="shared" ref="M1213:N1213" si="341">SUM(M1214:M1218)</f>
        <v>0</v>
      </c>
      <c r="N1213" s="208">
        <f t="shared" si="341"/>
        <v>0</v>
      </c>
      <c r="O1213" s="208">
        <f>SUM(O1214:O1218)</f>
        <v>75000</v>
      </c>
      <c r="P1213" s="212">
        <f t="shared" si="329"/>
        <v>135000</v>
      </c>
      <c r="Q1213" s="66">
        <f t="shared" si="336"/>
        <v>180000</v>
      </c>
    </row>
    <row r="1214" spans="1:17" ht="16.5" hidden="1" customHeight="1" outlineLevel="1">
      <c r="A1214" s="510"/>
      <c r="B1214" s="511"/>
      <c r="C1214" s="130" t="s">
        <v>204</v>
      </c>
      <c r="D1214" s="130"/>
      <c r="E1214" s="206">
        <v>0</v>
      </c>
      <c r="F1214" s="206">
        <v>0</v>
      </c>
      <c r="G1214" s="206">
        <v>0</v>
      </c>
      <c r="H1214" s="349">
        <v>0</v>
      </c>
      <c r="I1214" s="349">
        <v>0</v>
      </c>
      <c r="J1214" s="212">
        <f t="shared" si="333"/>
        <v>0</v>
      </c>
      <c r="K1214" s="206">
        <v>0</v>
      </c>
      <c r="L1214" s="206">
        <v>0</v>
      </c>
      <c r="M1214" s="206">
        <v>0</v>
      </c>
      <c r="N1214" s="206">
        <v>0</v>
      </c>
      <c r="O1214" s="206">
        <v>0</v>
      </c>
      <c r="P1214" s="212">
        <f t="shared" si="329"/>
        <v>0</v>
      </c>
      <c r="Q1214" s="66">
        <f t="shared" si="336"/>
        <v>0</v>
      </c>
    </row>
    <row r="1215" spans="1:17" ht="16.5" hidden="1" customHeight="1" outlineLevel="1">
      <c r="A1215" s="510"/>
      <c r="B1215" s="511"/>
      <c r="C1215" s="130" t="s">
        <v>205</v>
      </c>
      <c r="D1215" s="130"/>
      <c r="E1215" s="206">
        <v>0</v>
      </c>
      <c r="F1215" s="206">
        <v>0</v>
      </c>
      <c r="G1215" s="206">
        <v>0</v>
      </c>
      <c r="H1215" s="349">
        <v>0</v>
      </c>
      <c r="I1215" s="349">
        <v>0</v>
      </c>
      <c r="J1215" s="212">
        <f t="shared" si="333"/>
        <v>0</v>
      </c>
      <c r="K1215" s="206">
        <v>0</v>
      </c>
      <c r="L1215" s="206">
        <v>0</v>
      </c>
      <c r="M1215" s="206">
        <v>0</v>
      </c>
      <c r="N1215" s="206">
        <v>0</v>
      </c>
      <c r="O1215" s="206">
        <v>0</v>
      </c>
      <c r="P1215" s="212">
        <f t="shared" si="329"/>
        <v>0</v>
      </c>
      <c r="Q1215" s="66">
        <f t="shared" si="336"/>
        <v>0</v>
      </c>
    </row>
    <row r="1216" spans="1:17" ht="16.5" hidden="1" customHeight="1" outlineLevel="1">
      <c r="A1216" s="510"/>
      <c r="B1216" s="511"/>
      <c r="C1216" s="130" t="s">
        <v>283</v>
      </c>
      <c r="D1216" s="130"/>
      <c r="E1216" s="206">
        <v>0</v>
      </c>
      <c r="F1216" s="206">
        <v>0</v>
      </c>
      <c r="G1216" s="206">
        <v>0</v>
      </c>
      <c r="H1216" s="349">
        <v>0</v>
      </c>
      <c r="I1216" s="349">
        <v>0</v>
      </c>
      <c r="J1216" s="212">
        <f t="shared" si="333"/>
        <v>0</v>
      </c>
      <c r="K1216" s="206">
        <v>0</v>
      </c>
      <c r="L1216" s="206">
        <v>0</v>
      </c>
      <c r="M1216" s="206">
        <v>0</v>
      </c>
      <c r="N1216" s="206">
        <v>0</v>
      </c>
      <c r="O1216" s="206">
        <v>0</v>
      </c>
      <c r="P1216" s="212">
        <f t="shared" si="329"/>
        <v>0</v>
      </c>
      <c r="Q1216" s="66">
        <f t="shared" si="336"/>
        <v>0</v>
      </c>
    </row>
    <row r="1217" spans="1:17" ht="16.5" hidden="1" customHeight="1" outlineLevel="1">
      <c r="A1217" s="510"/>
      <c r="B1217" s="511"/>
      <c r="C1217" s="130" t="s">
        <v>284</v>
      </c>
      <c r="D1217" s="130"/>
      <c r="E1217" s="180">
        <v>45000</v>
      </c>
      <c r="F1217" s="206">
        <v>0</v>
      </c>
      <c r="G1217" s="206">
        <v>0</v>
      </c>
      <c r="H1217" s="351">
        <v>0</v>
      </c>
      <c r="I1217" s="349">
        <v>0</v>
      </c>
      <c r="J1217" s="212">
        <f t="shared" si="333"/>
        <v>45000</v>
      </c>
      <c r="K1217" s="206">
        <v>0</v>
      </c>
      <c r="L1217" s="208">
        <v>60000</v>
      </c>
      <c r="M1217" s="206">
        <v>0</v>
      </c>
      <c r="N1217" s="206">
        <v>0</v>
      </c>
      <c r="O1217" s="208">
        <v>75000</v>
      </c>
      <c r="P1217" s="212">
        <f t="shared" si="329"/>
        <v>135000</v>
      </c>
      <c r="Q1217" s="66">
        <f t="shared" si="336"/>
        <v>180000</v>
      </c>
    </row>
    <row r="1218" spans="1:17" ht="16.5" hidden="1" customHeight="1" outlineLevel="1">
      <c r="A1218" s="510"/>
      <c r="B1218" s="511"/>
      <c r="C1218" s="130" t="s">
        <v>206</v>
      </c>
      <c r="D1218" s="130"/>
      <c r="E1218" s="206">
        <v>0</v>
      </c>
      <c r="F1218" s="206">
        <v>0</v>
      </c>
      <c r="G1218" s="206">
        <v>0</v>
      </c>
      <c r="H1218" s="349">
        <v>0</v>
      </c>
      <c r="I1218" s="349">
        <v>0</v>
      </c>
      <c r="J1218" s="212">
        <f t="shared" si="333"/>
        <v>0</v>
      </c>
      <c r="K1218" s="206">
        <v>0</v>
      </c>
      <c r="L1218" s="206">
        <v>0</v>
      </c>
      <c r="M1218" s="206">
        <v>0</v>
      </c>
      <c r="N1218" s="206">
        <v>0</v>
      </c>
      <c r="O1218" s="206">
        <v>0</v>
      </c>
      <c r="P1218" s="212">
        <f t="shared" si="329"/>
        <v>0</v>
      </c>
      <c r="Q1218" s="66">
        <f t="shared" si="336"/>
        <v>0</v>
      </c>
    </row>
    <row r="1219" spans="1:17" ht="24.75" customHeight="1" collapsed="1">
      <c r="A1219" s="510"/>
      <c r="B1219" s="511"/>
      <c r="C1219" s="128" t="s">
        <v>277</v>
      </c>
      <c r="D1219" s="25">
        <v>0</v>
      </c>
      <c r="E1219" s="208">
        <f t="shared" ref="E1219:O1219" si="342">SUM(E1220:E1224)</f>
        <v>0</v>
      </c>
      <c r="F1219" s="208">
        <f t="shared" si="342"/>
        <v>140000</v>
      </c>
      <c r="G1219" s="208">
        <f t="shared" si="342"/>
        <v>1550000</v>
      </c>
      <c r="H1219" s="351">
        <v>1550000</v>
      </c>
      <c r="I1219" s="351">
        <v>0</v>
      </c>
      <c r="J1219" s="212">
        <f t="shared" si="333"/>
        <v>3240000</v>
      </c>
      <c r="K1219" s="208">
        <f t="shared" si="342"/>
        <v>0</v>
      </c>
      <c r="L1219" s="208">
        <f t="shared" si="342"/>
        <v>0</v>
      </c>
      <c r="M1219" s="208">
        <f t="shared" si="342"/>
        <v>0</v>
      </c>
      <c r="N1219" s="208">
        <f t="shared" si="342"/>
        <v>0</v>
      </c>
      <c r="O1219" s="208">
        <f t="shared" si="342"/>
        <v>0</v>
      </c>
      <c r="P1219" s="21">
        <f>O1219+N1219+M1219+L1219+K1219</f>
        <v>0</v>
      </c>
      <c r="Q1219" s="66">
        <f t="shared" si="336"/>
        <v>3240000</v>
      </c>
    </row>
    <row r="1220" spans="1:17" ht="16.5" hidden="1" customHeight="1" outlineLevel="1">
      <c r="A1220" s="510"/>
      <c r="B1220" s="511"/>
      <c r="C1220" s="130" t="s">
        <v>204</v>
      </c>
      <c r="D1220" s="130"/>
      <c r="E1220" s="206">
        <v>0</v>
      </c>
      <c r="F1220" s="107">
        <v>60000</v>
      </c>
      <c r="G1220" s="206">
        <v>0</v>
      </c>
      <c r="H1220" s="349">
        <v>0</v>
      </c>
      <c r="I1220" s="349">
        <v>0</v>
      </c>
      <c r="J1220" s="212">
        <f t="shared" si="333"/>
        <v>60000</v>
      </c>
      <c r="K1220" s="206">
        <v>0</v>
      </c>
      <c r="L1220" s="206">
        <v>0</v>
      </c>
      <c r="M1220" s="206">
        <v>0</v>
      </c>
      <c r="N1220" s="206">
        <v>0</v>
      </c>
      <c r="O1220" s="206">
        <v>0</v>
      </c>
      <c r="P1220" s="212">
        <f t="shared" si="329"/>
        <v>0</v>
      </c>
      <c r="Q1220" s="66">
        <f t="shared" si="336"/>
        <v>60000</v>
      </c>
    </row>
    <row r="1221" spans="1:17" ht="16.5" hidden="1" customHeight="1" outlineLevel="1">
      <c r="A1221" s="510"/>
      <c r="B1221" s="511"/>
      <c r="C1221" s="130" t="s">
        <v>205</v>
      </c>
      <c r="D1221" s="130"/>
      <c r="E1221" s="206">
        <v>0</v>
      </c>
      <c r="F1221" s="107">
        <v>20000</v>
      </c>
      <c r="G1221" s="206">
        <v>0</v>
      </c>
      <c r="H1221" s="349">
        <v>0</v>
      </c>
      <c r="I1221" s="349">
        <v>0</v>
      </c>
      <c r="J1221" s="212">
        <f t="shared" si="333"/>
        <v>20000</v>
      </c>
      <c r="K1221" s="206">
        <v>0</v>
      </c>
      <c r="L1221" s="206">
        <v>0</v>
      </c>
      <c r="M1221" s="206">
        <v>0</v>
      </c>
      <c r="N1221" s="206">
        <v>0</v>
      </c>
      <c r="O1221" s="206">
        <v>0</v>
      </c>
      <c r="P1221" s="212">
        <f t="shared" si="329"/>
        <v>0</v>
      </c>
      <c r="Q1221" s="66">
        <f t="shared" si="336"/>
        <v>20000</v>
      </c>
    </row>
    <row r="1222" spans="1:17" ht="16.5" hidden="1" customHeight="1" outlineLevel="1">
      <c r="A1222" s="510"/>
      <c r="B1222" s="511"/>
      <c r="C1222" s="130" t="s">
        <v>283</v>
      </c>
      <c r="D1222" s="130"/>
      <c r="E1222" s="206">
        <v>0</v>
      </c>
      <c r="F1222" s="206">
        <v>0</v>
      </c>
      <c r="G1222" s="206">
        <v>0</v>
      </c>
      <c r="H1222" s="349">
        <v>0</v>
      </c>
      <c r="I1222" s="349">
        <v>0</v>
      </c>
      <c r="J1222" s="212">
        <f t="shared" si="333"/>
        <v>0</v>
      </c>
      <c r="K1222" s="206">
        <v>0</v>
      </c>
      <c r="L1222" s="206">
        <v>0</v>
      </c>
      <c r="M1222" s="206">
        <v>0</v>
      </c>
      <c r="N1222" s="206">
        <v>0</v>
      </c>
      <c r="O1222" s="206">
        <v>0</v>
      </c>
      <c r="P1222" s="212">
        <f t="shared" si="329"/>
        <v>0</v>
      </c>
      <c r="Q1222" s="66">
        <f t="shared" si="336"/>
        <v>0</v>
      </c>
    </row>
    <row r="1223" spans="1:17" ht="16.5" hidden="1" customHeight="1" outlineLevel="1">
      <c r="A1223" s="510"/>
      <c r="B1223" s="511"/>
      <c r="C1223" s="130" t="s">
        <v>284</v>
      </c>
      <c r="D1223" s="130"/>
      <c r="E1223" s="206">
        <v>0</v>
      </c>
      <c r="F1223" s="208">
        <v>40000</v>
      </c>
      <c r="G1223" s="208">
        <v>1550000</v>
      </c>
      <c r="H1223" s="351">
        <v>1550000</v>
      </c>
      <c r="I1223" s="349">
        <v>0</v>
      </c>
      <c r="J1223" s="212">
        <f t="shared" si="333"/>
        <v>3140000</v>
      </c>
      <c r="K1223" s="206">
        <v>0</v>
      </c>
      <c r="L1223" s="206">
        <v>0</v>
      </c>
      <c r="M1223" s="206">
        <v>0</v>
      </c>
      <c r="N1223" s="206">
        <v>0</v>
      </c>
      <c r="O1223" s="206">
        <v>0</v>
      </c>
      <c r="P1223" s="212">
        <f t="shared" si="329"/>
        <v>0</v>
      </c>
      <c r="Q1223" s="66">
        <f t="shared" si="336"/>
        <v>3140000</v>
      </c>
    </row>
    <row r="1224" spans="1:17" ht="16.5" hidden="1" customHeight="1" outlineLevel="1">
      <c r="A1224" s="510"/>
      <c r="B1224" s="511"/>
      <c r="C1224" s="130" t="s">
        <v>206</v>
      </c>
      <c r="D1224" s="130"/>
      <c r="E1224" s="206">
        <v>0</v>
      </c>
      <c r="F1224" s="107">
        <v>20000</v>
      </c>
      <c r="G1224" s="206">
        <v>0</v>
      </c>
      <c r="H1224" s="349">
        <v>0</v>
      </c>
      <c r="I1224" s="349">
        <v>0</v>
      </c>
      <c r="J1224" s="212">
        <f t="shared" si="333"/>
        <v>20000</v>
      </c>
      <c r="K1224" s="206">
        <v>0</v>
      </c>
      <c r="L1224" s="206">
        <v>0</v>
      </c>
      <c r="M1224" s="206">
        <v>0</v>
      </c>
      <c r="N1224" s="206">
        <v>0</v>
      </c>
      <c r="O1224" s="206">
        <v>0</v>
      </c>
      <c r="P1224" s="212">
        <f t="shared" si="329"/>
        <v>0</v>
      </c>
      <c r="Q1224" s="66">
        <f t="shared" si="336"/>
        <v>20000</v>
      </c>
    </row>
    <row r="1225" spans="1:17" ht="24.75" customHeight="1" collapsed="1" thickBot="1">
      <c r="A1225" s="510"/>
      <c r="B1225" s="511"/>
      <c r="C1225" s="128" t="s">
        <v>22</v>
      </c>
      <c r="D1225" s="25">
        <v>0</v>
      </c>
      <c r="E1225" s="208">
        <f>SUM(E1226:E1230)</f>
        <v>0</v>
      </c>
      <c r="F1225" s="208">
        <f t="shared" ref="F1225:G1225" si="343">SUM(F1226:F1230)</f>
        <v>0</v>
      </c>
      <c r="G1225" s="208">
        <f t="shared" si="343"/>
        <v>0</v>
      </c>
      <c r="H1225" s="351">
        <v>0</v>
      </c>
      <c r="I1225" s="351">
        <v>59000</v>
      </c>
      <c r="J1225" s="212">
        <f t="shared" si="333"/>
        <v>59000</v>
      </c>
      <c r="K1225" s="208">
        <f t="shared" ref="K1225:O1225" si="344">SUM(K1226:K1230)</f>
        <v>0</v>
      </c>
      <c r="L1225" s="208">
        <f>SUM(L1226:L1230)</f>
        <v>70000</v>
      </c>
      <c r="M1225" s="208">
        <f t="shared" si="344"/>
        <v>0</v>
      </c>
      <c r="N1225" s="208">
        <f t="shared" si="344"/>
        <v>0</v>
      </c>
      <c r="O1225" s="208">
        <f t="shared" si="344"/>
        <v>0</v>
      </c>
      <c r="P1225" s="212">
        <f t="shared" si="329"/>
        <v>70000</v>
      </c>
      <c r="Q1225" s="66">
        <f t="shared" si="336"/>
        <v>129000</v>
      </c>
    </row>
    <row r="1226" spans="1:17" ht="15.75" hidden="1" customHeight="1" outlineLevel="1">
      <c r="A1226" s="510"/>
      <c r="B1226" s="511"/>
      <c r="C1226" s="131" t="s">
        <v>204</v>
      </c>
      <c r="D1226" s="131"/>
      <c r="E1226" s="12">
        <v>0</v>
      </c>
      <c r="F1226" s="12">
        <v>0</v>
      </c>
      <c r="G1226" s="12">
        <v>0</v>
      </c>
      <c r="H1226" s="12">
        <v>0</v>
      </c>
      <c r="I1226" s="12">
        <v>31000</v>
      </c>
      <c r="J1226" s="212">
        <f t="shared" ref="J1226:J1230" si="345">I1226+H1226+G1226+F1226+E1226</f>
        <v>31000</v>
      </c>
      <c r="K1226" s="12">
        <v>0</v>
      </c>
      <c r="L1226" s="12">
        <v>25000</v>
      </c>
      <c r="M1226" s="12">
        <v>0</v>
      </c>
      <c r="N1226" s="12">
        <v>0</v>
      </c>
      <c r="O1226" s="12">
        <v>0</v>
      </c>
      <c r="P1226" s="212">
        <f t="shared" si="329"/>
        <v>25000</v>
      </c>
      <c r="Q1226" s="15"/>
    </row>
    <row r="1227" spans="1:17" ht="15.75" hidden="1" customHeight="1" outlineLevel="1">
      <c r="A1227" s="510"/>
      <c r="B1227" s="511"/>
      <c r="C1227" s="131" t="s">
        <v>205</v>
      </c>
      <c r="D1227" s="131"/>
      <c r="E1227" s="12">
        <v>0</v>
      </c>
      <c r="F1227" s="12">
        <v>0</v>
      </c>
      <c r="G1227" s="12">
        <v>0</v>
      </c>
      <c r="H1227" s="12">
        <v>0</v>
      </c>
      <c r="I1227" s="12">
        <v>7000</v>
      </c>
      <c r="J1227" s="212">
        <f t="shared" si="345"/>
        <v>7000</v>
      </c>
      <c r="K1227" s="12">
        <v>0</v>
      </c>
      <c r="L1227" s="12">
        <v>35000</v>
      </c>
      <c r="M1227" s="12">
        <v>0</v>
      </c>
      <c r="N1227" s="12">
        <v>0</v>
      </c>
      <c r="O1227" s="12">
        <v>0</v>
      </c>
      <c r="P1227" s="212">
        <f t="shared" si="329"/>
        <v>35000</v>
      </c>
      <c r="Q1227" s="15"/>
    </row>
    <row r="1228" spans="1:17" ht="15.75" hidden="1" customHeight="1" outlineLevel="1">
      <c r="A1228" s="510"/>
      <c r="B1228" s="511"/>
      <c r="C1228" s="131" t="s">
        <v>283</v>
      </c>
      <c r="D1228" s="131"/>
      <c r="E1228" s="12">
        <v>0</v>
      </c>
      <c r="F1228" s="12">
        <v>0</v>
      </c>
      <c r="G1228" s="12">
        <v>0</v>
      </c>
      <c r="H1228" s="12">
        <v>0</v>
      </c>
      <c r="I1228" s="12">
        <v>7000</v>
      </c>
      <c r="J1228" s="212">
        <f t="shared" si="345"/>
        <v>7000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212">
        <f t="shared" si="329"/>
        <v>0</v>
      </c>
      <c r="Q1228" s="15"/>
    </row>
    <row r="1229" spans="1:17" ht="15.75" hidden="1" customHeight="1" outlineLevel="1">
      <c r="A1229" s="510"/>
      <c r="B1229" s="511"/>
      <c r="C1229" s="131" t="s">
        <v>284</v>
      </c>
      <c r="D1229" s="131"/>
      <c r="E1229" s="12">
        <v>0</v>
      </c>
      <c r="F1229" s="12">
        <v>0</v>
      </c>
      <c r="G1229" s="12">
        <v>0</v>
      </c>
      <c r="H1229" s="12">
        <v>0</v>
      </c>
      <c r="I1229" s="12">
        <v>7000</v>
      </c>
      <c r="J1229" s="212">
        <f t="shared" si="345"/>
        <v>7000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212">
        <f t="shared" si="329"/>
        <v>0</v>
      </c>
      <c r="Q1229" s="15"/>
    </row>
    <row r="1230" spans="1:17" ht="16.5" hidden="1" customHeight="1" outlineLevel="1" thickBot="1">
      <c r="A1230" s="540"/>
      <c r="B1230" s="541"/>
      <c r="C1230" s="239" t="s">
        <v>206</v>
      </c>
      <c r="D1230" s="239"/>
      <c r="E1230" s="240">
        <v>0</v>
      </c>
      <c r="F1230" s="240">
        <v>0</v>
      </c>
      <c r="G1230" s="240">
        <v>0</v>
      </c>
      <c r="H1230" s="240">
        <v>0</v>
      </c>
      <c r="I1230" s="240">
        <v>7000</v>
      </c>
      <c r="J1230" s="80">
        <f t="shared" si="345"/>
        <v>7000</v>
      </c>
      <c r="K1230" s="240">
        <v>0</v>
      </c>
      <c r="L1230" s="240">
        <v>10000</v>
      </c>
      <c r="M1230" s="240">
        <v>0</v>
      </c>
      <c r="N1230" s="240">
        <v>0</v>
      </c>
      <c r="O1230" s="240">
        <v>0</v>
      </c>
      <c r="P1230" s="80">
        <f t="shared" si="329"/>
        <v>10000</v>
      </c>
      <c r="Q1230" s="232"/>
    </row>
    <row r="1231" spans="1:17" s="242" customFormat="1" ht="35.25" customHeight="1" collapsed="1" thickTop="1">
      <c r="A1231" s="537" t="s">
        <v>207</v>
      </c>
      <c r="B1231" s="538"/>
      <c r="C1231" s="539"/>
      <c r="D1231" s="84">
        <f>D1314+D1396+D1478+D1560</f>
        <v>0</v>
      </c>
      <c r="E1231" s="241">
        <f>E1314+E1396+E1478+E1560</f>
        <v>137000</v>
      </c>
      <c r="F1231" s="84">
        <f>F1232+F1314+F1396+F1478+F1560</f>
        <v>0</v>
      </c>
      <c r="G1231" s="84">
        <f t="shared" ref="G1231" si="346">G1232+G1314+G1396+G1478+G1560</f>
        <v>0</v>
      </c>
      <c r="H1231" s="84">
        <f>H1232+H1314+H1396+H1478+H1560</f>
        <v>0</v>
      </c>
      <c r="I1231" s="241">
        <f>I1314+I1396+I1478+I1560</f>
        <v>494550</v>
      </c>
      <c r="J1231" s="84">
        <f>I1231+H1231+G1231+F1231+E1231+D1231</f>
        <v>631550</v>
      </c>
      <c r="K1231" s="84">
        <f>K1314+K1396+K1478+K1560+K1232</f>
        <v>3757685.8</v>
      </c>
      <c r="L1231" s="84">
        <f>L1314+L1396+L1478+L1560</f>
        <v>0</v>
      </c>
      <c r="M1231" s="84">
        <f>M1314+M1396+M1478+M1560</f>
        <v>0</v>
      </c>
      <c r="N1231" s="84">
        <f>N1314+N1396+N1478+N1560</f>
        <v>134550</v>
      </c>
      <c r="O1231" s="84">
        <f>O1314+O1396+O1478+O1560</f>
        <v>0</v>
      </c>
      <c r="P1231" s="84">
        <f t="shared" si="329"/>
        <v>3892235.8</v>
      </c>
      <c r="Q1231" s="233">
        <f>J1231+P1231</f>
        <v>4523785.8</v>
      </c>
    </row>
    <row r="1232" spans="1:17" ht="32.25" customHeight="1">
      <c r="A1232" s="508">
        <v>24</v>
      </c>
      <c r="B1232" s="509"/>
      <c r="C1232" s="128" t="s">
        <v>11</v>
      </c>
      <c r="D1232" s="128"/>
      <c r="E1232" s="208">
        <f>E1233+E1290+E1294+E1298+E1301+E1303+E1306+E1309+E1312</f>
        <v>0</v>
      </c>
      <c r="F1232" s="208">
        <f>F1233+F1290+F1294+F1298+F1301+F1303+F1306+F1309+F1312</f>
        <v>0</v>
      </c>
      <c r="G1232" s="208">
        <f t="shared" ref="G1232" si="347">G1233+G1290+G1294+G1298+G1301+G1303+G1306+G1309+G1312</f>
        <v>0</v>
      </c>
      <c r="H1232" s="351">
        <v>0</v>
      </c>
      <c r="I1232" s="351">
        <v>0</v>
      </c>
      <c r="J1232" s="212">
        <f t="shared" ref="J1232:J1295" si="348">I1232+H1232+G1232+F1232+E1232+D1232</f>
        <v>0</v>
      </c>
      <c r="K1232" s="208">
        <f>K1233+K1290+K1294+K1298+K1301+K1303+K1306+K1309+K1312</f>
        <v>3757685.8</v>
      </c>
      <c r="L1232" s="208">
        <f t="shared" ref="L1232:O1232" si="349">L1233+L1290+L1294+L1298+L1301+L1303+L1306+L1309+L1312</f>
        <v>0</v>
      </c>
      <c r="M1232" s="208">
        <f t="shared" si="349"/>
        <v>0</v>
      </c>
      <c r="N1232" s="208">
        <f t="shared" si="349"/>
        <v>0</v>
      </c>
      <c r="O1232" s="208">
        <f t="shared" si="349"/>
        <v>0</v>
      </c>
      <c r="P1232" s="212">
        <f t="shared" si="329"/>
        <v>3757685.8</v>
      </c>
      <c r="Q1232" s="66">
        <f t="shared" ref="Q1232:Q1295" si="350">J1232+P1232</f>
        <v>3757685.8</v>
      </c>
    </row>
    <row r="1233" spans="1:17" ht="16.5" hidden="1" customHeight="1" outlineLevel="1">
      <c r="A1233" s="510"/>
      <c r="B1233" s="511"/>
      <c r="C1233" s="138" t="s">
        <v>208</v>
      </c>
      <c r="D1233" s="138"/>
      <c r="E1233" s="208"/>
      <c r="F1233" s="208">
        <f>SUM(F1234:F1289)</f>
        <v>0</v>
      </c>
      <c r="G1233" s="208">
        <f t="shared" ref="G1233" si="351">SUM(G1234:G1289)</f>
        <v>0</v>
      </c>
      <c r="H1233" s="351">
        <v>0</v>
      </c>
      <c r="I1233" s="351">
        <v>0</v>
      </c>
      <c r="J1233" s="212">
        <f t="shared" si="348"/>
        <v>0</v>
      </c>
      <c r="K1233" s="208">
        <f>SUM(K1234:K1289)</f>
        <v>2945104.8</v>
      </c>
      <c r="L1233" s="208">
        <f t="shared" ref="L1233:O1233" si="352">SUM(L1234:L1289)</f>
        <v>0</v>
      </c>
      <c r="M1233" s="208">
        <f t="shared" si="352"/>
        <v>0</v>
      </c>
      <c r="N1233" s="208">
        <f t="shared" si="352"/>
        <v>0</v>
      </c>
      <c r="O1233" s="208">
        <f t="shared" si="352"/>
        <v>0</v>
      </c>
      <c r="P1233" s="212">
        <f t="shared" si="329"/>
        <v>2945104.8</v>
      </c>
      <c r="Q1233" s="66">
        <f t="shared" si="350"/>
        <v>2945104.8</v>
      </c>
    </row>
    <row r="1234" spans="1:17" ht="16.5" hidden="1" customHeight="1" outlineLevel="2">
      <c r="A1234" s="510"/>
      <c r="B1234" s="511"/>
      <c r="C1234" s="139" t="s">
        <v>16</v>
      </c>
      <c r="D1234" s="139"/>
      <c r="E1234" s="113"/>
      <c r="F1234" s="206">
        <v>0</v>
      </c>
      <c r="G1234" s="206">
        <v>0</v>
      </c>
      <c r="H1234" s="349">
        <v>0</v>
      </c>
      <c r="I1234" s="349">
        <v>0</v>
      </c>
      <c r="J1234" s="212">
        <f t="shared" si="348"/>
        <v>0</v>
      </c>
      <c r="K1234" s="206">
        <v>2796</v>
      </c>
      <c r="L1234" s="206">
        <v>0</v>
      </c>
      <c r="M1234" s="206">
        <v>0</v>
      </c>
      <c r="N1234" s="206">
        <v>0</v>
      </c>
      <c r="O1234" s="206">
        <v>0</v>
      </c>
      <c r="P1234" s="212">
        <f t="shared" si="329"/>
        <v>2796</v>
      </c>
      <c r="Q1234" s="66">
        <f t="shared" si="350"/>
        <v>2796</v>
      </c>
    </row>
    <row r="1235" spans="1:17" ht="16.5" hidden="1" customHeight="1" outlineLevel="2">
      <c r="A1235" s="510"/>
      <c r="B1235" s="511"/>
      <c r="C1235" s="139" t="s">
        <v>17</v>
      </c>
      <c r="D1235" s="139"/>
      <c r="E1235" s="113"/>
      <c r="F1235" s="206">
        <v>0</v>
      </c>
      <c r="G1235" s="206">
        <v>0</v>
      </c>
      <c r="H1235" s="349">
        <v>0</v>
      </c>
      <c r="I1235" s="349">
        <v>0</v>
      </c>
      <c r="J1235" s="212">
        <f t="shared" si="348"/>
        <v>0</v>
      </c>
      <c r="K1235" s="206">
        <v>3156</v>
      </c>
      <c r="L1235" s="206">
        <v>0</v>
      </c>
      <c r="M1235" s="206">
        <v>0</v>
      </c>
      <c r="N1235" s="206">
        <v>0</v>
      </c>
      <c r="O1235" s="206">
        <v>0</v>
      </c>
      <c r="P1235" s="212">
        <f t="shared" si="329"/>
        <v>3156</v>
      </c>
      <c r="Q1235" s="66">
        <f t="shared" si="350"/>
        <v>3156</v>
      </c>
    </row>
    <row r="1236" spans="1:17" ht="16.5" hidden="1" customHeight="1" outlineLevel="2">
      <c r="A1236" s="510"/>
      <c r="B1236" s="511"/>
      <c r="C1236" s="139" t="s">
        <v>209</v>
      </c>
      <c r="D1236" s="139"/>
      <c r="E1236" s="206"/>
      <c r="F1236" s="206">
        <v>0</v>
      </c>
      <c r="G1236" s="206">
        <v>0</v>
      </c>
      <c r="H1236" s="349">
        <v>0</v>
      </c>
      <c r="I1236" s="349">
        <v>0</v>
      </c>
      <c r="J1236" s="212">
        <f t="shared" si="348"/>
        <v>0</v>
      </c>
      <c r="K1236" s="206">
        <v>2808</v>
      </c>
      <c r="L1236" s="206">
        <v>0</v>
      </c>
      <c r="M1236" s="206">
        <v>0</v>
      </c>
      <c r="N1236" s="206">
        <v>0</v>
      </c>
      <c r="O1236" s="206">
        <v>0</v>
      </c>
      <c r="P1236" s="212">
        <f t="shared" si="329"/>
        <v>2808</v>
      </c>
      <c r="Q1236" s="66">
        <f t="shared" si="350"/>
        <v>2808</v>
      </c>
    </row>
    <row r="1237" spans="1:17" ht="16.5" hidden="1" customHeight="1" outlineLevel="2">
      <c r="A1237" s="510"/>
      <c r="B1237" s="511"/>
      <c r="C1237" s="139" t="s">
        <v>210</v>
      </c>
      <c r="D1237" s="139"/>
      <c r="E1237" s="206"/>
      <c r="F1237" s="206">
        <v>0</v>
      </c>
      <c r="G1237" s="206">
        <v>0</v>
      </c>
      <c r="H1237" s="349">
        <v>0</v>
      </c>
      <c r="I1237" s="349">
        <v>0</v>
      </c>
      <c r="J1237" s="212">
        <f t="shared" si="348"/>
        <v>0</v>
      </c>
      <c r="K1237" s="206">
        <v>2808</v>
      </c>
      <c r="L1237" s="206">
        <v>0</v>
      </c>
      <c r="M1237" s="206">
        <v>0</v>
      </c>
      <c r="N1237" s="206">
        <v>0</v>
      </c>
      <c r="O1237" s="206">
        <v>0</v>
      </c>
      <c r="P1237" s="212">
        <f t="shared" si="329"/>
        <v>2808</v>
      </c>
      <c r="Q1237" s="66">
        <f t="shared" si="350"/>
        <v>2808</v>
      </c>
    </row>
    <row r="1238" spans="1:17" ht="16.5" hidden="1" customHeight="1" outlineLevel="2">
      <c r="A1238" s="510"/>
      <c r="B1238" s="511"/>
      <c r="C1238" s="139" t="s">
        <v>211</v>
      </c>
      <c r="D1238" s="139"/>
      <c r="E1238" s="206"/>
      <c r="F1238" s="206">
        <v>0</v>
      </c>
      <c r="G1238" s="206">
        <v>0</v>
      </c>
      <c r="H1238" s="349">
        <v>0</v>
      </c>
      <c r="I1238" s="349">
        <v>0</v>
      </c>
      <c r="J1238" s="212">
        <f t="shared" si="348"/>
        <v>0</v>
      </c>
      <c r="K1238" s="206">
        <v>2808</v>
      </c>
      <c r="L1238" s="206">
        <v>0</v>
      </c>
      <c r="M1238" s="206">
        <v>0</v>
      </c>
      <c r="N1238" s="206">
        <v>0</v>
      </c>
      <c r="O1238" s="206">
        <v>0</v>
      </c>
      <c r="P1238" s="212">
        <f t="shared" si="329"/>
        <v>2808</v>
      </c>
      <c r="Q1238" s="66">
        <f t="shared" si="350"/>
        <v>2808</v>
      </c>
    </row>
    <row r="1239" spans="1:17" ht="16.5" hidden="1" customHeight="1" outlineLevel="2">
      <c r="A1239" s="510"/>
      <c r="B1239" s="511"/>
      <c r="C1239" s="139" t="s">
        <v>212</v>
      </c>
      <c r="D1239" s="139"/>
      <c r="E1239" s="206"/>
      <c r="F1239" s="206">
        <v>0</v>
      </c>
      <c r="G1239" s="206">
        <v>0</v>
      </c>
      <c r="H1239" s="349">
        <v>0</v>
      </c>
      <c r="I1239" s="349">
        <v>0</v>
      </c>
      <c r="J1239" s="212">
        <f t="shared" si="348"/>
        <v>0</v>
      </c>
      <c r="K1239" s="206">
        <v>2952</v>
      </c>
      <c r="L1239" s="206">
        <v>0</v>
      </c>
      <c r="M1239" s="206">
        <v>0</v>
      </c>
      <c r="N1239" s="206">
        <v>0</v>
      </c>
      <c r="O1239" s="206">
        <v>0</v>
      </c>
      <c r="P1239" s="212">
        <f t="shared" si="329"/>
        <v>2952</v>
      </c>
      <c r="Q1239" s="66">
        <f t="shared" si="350"/>
        <v>2952</v>
      </c>
    </row>
    <row r="1240" spans="1:17" ht="16.5" hidden="1" customHeight="1" outlineLevel="2">
      <c r="A1240" s="510"/>
      <c r="B1240" s="511"/>
      <c r="C1240" s="139" t="s">
        <v>213</v>
      </c>
      <c r="D1240" s="139"/>
      <c r="E1240" s="113"/>
      <c r="F1240" s="206">
        <v>0</v>
      </c>
      <c r="G1240" s="206">
        <v>0</v>
      </c>
      <c r="H1240" s="349">
        <v>0</v>
      </c>
      <c r="I1240" s="349">
        <v>0</v>
      </c>
      <c r="J1240" s="212">
        <f t="shared" si="348"/>
        <v>0</v>
      </c>
      <c r="K1240" s="206">
        <v>208680</v>
      </c>
      <c r="L1240" s="206">
        <v>0</v>
      </c>
      <c r="M1240" s="206">
        <v>0</v>
      </c>
      <c r="N1240" s="206">
        <v>0</v>
      </c>
      <c r="O1240" s="206">
        <v>0</v>
      </c>
      <c r="P1240" s="212">
        <f t="shared" si="329"/>
        <v>208680</v>
      </c>
      <c r="Q1240" s="66">
        <f t="shared" si="350"/>
        <v>208680</v>
      </c>
    </row>
    <row r="1241" spans="1:17" ht="16.5" hidden="1" customHeight="1" outlineLevel="2">
      <c r="A1241" s="510"/>
      <c r="B1241" s="511"/>
      <c r="C1241" s="139" t="s">
        <v>214</v>
      </c>
      <c r="D1241" s="139"/>
      <c r="E1241" s="113"/>
      <c r="F1241" s="206">
        <v>0</v>
      </c>
      <c r="G1241" s="206">
        <v>0</v>
      </c>
      <c r="H1241" s="349">
        <v>0</v>
      </c>
      <c r="I1241" s="349">
        <v>0</v>
      </c>
      <c r="J1241" s="212">
        <f t="shared" si="348"/>
        <v>0</v>
      </c>
      <c r="K1241" s="206">
        <v>41292</v>
      </c>
      <c r="L1241" s="206">
        <v>0</v>
      </c>
      <c r="M1241" s="206">
        <v>0</v>
      </c>
      <c r="N1241" s="206">
        <v>0</v>
      </c>
      <c r="O1241" s="206">
        <v>0</v>
      </c>
      <c r="P1241" s="212">
        <f t="shared" si="329"/>
        <v>41292</v>
      </c>
      <c r="Q1241" s="66">
        <f t="shared" si="350"/>
        <v>41292</v>
      </c>
    </row>
    <row r="1242" spans="1:17" ht="16.5" hidden="1" customHeight="1" outlineLevel="2">
      <c r="A1242" s="510"/>
      <c r="B1242" s="511"/>
      <c r="C1242" s="139" t="s">
        <v>215</v>
      </c>
      <c r="D1242" s="139"/>
      <c r="E1242" s="113"/>
      <c r="F1242" s="206">
        <v>0</v>
      </c>
      <c r="G1242" s="206">
        <v>0</v>
      </c>
      <c r="H1242" s="349">
        <v>0</v>
      </c>
      <c r="I1242" s="349">
        <v>0</v>
      </c>
      <c r="J1242" s="212">
        <f t="shared" si="348"/>
        <v>0</v>
      </c>
      <c r="K1242" s="206">
        <v>43944</v>
      </c>
      <c r="L1242" s="206">
        <v>0</v>
      </c>
      <c r="M1242" s="206">
        <v>0</v>
      </c>
      <c r="N1242" s="206">
        <v>0</v>
      </c>
      <c r="O1242" s="206">
        <v>0</v>
      </c>
      <c r="P1242" s="212">
        <f t="shared" si="329"/>
        <v>43944</v>
      </c>
      <c r="Q1242" s="66">
        <f t="shared" si="350"/>
        <v>43944</v>
      </c>
    </row>
    <row r="1243" spans="1:17" ht="16.5" hidden="1" customHeight="1" outlineLevel="2">
      <c r="A1243" s="510"/>
      <c r="B1243" s="511"/>
      <c r="C1243" s="139" t="s">
        <v>216</v>
      </c>
      <c r="D1243" s="139"/>
      <c r="E1243" s="113"/>
      <c r="F1243" s="206">
        <v>0</v>
      </c>
      <c r="G1243" s="206">
        <v>0</v>
      </c>
      <c r="H1243" s="349">
        <v>0</v>
      </c>
      <c r="I1243" s="349">
        <v>0</v>
      </c>
      <c r="J1243" s="212">
        <f t="shared" si="348"/>
        <v>0</v>
      </c>
      <c r="K1243" s="206">
        <v>35928</v>
      </c>
      <c r="L1243" s="206">
        <v>0</v>
      </c>
      <c r="M1243" s="206">
        <v>0</v>
      </c>
      <c r="N1243" s="206">
        <v>0</v>
      </c>
      <c r="O1243" s="206">
        <v>0</v>
      </c>
      <c r="P1243" s="212">
        <f t="shared" si="329"/>
        <v>35928</v>
      </c>
      <c r="Q1243" s="66">
        <f t="shared" si="350"/>
        <v>35928</v>
      </c>
    </row>
    <row r="1244" spans="1:17" ht="16.5" hidden="1" customHeight="1" outlineLevel="2">
      <c r="A1244" s="510"/>
      <c r="B1244" s="511"/>
      <c r="C1244" s="139" t="s">
        <v>217</v>
      </c>
      <c r="D1244" s="139"/>
      <c r="E1244" s="113"/>
      <c r="F1244" s="206">
        <v>0</v>
      </c>
      <c r="G1244" s="206">
        <v>0</v>
      </c>
      <c r="H1244" s="349">
        <v>0</v>
      </c>
      <c r="I1244" s="349">
        <v>0</v>
      </c>
      <c r="J1244" s="212">
        <f t="shared" si="348"/>
        <v>0</v>
      </c>
      <c r="K1244" s="206">
        <v>140340</v>
      </c>
      <c r="L1244" s="206">
        <v>0</v>
      </c>
      <c r="M1244" s="206">
        <v>0</v>
      </c>
      <c r="N1244" s="206">
        <v>0</v>
      </c>
      <c r="O1244" s="206">
        <v>0</v>
      </c>
      <c r="P1244" s="212">
        <f t="shared" si="329"/>
        <v>140340</v>
      </c>
      <c r="Q1244" s="66">
        <f t="shared" si="350"/>
        <v>140340</v>
      </c>
    </row>
    <row r="1245" spans="1:17" ht="33" hidden="1" customHeight="1" outlineLevel="2">
      <c r="A1245" s="510"/>
      <c r="B1245" s="511"/>
      <c r="C1245" s="139" t="s">
        <v>218</v>
      </c>
      <c r="D1245" s="139"/>
      <c r="E1245" s="113"/>
      <c r="F1245" s="206">
        <v>0</v>
      </c>
      <c r="G1245" s="206">
        <v>0</v>
      </c>
      <c r="H1245" s="349">
        <v>0</v>
      </c>
      <c r="I1245" s="349">
        <v>0</v>
      </c>
      <c r="J1245" s="212">
        <f t="shared" si="348"/>
        <v>0</v>
      </c>
      <c r="K1245" s="206">
        <v>35340</v>
      </c>
      <c r="L1245" s="206">
        <v>0</v>
      </c>
      <c r="M1245" s="206">
        <v>0</v>
      </c>
      <c r="N1245" s="206">
        <v>0</v>
      </c>
      <c r="O1245" s="206">
        <v>0</v>
      </c>
      <c r="P1245" s="212">
        <f t="shared" si="329"/>
        <v>35340</v>
      </c>
      <c r="Q1245" s="66">
        <f t="shared" si="350"/>
        <v>35340</v>
      </c>
    </row>
    <row r="1246" spans="1:17" ht="16.5" hidden="1" customHeight="1" outlineLevel="2">
      <c r="A1246" s="510"/>
      <c r="B1246" s="511"/>
      <c r="C1246" s="139" t="s">
        <v>219</v>
      </c>
      <c r="D1246" s="139"/>
      <c r="E1246" s="113"/>
      <c r="F1246" s="206">
        <v>0</v>
      </c>
      <c r="G1246" s="206">
        <v>0</v>
      </c>
      <c r="H1246" s="349">
        <v>0</v>
      </c>
      <c r="I1246" s="349">
        <v>0</v>
      </c>
      <c r="J1246" s="212">
        <f t="shared" si="348"/>
        <v>0</v>
      </c>
      <c r="K1246" s="206">
        <v>34776</v>
      </c>
      <c r="L1246" s="206">
        <v>0</v>
      </c>
      <c r="M1246" s="206">
        <v>0</v>
      </c>
      <c r="N1246" s="206">
        <v>0</v>
      </c>
      <c r="O1246" s="206">
        <v>0</v>
      </c>
      <c r="P1246" s="212">
        <f t="shared" si="329"/>
        <v>34776</v>
      </c>
      <c r="Q1246" s="66">
        <f t="shared" si="350"/>
        <v>34776</v>
      </c>
    </row>
    <row r="1247" spans="1:17" ht="16.5" hidden="1" customHeight="1" outlineLevel="2">
      <c r="A1247" s="510"/>
      <c r="B1247" s="511"/>
      <c r="C1247" s="139" t="s">
        <v>215</v>
      </c>
      <c r="D1247" s="139"/>
      <c r="E1247" s="113"/>
      <c r="F1247" s="206">
        <v>0</v>
      </c>
      <c r="G1247" s="206">
        <v>0</v>
      </c>
      <c r="H1247" s="349">
        <v>0</v>
      </c>
      <c r="I1247" s="349">
        <v>0</v>
      </c>
      <c r="J1247" s="212">
        <f t="shared" si="348"/>
        <v>0</v>
      </c>
      <c r="K1247" s="206">
        <v>42948</v>
      </c>
      <c r="L1247" s="206">
        <v>0</v>
      </c>
      <c r="M1247" s="206">
        <v>0</v>
      </c>
      <c r="N1247" s="206">
        <v>0</v>
      </c>
      <c r="O1247" s="206">
        <v>0</v>
      </c>
      <c r="P1247" s="212">
        <f t="shared" si="329"/>
        <v>42948</v>
      </c>
      <c r="Q1247" s="66">
        <f t="shared" si="350"/>
        <v>42948</v>
      </c>
    </row>
    <row r="1248" spans="1:17" ht="16.5" hidden="1" customHeight="1" outlineLevel="2">
      <c r="A1248" s="510"/>
      <c r="B1248" s="511"/>
      <c r="C1248" s="139" t="s">
        <v>220</v>
      </c>
      <c r="D1248" s="139"/>
      <c r="E1248" s="113"/>
      <c r="F1248" s="206">
        <v>0</v>
      </c>
      <c r="G1248" s="206">
        <v>0</v>
      </c>
      <c r="H1248" s="349">
        <v>0</v>
      </c>
      <c r="I1248" s="349">
        <v>0</v>
      </c>
      <c r="J1248" s="212">
        <f t="shared" si="348"/>
        <v>0</v>
      </c>
      <c r="K1248" s="206">
        <v>39681.599999999999</v>
      </c>
      <c r="L1248" s="206">
        <v>0</v>
      </c>
      <c r="M1248" s="206">
        <v>0</v>
      </c>
      <c r="N1248" s="206">
        <v>0</v>
      </c>
      <c r="O1248" s="206">
        <v>0</v>
      </c>
      <c r="P1248" s="212">
        <f t="shared" si="329"/>
        <v>39681.599999999999</v>
      </c>
      <c r="Q1248" s="66">
        <f t="shared" si="350"/>
        <v>39681.599999999999</v>
      </c>
    </row>
    <row r="1249" spans="1:17" ht="16.5" hidden="1" customHeight="1" outlineLevel="2">
      <c r="A1249" s="510"/>
      <c r="B1249" s="511"/>
      <c r="C1249" s="139" t="s">
        <v>215</v>
      </c>
      <c r="D1249" s="139"/>
      <c r="E1249" s="113"/>
      <c r="F1249" s="206">
        <v>0</v>
      </c>
      <c r="G1249" s="206">
        <v>0</v>
      </c>
      <c r="H1249" s="349">
        <v>0</v>
      </c>
      <c r="I1249" s="349">
        <v>0</v>
      </c>
      <c r="J1249" s="212">
        <f t="shared" si="348"/>
        <v>0</v>
      </c>
      <c r="K1249" s="206">
        <v>62328</v>
      </c>
      <c r="L1249" s="206">
        <v>0</v>
      </c>
      <c r="M1249" s="206">
        <v>0</v>
      </c>
      <c r="N1249" s="206">
        <v>0</v>
      </c>
      <c r="O1249" s="206">
        <v>0</v>
      </c>
      <c r="P1249" s="212">
        <f t="shared" si="329"/>
        <v>62328</v>
      </c>
      <c r="Q1249" s="66">
        <f t="shared" si="350"/>
        <v>62328</v>
      </c>
    </row>
    <row r="1250" spans="1:17" ht="16.5" hidden="1" customHeight="1" outlineLevel="2">
      <c r="A1250" s="510"/>
      <c r="B1250" s="511"/>
      <c r="C1250" s="139" t="s">
        <v>221</v>
      </c>
      <c r="D1250" s="139"/>
      <c r="E1250" s="206"/>
      <c r="F1250" s="206">
        <v>0</v>
      </c>
      <c r="G1250" s="206">
        <v>0</v>
      </c>
      <c r="H1250" s="349">
        <v>0</v>
      </c>
      <c r="I1250" s="349">
        <v>0</v>
      </c>
      <c r="J1250" s="212">
        <f t="shared" si="348"/>
        <v>0</v>
      </c>
      <c r="K1250" s="206">
        <v>33408</v>
      </c>
      <c r="L1250" s="206">
        <v>0</v>
      </c>
      <c r="M1250" s="206">
        <v>0</v>
      </c>
      <c r="N1250" s="206">
        <v>0</v>
      </c>
      <c r="O1250" s="206">
        <v>0</v>
      </c>
      <c r="P1250" s="212">
        <f t="shared" si="329"/>
        <v>33408</v>
      </c>
      <c r="Q1250" s="66">
        <f t="shared" si="350"/>
        <v>33408</v>
      </c>
    </row>
    <row r="1251" spans="1:17" ht="16.5" hidden="1" customHeight="1" outlineLevel="2">
      <c r="A1251" s="510"/>
      <c r="B1251" s="511"/>
      <c r="C1251" s="139" t="s">
        <v>222</v>
      </c>
      <c r="D1251" s="139"/>
      <c r="E1251" s="113"/>
      <c r="F1251" s="206">
        <v>0</v>
      </c>
      <c r="G1251" s="206">
        <v>0</v>
      </c>
      <c r="H1251" s="349">
        <v>0</v>
      </c>
      <c r="I1251" s="349">
        <v>0</v>
      </c>
      <c r="J1251" s="212">
        <f t="shared" si="348"/>
        <v>0</v>
      </c>
      <c r="K1251" s="206">
        <v>262488</v>
      </c>
      <c r="L1251" s="206">
        <v>0</v>
      </c>
      <c r="M1251" s="206">
        <v>0</v>
      </c>
      <c r="N1251" s="206">
        <v>0</v>
      </c>
      <c r="O1251" s="206">
        <v>0</v>
      </c>
      <c r="P1251" s="212">
        <f t="shared" si="329"/>
        <v>262488</v>
      </c>
      <c r="Q1251" s="66">
        <f t="shared" si="350"/>
        <v>262488</v>
      </c>
    </row>
    <row r="1252" spans="1:17" ht="16.5" hidden="1" customHeight="1" outlineLevel="2">
      <c r="A1252" s="510"/>
      <c r="B1252" s="511"/>
      <c r="C1252" s="139" t="s">
        <v>223</v>
      </c>
      <c r="D1252" s="139"/>
      <c r="E1252" s="113"/>
      <c r="F1252" s="206">
        <v>0</v>
      </c>
      <c r="G1252" s="206">
        <v>0</v>
      </c>
      <c r="H1252" s="349">
        <v>0</v>
      </c>
      <c r="I1252" s="349">
        <v>0</v>
      </c>
      <c r="J1252" s="212">
        <f t="shared" si="348"/>
        <v>0</v>
      </c>
      <c r="K1252" s="206">
        <v>16548</v>
      </c>
      <c r="L1252" s="206">
        <v>0</v>
      </c>
      <c r="M1252" s="206">
        <v>0</v>
      </c>
      <c r="N1252" s="206">
        <v>0</v>
      </c>
      <c r="O1252" s="206">
        <v>0</v>
      </c>
      <c r="P1252" s="212">
        <f t="shared" si="329"/>
        <v>16548</v>
      </c>
      <c r="Q1252" s="66">
        <f t="shared" si="350"/>
        <v>16548</v>
      </c>
    </row>
    <row r="1253" spans="1:17" ht="16.5" hidden="1" customHeight="1" outlineLevel="2">
      <c r="A1253" s="510"/>
      <c r="B1253" s="511"/>
      <c r="C1253" s="139" t="s">
        <v>224</v>
      </c>
      <c r="D1253" s="139"/>
      <c r="E1253" s="113"/>
      <c r="F1253" s="206">
        <v>0</v>
      </c>
      <c r="G1253" s="206">
        <v>0</v>
      </c>
      <c r="H1253" s="349">
        <v>0</v>
      </c>
      <c r="I1253" s="349">
        <v>0</v>
      </c>
      <c r="J1253" s="212">
        <f t="shared" si="348"/>
        <v>0</v>
      </c>
      <c r="K1253" s="206">
        <v>27252</v>
      </c>
      <c r="L1253" s="206">
        <v>0</v>
      </c>
      <c r="M1253" s="206">
        <v>0</v>
      </c>
      <c r="N1253" s="206">
        <v>0</v>
      </c>
      <c r="O1253" s="206">
        <v>0</v>
      </c>
      <c r="P1253" s="212">
        <f t="shared" si="329"/>
        <v>27252</v>
      </c>
      <c r="Q1253" s="66">
        <f t="shared" si="350"/>
        <v>27252</v>
      </c>
    </row>
    <row r="1254" spans="1:17" ht="16.5" hidden="1" customHeight="1" outlineLevel="2">
      <c r="A1254" s="510"/>
      <c r="B1254" s="511"/>
      <c r="C1254" s="139" t="s">
        <v>215</v>
      </c>
      <c r="D1254" s="139"/>
      <c r="E1254" s="113"/>
      <c r="F1254" s="206">
        <v>0</v>
      </c>
      <c r="G1254" s="206">
        <v>0</v>
      </c>
      <c r="H1254" s="349">
        <v>0</v>
      </c>
      <c r="I1254" s="349">
        <v>0</v>
      </c>
      <c r="J1254" s="212">
        <f t="shared" si="348"/>
        <v>0</v>
      </c>
      <c r="K1254" s="206">
        <v>43944</v>
      </c>
      <c r="L1254" s="206">
        <v>0</v>
      </c>
      <c r="M1254" s="206">
        <v>0</v>
      </c>
      <c r="N1254" s="206">
        <v>0</v>
      </c>
      <c r="O1254" s="206">
        <v>0</v>
      </c>
      <c r="P1254" s="212">
        <f t="shared" si="329"/>
        <v>43944</v>
      </c>
      <c r="Q1254" s="66">
        <f t="shared" si="350"/>
        <v>43944</v>
      </c>
    </row>
    <row r="1255" spans="1:17" ht="16.5" hidden="1" customHeight="1" outlineLevel="2">
      <c r="A1255" s="510"/>
      <c r="B1255" s="511"/>
      <c r="C1255" s="139" t="s">
        <v>225</v>
      </c>
      <c r="D1255" s="139"/>
      <c r="E1255" s="113"/>
      <c r="F1255" s="206">
        <v>0</v>
      </c>
      <c r="G1255" s="206">
        <v>0</v>
      </c>
      <c r="H1255" s="349">
        <v>0</v>
      </c>
      <c r="I1255" s="349">
        <v>0</v>
      </c>
      <c r="J1255" s="212">
        <f t="shared" si="348"/>
        <v>0</v>
      </c>
      <c r="K1255" s="206">
        <v>7740</v>
      </c>
      <c r="L1255" s="206">
        <v>0</v>
      </c>
      <c r="M1255" s="206">
        <v>0</v>
      </c>
      <c r="N1255" s="206">
        <v>0</v>
      </c>
      <c r="O1255" s="206">
        <v>0</v>
      </c>
      <c r="P1255" s="212">
        <f t="shared" si="329"/>
        <v>7740</v>
      </c>
      <c r="Q1255" s="66">
        <f t="shared" si="350"/>
        <v>7740</v>
      </c>
    </row>
    <row r="1256" spans="1:17" ht="16.5" hidden="1" customHeight="1" outlineLevel="2">
      <c r="A1256" s="510"/>
      <c r="B1256" s="511"/>
      <c r="C1256" s="139" t="s">
        <v>16</v>
      </c>
      <c r="D1256" s="139"/>
      <c r="E1256" s="206"/>
      <c r="F1256" s="206">
        <v>0</v>
      </c>
      <c r="G1256" s="206">
        <v>0</v>
      </c>
      <c r="H1256" s="349">
        <v>0</v>
      </c>
      <c r="I1256" s="349">
        <v>0</v>
      </c>
      <c r="J1256" s="212">
        <f t="shared" si="348"/>
        <v>0</v>
      </c>
      <c r="K1256" s="206">
        <v>0</v>
      </c>
      <c r="L1256" s="206">
        <v>0</v>
      </c>
      <c r="M1256" s="206">
        <v>0</v>
      </c>
      <c r="N1256" s="206">
        <v>0</v>
      </c>
      <c r="O1256" s="206">
        <v>0</v>
      </c>
      <c r="P1256" s="212">
        <f t="shared" si="329"/>
        <v>0</v>
      </c>
      <c r="Q1256" s="66">
        <f t="shared" si="350"/>
        <v>0</v>
      </c>
    </row>
    <row r="1257" spans="1:17" ht="16.5" hidden="1" customHeight="1" outlineLevel="2">
      <c r="A1257" s="510"/>
      <c r="B1257" s="511"/>
      <c r="C1257" s="139" t="s">
        <v>226</v>
      </c>
      <c r="D1257" s="139"/>
      <c r="E1257" s="113"/>
      <c r="F1257" s="206">
        <v>0</v>
      </c>
      <c r="G1257" s="206">
        <v>0</v>
      </c>
      <c r="H1257" s="349">
        <v>0</v>
      </c>
      <c r="I1257" s="349">
        <v>0</v>
      </c>
      <c r="J1257" s="212">
        <f t="shared" si="348"/>
        <v>0</v>
      </c>
      <c r="K1257" s="206">
        <v>43608</v>
      </c>
      <c r="L1257" s="206">
        <v>0</v>
      </c>
      <c r="M1257" s="206">
        <v>0</v>
      </c>
      <c r="N1257" s="206">
        <v>0</v>
      </c>
      <c r="O1257" s="206">
        <v>0</v>
      </c>
      <c r="P1257" s="212">
        <f t="shared" si="329"/>
        <v>43608</v>
      </c>
      <c r="Q1257" s="66">
        <f t="shared" si="350"/>
        <v>43608</v>
      </c>
    </row>
    <row r="1258" spans="1:17" ht="16.5" hidden="1" customHeight="1" outlineLevel="2">
      <c r="A1258" s="510"/>
      <c r="B1258" s="511"/>
      <c r="C1258" s="139" t="s">
        <v>227</v>
      </c>
      <c r="D1258" s="139"/>
      <c r="E1258" s="206"/>
      <c r="F1258" s="206">
        <v>0</v>
      </c>
      <c r="G1258" s="206">
        <v>0</v>
      </c>
      <c r="H1258" s="349">
        <v>0</v>
      </c>
      <c r="I1258" s="349">
        <v>0</v>
      </c>
      <c r="J1258" s="212">
        <f t="shared" si="348"/>
        <v>0</v>
      </c>
      <c r="K1258" s="206">
        <v>0</v>
      </c>
      <c r="L1258" s="206">
        <v>0</v>
      </c>
      <c r="M1258" s="206">
        <v>0</v>
      </c>
      <c r="N1258" s="206">
        <v>0</v>
      </c>
      <c r="O1258" s="206">
        <v>0</v>
      </c>
      <c r="P1258" s="212">
        <f t="shared" si="329"/>
        <v>0</v>
      </c>
      <c r="Q1258" s="66">
        <f t="shared" si="350"/>
        <v>0</v>
      </c>
    </row>
    <row r="1259" spans="1:17" ht="16.5" hidden="1" customHeight="1" outlineLevel="2">
      <c r="A1259" s="510"/>
      <c r="B1259" s="511"/>
      <c r="C1259" s="139" t="s">
        <v>228</v>
      </c>
      <c r="D1259" s="139"/>
      <c r="E1259" s="113"/>
      <c r="F1259" s="206">
        <v>0</v>
      </c>
      <c r="G1259" s="206">
        <v>0</v>
      </c>
      <c r="H1259" s="349">
        <v>0</v>
      </c>
      <c r="I1259" s="349">
        <v>0</v>
      </c>
      <c r="J1259" s="212">
        <f t="shared" si="348"/>
        <v>0</v>
      </c>
      <c r="K1259" s="206">
        <v>50400</v>
      </c>
      <c r="L1259" s="206">
        <v>0</v>
      </c>
      <c r="M1259" s="206">
        <v>0</v>
      </c>
      <c r="N1259" s="206">
        <v>0</v>
      </c>
      <c r="O1259" s="206">
        <v>0</v>
      </c>
      <c r="P1259" s="212">
        <f t="shared" si="329"/>
        <v>50400</v>
      </c>
      <c r="Q1259" s="66">
        <f t="shared" si="350"/>
        <v>50400</v>
      </c>
    </row>
    <row r="1260" spans="1:17" ht="16.5" hidden="1" customHeight="1" outlineLevel="2">
      <c r="A1260" s="510"/>
      <c r="B1260" s="511"/>
      <c r="C1260" s="139" t="s">
        <v>229</v>
      </c>
      <c r="D1260" s="139"/>
      <c r="E1260" s="113"/>
      <c r="F1260" s="206">
        <v>0</v>
      </c>
      <c r="G1260" s="206">
        <v>0</v>
      </c>
      <c r="H1260" s="349">
        <v>0</v>
      </c>
      <c r="I1260" s="349">
        <v>0</v>
      </c>
      <c r="J1260" s="212">
        <f t="shared" si="348"/>
        <v>0</v>
      </c>
      <c r="K1260" s="206">
        <v>40140</v>
      </c>
      <c r="L1260" s="206">
        <v>0</v>
      </c>
      <c r="M1260" s="206">
        <v>0</v>
      </c>
      <c r="N1260" s="206">
        <v>0</v>
      </c>
      <c r="O1260" s="206">
        <v>0</v>
      </c>
      <c r="P1260" s="212">
        <f t="shared" ref="P1260:P1323" si="353">K1260+L1260+M1260+N1260+O1260</f>
        <v>40140</v>
      </c>
      <c r="Q1260" s="66">
        <f t="shared" si="350"/>
        <v>40140</v>
      </c>
    </row>
    <row r="1261" spans="1:17" ht="33" hidden="1" customHeight="1" outlineLevel="2">
      <c r="A1261" s="510"/>
      <c r="B1261" s="511"/>
      <c r="C1261" s="139" t="s">
        <v>230</v>
      </c>
      <c r="D1261" s="139"/>
      <c r="E1261" s="113"/>
      <c r="F1261" s="206">
        <v>0</v>
      </c>
      <c r="G1261" s="206">
        <v>0</v>
      </c>
      <c r="H1261" s="349">
        <v>0</v>
      </c>
      <c r="I1261" s="349">
        <v>0</v>
      </c>
      <c r="J1261" s="212">
        <f t="shared" si="348"/>
        <v>0</v>
      </c>
      <c r="K1261" s="206">
        <v>21487.200000000001</v>
      </c>
      <c r="L1261" s="206">
        <v>0</v>
      </c>
      <c r="M1261" s="206">
        <v>0</v>
      </c>
      <c r="N1261" s="206">
        <v>0</v>
      </c>
      <c r="O1261" s="206">
        <v>0</v>
      </c>
      <c r="P1261" s="212">
        <f t="shared" si="353"/>
        <v>21487.200000000001</v>
      </c>
      <c r="Q1261" s="66">
        <f t="shared" si="350"/>
        <v>21487.200000000001</v>
      </c>
    </row>
    <row r="1262" spans="1:17" ht="16.5" hidden="1" customHeight="1" outlineLevel="2">
      <c r="A1262" s="510"/>
      <c r="B1262" s="511"/>
      <c r="C1262" s="139" t="s">
        <v>231</v>
      </c>
      <c r="D1262" s="139"/>
      <c r="E1262" s="113"/>
      <c r="F1262" s="206">
        <v>0</v>
      </c>
      <c r="G1262" s="206">
        <v>0</v>
      </c>
      <c r="H1262" s="349">
        <v>0</v>
      </c>
      <c r="I1262" s="349">
        <v>0</v>
      </c>
      <c r="J1262" s="212">
        <f t="shared" si="348"/>
        <v>0</v>
      </c>
      <c r="K1262" s="206">
        <v>30564</v>
      </c>
      <c r="L1262" s="206">
        <v>0</v>
      </c>
      <c r="M1262" s="206">
        <v>0</v>
      </c>
      <c r="N1262" s="206">
        <v>0</v>
      </c>
      <c r="O1262" s="206">
        <v>0</v>
      </c>
      <c r="P1262" s="212">
        <f t="shared" si="353"/>
        <v>30564</v>
      </c>
      <c r="Q1262" s="66">
        <f t="shared" si="350"/>
        <v>30564</v>
      </c>
    </row>
    <row r="1263" spans="1:17" ht="16.5" hidden="1" customHeight="1" outlineLevel="2">
      <c r="A1263" s="510"/>
      <c r="B1263" s="511"/>
      <c r="C1263" s="139" t="s">
        <v>232</v>
      </c>
      <c r="D1263" s="139"/>
      <c r="E1263" s="113"/>
      <c r="F1263" s="206">
        <v>0</v>
      </c>
      <c r="G1263" s="206">
        <v>0</v>
      </c>
      <c r="H1263" s="349">
        <v>0</v>
      </c>
      <c r="I1263" s="349">
        <v>0</v>
      </c>
      <c r="J1263" s="212">
        <f t="shared" si="348"/>
        <v>0</v>
      </c>
      <c r="K1263" s="206">
        <v>24756</v>
      </c>
      <c r="L1263" s="206">
        <v>0</v>
      </c>
      <c r="M1263" s="206">
        <v>0</v>
      </c>
      <c r="N1263" s="206">
        <v>0</v>
      </c>
      <c r="O1263" s="206">
        <v>0</v>
      </c>
      <c r="P1263" s="212">
        <f t="shared" si="353"/>
        <v>24756</v>
      </c>
      <c r="Q1263" s="66">
        <f t="shared" si="350"/>
        <v>24756</v>
      </c>
    </row>
    <row r="1264" spans="1:17" ht="16.5" hidden="1" customHeight="1" outlineLevel="2">
      <c r="A1264" s="510"/>
      <c r="B1264" s="511"/>
      <c r="C1264" s="139" t="s">
        <v>233</v>
      </c>
      <c r="D1264" s="139"/>
      <c r="E1264" s="113"/>
      <c r="F1264" s="206">
        <v>0</v>
      </c>
      <c r="G1264" s="206">
        <v>0</v>
      </c>
      <c r="H1264" s="349">
        <v>0</v>
      </c>
      <c r="I1264" s="349">
        <v>0</v>
      </c>
      <c r="J1264" s="212">
        <f t="shared" si="348"/>
        <v>0</v>
      </c>
      <c r="K1264" s="206">
        <v>9564</v>
      </c>
      <c r="L1264" s="206">
        <v>0</v>
      </c>
      <c r="M1264" s="206">
        <v>0</v>
      </c>
      <c r="N1264" s="206">
        <v>0</v>
      </c>
      <c r="O1264" s="206">
        <v>0</v>
      </c>
      <c r="P1264" s="212">
        <f t="shared" si="353"/>
        <v>9564</v>
      </c>
      <c r="Q1264" s="66">
        <f t="shared" si="350"/>
        <v>9564</v>
      </c>
    </row>
    <row r="1265" spans="1:17" ht="16.5" hidden="1" customHeight="1" outlineLevel="2">
      <c r="A1265" s="510"/>
      <c r="B1265" s="511"/>
      <c r="C1265" s="139" t="s">
        <v>234</v>
      </c>
      <c r="D1265" s="139"/>
      <c r="E1265" s="113"/>
      <c r="F1265" s="206">
        <v>0</v>
      </c>
      <c r="G1265" s="206">
        <v>0</v>
      </c>
      <c r="H1265" s="349">
        <v>0</v>
      </c>
      <c r="I1265" s="349">
        <v>0</v>
      </c>
      <c r="J1265" s="212">
        <f t="shared" si="348"/>
        <v>0</v>
      </c>
      <c r="K1265" s="206">
        <v>181500</v>
      </c>
      <c r="L1265" s="206">
        <v>0</v>
      </c>
      <c r="M1265" s="206">
        <v>0</v>
      </c>
      <c r="N1265" s="206">
        <v>0</v>
      </c>
      <c r="O1265" s="206">
        <v>0</v>
      </c>
      <c r="P1265" s="212">
        <f t="shared" si="353"/>
        <v>181500</v>
      </c>
      <c r="Q1265" s="66">
        <f t="shared" si="350"/>
        <v>181500</v>
      </c>
    </row>
    <row r="1266" spans="1:17" ht="16.5" hidden="1" customHeight="1" outlineLevel="2">
      <c r="A1266" s="510"/>
      <c r="B1266" s="511"/>
      <c r="C1266" s="139" t="s">
        <v>235</v>
      </c>
      <c r="D1266" s="139"/>
      <c r="E1266" s="206"/>
      <c r="F1266" s="206">
        <v>0</v>
      </c>
      <c r="G1266" s="206">
        <v>0</v>
      </c>
      <c r="H1266" s="349">
        <v>0</v>
      </c>
      <c r="I1266" s="349">
        <v>0</v>
      </c>
      <c r="J1266" s="212">
        <f t="shared" si="348"/>
        <v>0</v>
      </c>
      <c r="K1266" s="206">
        <v>16548</v>
      </c>
      <c r="L1266" s="206">
        <v>0</v>
      </c>
      <c r="M1266" s="206">
        <v>0</v>
      </c>
      <c r="N1266" s="206">
        <v>0</v>
      </c>
      <c r="O1266" s="206">
        <v>0</v>
      </c>
      <c r="P1266" s="212">
        <f t="shared" si="353"/>
        <v>16548</v>
      </c>
      <c r="Q1266" s="66">
        <f t="shared" si="350"/>
        <v>16548</v>
      </c>
    </row>
    <row r="1267" spans="1:17" ht="16.5" hidden="1" customHeight="1" outlineLevel="2">
      <c r="A1267" s="510"/>
      <c r="B1267" s="511"/>
      <c r="C1267" s="139" t="s">
        <v>236</v>
      </c>
      <c r="D1267" s="139"/>
      <c r="E1267" s="113"/>
      <c r="F1267" s="206">
        <v>0</v>
      </c>
      <c r="G1267" s="206">
        <v>0</v>
      </c>
      <c r="H1267" s="349">
        <v>0</v>
      </c>
      <c r="I1267" s="349">
        <v>0</v>
      </c>
      <c r="J1267" s="212">
        <f t="shared" si="348"/>
        <v>0</v>
      </c>
      <c r="K1267" s="206">
        <v>43104</v>
      </c>
      <c r="L1267" s="206">
        <v>0</v>
      </c>
      <c r="M1267" s="206">
        <v>0</v>
      </c>
      <c r="N1267" s="206">
        <v>0</v>
      </c>
      <c r="O1267" s="206">
        <v>0</v>
      </c>
      <c r="P1267" s="212">
        <f t="shared" si="353"/>
        <v>43104</v>
      </c>
      <c r="Q1267" s="66">
        <f t="shared" si="350"/>
        <v>43104</v>
      </c>
    </row>
    <row r="1268" spans="1:17" ht="16.5" hidden="1" customHeight="1" outlineLevel="2">
      <c r="A1268" s="510"/>
      <c r="B1268" s="511"/>
      <c r="C1268" s="139" t="s">
        <v>237</v>
      </c>
      <c r="D1268" s="139"/>
      <c r="E1268" s="113"/>
      <c r="F1268" s="206">
        <v>0</v>
      </c>
      <c r="G1268" s="206">
        <v>0</v>
      </c>
      <c r="H1268" s="349">
        <v>0</v>
      </c>
      <c r="I1268" s="349">
        <v>0</v>
      </c>
      <c r="J1268" s="212">
        <f t="shared" si="348"/>
        <v>0</v>
      </c>
      <c r="K1268" s="206">
        <v>35136</v>
      </c>
      <c r="L1268" s="206">
        <v>0</v>
      </c>
      <c r="M1268" s="206">
        <v>0</v>
      </c>
      <c r="N1268" s="206">
        <v>0</v>
      </c>
      <c r="O1268" s="206">
        <v>0</v>
      </c>
      <c r="P1268" s="212">
        <f t="shared" si="353"/>
        <v>35136</v>
      </c>
      <c r="Q1268" s="66">
        <f t="shared" si="350"/>
        <v>35136</v>
      </c>
    </row>
    <row r="1269" spans="1:17" ht="16.5" hidden="1" customHeight="1" outlineLevel="2">
      <c r="A1269" s="510"/>
      <c r="B1269" s="511"/>
      <c r="C1269" s="139" t="s">
        <v>238</v>
      </c>
      <c r="D1269" s="139"/>
      <c r="E1269" s="113"/>
      <c r="F1269" s="206">
        <v>0</v>
      </c>
      <c r="G1269" s="206">
        <v>0</v>
      </c>
      <c r="H1269" s="349">
        <v>0</v>
      </c>
      <c r="I1269" s="349">
        <v>0</v>
      </c>
      <c r="J1269" s="212">
        <f t="shared" si="348"/>
        <v>0</v>
      </c>
      <c r="K1269" s="206">
        <v>14964</v>
      </c>
      <c r="L1269" s="206">
        <v>0</v>
      </c>
      <c r="M1269" s="206">
        <v>0</v>
      </c>
      <c r="N1269" s="206">
        <v>0</v>
      </c>
      <c r="O1269" s="206">
        <v>0</v>
      </c>
      <c r="P1269" s="212">
        <f t="shared" si="353"/>
        <v>14964</v>
      </c>
      <c r="Q1269" s="66">
        <f t="shared" si="350"/>
        <v>14964</v>
      </c>
    </row>
    <row r="1270" spans="1:17" ht="16.5" hidden="1" customHeight="1" outlineLevel="2">
      <c r="A1270" s="510"/>
      <c r="B1270" s="511"/>
      <c r="C1270" s="139" t="s">
        <v>227</v>
      </c>
      <c r="D1270" s="139"/>
      <c r="E1270" s="113"/>
      <c r="F1270" s="206">
        <v>0</v>
      </c>
      <c r="G1270" s="206">
        <v>0</v>
      </c>
      <c r="H1270" s="349">
        <v>0</v>
      </c>
      <c r="I1270" s="349">
        <v>0</v>
      </c>
      <c r="J1270" s="212">
        <f t="shared" si="348"/>
        <v>0</v>
      </c>
      <c r="K1270" s="206">
        <v>7740</v>
      </c>
      <c r="L1270" s="206">
        <v>0</v>
      </c>
      <c r="M1270" s="206">
        <v>0</v>
      </c>
      <c r="N1270" s="206">
        <v>0</v>
      </c>
      <c r="O1270" s="206">
        <v>0</v>
      </c>
      <c r="P1270" s="212">
        <f t="shared" si="353"/>
        <v>7740</v>
      </c>
      <c r="Q1270" s="66">
        <f t="shared" si="350"/>
        <v>7740</v>
      </c>
    </row>
    <row r="1271" spans="1:17" ht="16.5" hidden="1" customHeight="1" outlineLevel="2">
      <c r="A1271" s="510"/>
      <c r="B1271" s="511"/>
      <c r="C1271" s="139" t="s">
        <v>239</v>
      </c>
      <c r="D1271" s="139"/>
      <c r="E1271" s="206"/>
      <c r="F1271" s="206">
        <v>0</v>
      </c>
      <c r="G1271" s="206">
        <v>0</v>
      </c>
      <c r="H1271" s="349">
        <v>0</v>
      </c>
      <c r="I1271" s="349">
        <v>0</v>
      </c>
      <c r="J1271" s="212">
        <f t="shared" si="348"/>
        <v>0</v>
      </c>
      <c r="K1271" s="206">
        <v>67356</v>
      </c>
      <c r="L1271" s="206">
        <v>0</v>
      </c>
      <c r="M1271" s="206">
        <v>0</v>
      </c>
      <c r="N1271" s="206">
        <v>0</v>
      </c>
      <c r="O1271" s="206">
        <v>0</v>
      </c>
      <c r="P1271" s="212">
        <f t="shared" si="353"/>
        <v>67356</v>
      </c>
      <c r="Q1271" s="66">
        <f t="shared" si="350"/>
        <v>67356</v>
      </c>
    </row>
    <row r="1272" spans="1:17" ht="16.5" hidden="1" customHeight="1" outlineLevel="2">
      <c r="A1272" s="510"/>
      <c r="B1272" s="511"/>
      <c r="C1272" s="139" t="s">
        <v>240</v>
      </c>
      <c r="D1272" s="139"/>
      <c r="E1272" s="113"/>
      <c r="F1272" s="206">
        <v>0</v>
      </c>
      <c r="G1272" s="206">
        <v>0</v>
      </c>
      <c r="H1272" s="349">
        <v>0</v>
      </c>
      <c r="I1272" s="349">
        <v>0</v>
      </c>
      <c r="J1272" s="212">
        <f t="shared" si="348"/>
        <v>0</v>
      </c>
      <c r="K1272" s="206">
        <v>154596</v>
      </c>
      <c r="L1272" s="206">
        <v>0</v>
      </c>
      <c r="M1272" s="206">
        <v>0</v>
      </c>
      <c r="N1272" s="206">
        <v>0</v>
      </c>
      <c r="O1272" s="206">
        <v>0</v>
      </c>
      <c r="P1272" s="212">
        <f t="shared" si="353"/>
        <v>154596</v>
      </c>
      <c r="Q1272" s="66">
        <f t="shared" si="350"/>
        <v>154596</v>
      </c>
    </row>
    <row r="1273" spans="1:17" ht="16.5" hidden="1" customHeight="1" outlineLevel="2">
      <c r="A1273" s="510"/>
      <c r="B1273" s="511"/>
      <c r="C1273" s="139" t="s">
        <v>238</v>
      </c>
      <c r="D1273" s="139"/>
      <c r="E1273" s="113"/>
      <c r="F1273" s="206">
        <v>0</v>
      </c>
      <c r="G1273" s="206">
        <v>0</v>
      </c>
      <c r="H1273" s="349">
        <v>0</v>
      </c>
      <c r="I1273" s="349">
        <v>0</v>
      </c>
      <c r="J1273" s="212">
        <f t="shared" si="348"/>
        <v>0</v>
      </c>
      <c r="K1273" s="206">
        <v>43188</v>
      </c>
      <c r="L1273" s="206">
        <v>0</v>
      </c>
      <c r="M1273" s="206">
        <v>0</v>
      </c>
      <c r="N1273" s="206">
        <v>0</v>
      </c>
      <c r="O1273" s="206">
        <v>0</v>
      </c>
      <c r="P1273" s="212">
        <f t="shared" si="353"/>
        <v>43188</v>
      </c>
      <c r="Q1273" s="66">
        <f t="shared" si="350"/>
        <v>43188</v>
      </c>
    </row>
    <row r="1274" spans="1:17" ht="16.5" hidden="1" customHeight="1" outlineLevel="2">
      <c r="A1274" s="510"/>
      <c r="B1274" s="511"/>
      <c r="C1274" s="139" t="s">
        <v>241</v>
      </c>
      <c r="D1274" s="139"/>
      <c r="E1274" s="113"/>
      <c r="F1274" s="206">
        <v>0</v>
      </c>
      <c r="G1274" s="206">
        <v>0</v>
      </c>
      <c r="H1274" s="349">
        <v>0</v>
      </c>
      <c r="I1274" s="349">
        <v>0</v>
      </c>
      <c r="J1274" s="212">
        <f t="shared" si="348"/>
        <v>0</v>
      </c>
      <c r="K1274" s="206">
        <v>27552</v>
      </c>
      <c r="L1274" s="206">
        <v>0</v>
      </c>
      <c r="M1274" s="206">
        <v>0</v>
      </c>
      <c r="N1274" s="206">
        <v>0</v>
      </c>
      <c r="O1274" s="206">
        <v>0</v>
      </c>
      <c r="P1274" s="212">
        <f t="shared" si="353"/>
        <v>27552</v>
      </c>
      <c r="Q1274" s="66">
        <f t="shared" si="350"/>
        <v>27552</v>
      </c>
    </row>
    <row r="1275" spans="1:17" ht="16.5" hidden="1" customHeight="1" outlineLevel="2">
      <c r="A1275" s="510"/>
      <c r="B1275" s="511"/>
      <c r="C1275" s="139" t="s">
        <v>242</v>
      </c>
      <c r="D1275" s="139"/>
      <c r="E1275" s="113"/>
      <c r="F1275" s="206">
        <v>0</v>
      </c>
      <c r="G1275" s="206">
        <v>0</v>
      </c>
      <c r="H1275" s="349">
        <v>0</v>
      </c>
      <c r="I1275" s="349">
        <v>0</v>
      </c>
      <c r="J1275" s="212">
        <f t="shared" si="348"/>
        <v>0</v>
      </c>
      <c r="K1275" s="206">
        <v>14892</v>
      </c>
      <c r="L1275" s="206">
        <v>0</v>
      </c>
      <c r="M1275" s="206">
        <v>0</v>
      </c>
      <c r="N1275" s="206">
        <v>0</v>
      </c>
      <c r="O1275" s="206">
        <v>0</v>
      </c>
      <c r="P1275" s="212">
        <f t="shared" si="353"/>
        <v>14892</v>
      </c>
      <c r="Q1275" s="66">
        <f t="shared" si="350"/>
        <v>14892</v>
      </c>
    </row>
    <row r="1276" spans="1:17" ht="16.5" hidden="1" customHeight="1" outlineLevel="2">
      <c r="A1276" s="510"/>
      <c r="B1276" s="511"/>
      <c r="C1276" s="139" t="s">
        <v>243</v>
      </c>
      <c r="D1276" s="139"/>
      <c r="E1276" s="113"/>
      <c r="F1276" s="206">
        <v>0</v>
      </c>
      <c r="G1276" s="206">
        <v>0</v>
      </c>
      <c r="H1276" s="349">
        <v>0</v>
      </c>
      <c r="I1276" s="349">
        <v>0</v>
      </c>
      <c r="J1276" s="212">
        <f t="shared" si="348"/>
        <v>0</v>
      </c>
      <c r="K1276" s="206">
        <v>54576</v>
      </c>
      <c r="L1276" s="206">
        <v>0</v>
      </c>
      <c r="M1276" s="206">
        <v>0</v>
      </c>
      <c r="N1276" s="206">
        <v>0</v>
      </c>
      <c r="O1276" s="206">
        <v>0</v>
      </c>
      <c r="P1276" s="212">
        <f t="shared" si="353"/>
        <v>54576</v>
      </c>
      <c r="Q1276" s="66">
        <f t="shared" si="350"/>
        <v>54576</v>
      </c>
    </row>
    <row r="1277" spans="1:17" ht="16.5" hidden="1" customHeight="1" outlineLevel="2">
      <c r="A1277" s="510"/>
      <c r="B1277" s="511"/>
      <c r="C1277" s="139" t="s">
        <v>244</v>
      </c>
      <c r="D1277" s="139"/>
      <c r="E1277" s="206"/>
      <c r="F1277" s="206">
        <v>0</v>
      </c>
      <c r="G1277" s="206">
        <v>0</v>
      </c>
      <c r="H1277" s="349">
        <v>0</v>
      </c>
      <c r="I1277" s="349">
        <v>0</v>
      </c>
      <c r="J1277" s="212">
        <f t="shared" si="348"/>
        <v>0</v>
      </c>
      <c r="K1277" s="206">
        <v>0</v>
      </c>
      <c r="L1277" s="206">
        <v>0</v>
      </c>
      <c r="M1277" s="206">
        <v>0</v>
      </c>
      <c r="N1277" s="206">
        <v>0</v>
      </c>
      <c r="O1277" s="206">
        <v>0</v>
      </c>
      <c r="P1277" s="212">
        <f t="shared" si="353"/>
        <v>0</v>
      </c>
      <c r="Q1277" s="66">
        <f t="shared" si="350"/>
        <v>0</v>
      </c>
    </row>
    <row r="1278" spans="1:17" ht="16.5" hidden="1" customHeight="1" outlineLevel="2">
      <c r="A1278" s="510"/>
      <c r="B1278" s="511"/>
      <c r="C1278" s="139" t="s">
        <v>245</v>
      </c>
      <c r="D1278" s="139"/>
      <c r="E1278" s="206"/>
      <c r="F1278" s="206">
        <v>0</v>
      </c>
      <c r="G1278" s="206">
        <v>0</v>
      </c>
      <c r="H1278" s="349">
        <v>0</v>
      </c>
      <c r="I1278" s="349">
        <v>0</v>
      </c>
      <c r="J1278" s="212">
        <f t="shared" si="348"/>
        <v>0</v>
      </c>
      <c r="K1278" s="206">
        <v>41160</v>
      </c>
      <c r="L1278" s="206">
        <v>0</v>
      </c>
      <c r="M1278" s="206">
        <v>0</v>
      </c>
      <c r="N1278" s="206">
        <v>0</v>
      </c>
      <c r="O1278" s="206">
        <v>0</v>
      </c>
      <c r="P1278" s="212">
        <f t="shared" si="353"/>
        <v>41160</v>
      </c>
      <c r="Q1278" s="66">
        <f t="shared" si="350"/>
        <v>41160</v>
      </c>
    </row>
    <row r="1279" spans="1:17" ht="16.5" hidden="1" customHeight="1" outlineLevel="2">
      <c r="A1279" s="510"/>
      <c r="B1279" s="511"/>
      <c r="C1279" s="139" t="s">
        <v>17</v>
      </c>
      <c r="D1279" s="139"/>
      <c r="E1279" s="206"/>
      <c r="F1279" s="206">
        <v>0</v>
      </c>
      <c r="G1279" s="206">
        <v>0</v>
      </c>
      <c r="H1279" s="349">
        <v>0</v>
      </c>
      <c r="I1279" s="349">
        <v>0</v>
      </c>
      <c r="J1279" s="212">
        <f t="shared" si="348"/>
        <v>0</v>
      </c>
      <c r="K1279" s="206">
        <v>27624</v>
      </c>
      <c r="L1279" s="206">
        <v>0</v>
      </c>
      <c r="M1279" s="206">
        <v>0</v>
      </c>
      <c r="N1279" s="206">
        <v>0</v>
      </c>
      <c r="O1279" s="206">
        <v>0</v>
      </c>
      <c r="P1279" s="212">
        <f t="shared" si="353"/>
        <v>27624</v>
      </c>
      <c r="Q1279" s="66">
        <f t="shared" si="350"/>
        <v>27624</v>
      </c>
    </row>
    <row r="1280" spans="1:17" ht="16.5" hidden="1" customHeight="1" outlineLevel="2">
      <c r="A1280" s="510"/>
      <c r="B1280" s="511"/>
      <c r="C1280" s="139" t="s">
        <v>246</v>
      </c>
      <c r="D1280" s="139"/>
      <c r="E1280" s="113"/>
      <c r="F1280" s="206">
        <v>0</v>
      </c>
      <c r="G1280" s="206">
        <v>0</v>
      </c>
      <c r="H1280" s="349">
        <v>0</v>
      </c>
      <c r="I1280" s="349">
        <v>0</v>
      </c>
      <c r="J1280" s="212">
        <f t="shared" si="348"/>
        <v>0</v>
      </c>
      <c r="K1280" s="206">
        <v>43164</v>
      </c>
      <c r="L1280" s="206">
        <v>0</v>
      </c>
      <c r="M1280" s="206">
        <v>0</v>
      </c>
      <c r="N1280" s="206">
        <v>0</v>
      </c>
      <c r="O1280" s="206">
        <v>0</v>
      </c>
      <c r="P1280" s="212">
        <f t="shared" si="353"/>
        <v>43164</v>
      </c>
      <c r="Q1280" s="66">
        <f t="shared" si="350"/>
        <v>43164</v>
      </c>
    </row>
    <row r="1281" spans="1:17" ht="16.5" hidden="1" customHeight="1" outlineLevel="2">
      <c r="A1281" s="510"/>
      <c r="B1281" s="511"/>
      <c r="C1281" s="139" t="s">
        <v>247</v>
      </c>
      <c r="D1281" s="139"/>
      <c r="E1281" s="206"/>
      <c r="F1281" s="206">
        <v>0</v>
      </c>
      <c r="G1281" s="206">
        <v>0</v>
      </c>
      <c r="H1281" s="349">
        <v>0</v>
      </c>
      <c r="I1281" s="349">
        <v>0</v>
      </c>
      <c r="J1281" s="212">
        <f t="shared" si="348"/>
        <v>0</v>
      </c>
      <c r="K1281" s="206">
        <v>6924</v>
      </c>
      <c r="L1281" s="206">
        <v>0</v>
      </c>
      <c r="M1281" s="206">
        <v>0</v>
      </c>
      <c r="N1281" s="206">
        <v>0</v>
      </c>
      <c r="O1281" s="206">
        <v>0</v>
      </c>
      <c r="P1281" s="212">
        <f t="shared" si="353"/>
        <v>6924</v>
      </c>
      <c r="Q1281" s="66">
        <f t="shared" si="350"/>
        <v>6924</v>
      </c>
    </row>
    <row r="1282" spans="1:17" ht="16.5" hidden="1" customHeight="1" outlineLevel="2">
      <c r="A1282" s="510"/>
      <c r="B1282" s="511"/>
      <c r="C1282" s="139" t="s">
        <v>248</v>
      </c>
      <c r="D1282" s="139"/>
      <c r="E1282" s="113"/>
      <c r="F1282" s="206">
        <v>0</v>
      </c>
      <c r="G1282" s="206">
        <v>0</v>
      </c>
      <c r="H1282" s="349">
        <v>0</v>
      </c>
      <c r="I1282" s="349">
        <v>0</v>
      </c>
      <c r="J1282" s="212">
        <f t="shared" si="348"/>
        <v>0</v>
      </c>
      <c r="K1282" s="206">
        <v>16836</v>
      </c>
      <c r="L1282" s="206">
        <v>0</v>
      </c>
      <c r="M1282" s="206">
        <v>0</v>
      </c>
      <c r="N1282" s="206">
        <v>0</v>
      </c>
      <c r="O1282" s="206">
        <v>0</v>
      </c>
      <c r="P1282" s="212">
        <f t="shared" si="353"/>
        <v>16836</v>
      </c>
      <c r="Q1282" s="66">
        <f t="shared" si="350"/>
        <v>16836</v>
      </c>
    </row>
    <row r="1283" spans="1:17" ht="16.5" hidden="1" customHeight="1" outlineLevel="2">
      <c r="A1283" s="510"/>
      <c r="B1283" s="511"/>
      <c r="C1283" s="139" t="s">
        <v>249</v>
      </c>
      <c r="D1283" s="139"/>
      <c r="E1283" s="113"/>
      <c r="F1283" s="206">
        <v>0</v>
      </c>
      <c r="G1283" s="206">
        <v>0</v>
      </c>
      <c r="H1283" s="349">
        <v>0</v>
      </c>
      <c r="I1283" s="349">
        <v>0</v>
      </c>
      <c r="J1283" s="212">
        <f t="shared" si="348"/>
        <v>0</v>
      </c>
      <c r="K1283" s="206">
        <v>12756</v>
      </c>
      <c r="L1283" s="206">
        <v>0</v>
      </c>
      <c r="M1283" s="206">
        <v>0</v>
      </c>
      <c r="N1283" s="206">
        <v>0</v>
      </c>
      <c r="O1283" s="206">
        <v>0</v>
      </c>
      <c r="P1283" s="212">
        <f t="shared" si="353"/>
        <v>12756</v>
      </c>
      <c r="Q1283" s="66">
        <f t="shared" si="350"/>
        <v>12756</v>
      </c>
    </row>
    <row r="1284" spans="1:17" ht="16.5" hidden="1" customHeight="1" outlineLevel="2">
      <c r="A1284" s="510"/>
      <c r="B1284" s="511"/>
      <c r="C1284" s="139" t="s">
        <v>250</v>
      </c>
      <c r="D1284" s="139"/>
      <c r="E1284" s="206"/>
      <c r="F1284" s="206">
        <v>0</v>
      </c>
      <c r="G1284" s="206">
        <v>0</v>
      </c>
      <c r="H1284" s="349">
        <v>0</v>
      </c>
      <c r="I1284" s="349">
        <v>0</v>
      </c>
      <c r="J1284" s="212">
        <f t="shared" si="348"/>
        <v>0</v>
      </c>
      <c r="K1284" s="206">
        <v>41724</v>
      </c>
      <c r="L1284" s="206">
        <v>0</v>
      </c>
      <c r="M1284" s="206">
        <v>0</v>
      </c>
      <c r="N1284" s="206">
        <v>0</v>
      </c>
      <c r="O1284" s="206">
        <v>0</v>
      </c>
      <c r="P1284" s="212">
        <f t="shared" si="353"/>
        <v>41724</v>
      </c>
      <c r="Q1284" s="66">
        <f t="shared" si="350"/>
        <v>41724</v>
      </c>
    </row>
    <row r="1285" spans="1:17" ht="18" hidden="1" customHeight="1" outlineLevel="2">
      <c r="A1285" s="510"/>
      <c r="B1285" s="511"/>
      <c r="C1285" s="139" t="s">
        <v>251</v>
      </c>
      <c r="D1285" s="139"/>
      <c r="E1285" s="113"/>
      <c r="F1285" s="206">
        <v>0</v>
      </c>
      <c r="G1285" s="206">
        <v>0</v>
      </c>
      <c r="H1285" s="349">
        <v>0</v>
      </c>
      <c r="I1285" s="349">
        <v>0</v>
      </c>
      <c r="J1285" s="212">
        <f t="shared" si="348"/>
        <v>0</v>
      </c>
      <c r="K1285" s="206">
        <v>53832</v>
      </c>
      <c r="L1285" s="206">
        <v>0</v>
      </c>
      <c r="M1285" s="206">
        <v>0</v>
      </c>
      <c r="N1285" s="206">
        <v>0</v>
      </c>
      <c r="O1285" s="206">
        <v>0</v>
      </c>
      <c r="P1285" s="212">
        <f t="shared" si="353"/>
        <v>53832</v>
      </c>
      <c r="Q1285" s="66">
        <f t="shared" si="350"/>
        <v>53832</v>
      </c>
    </row>
    <row r="1286" spans="1:17" ht="16.5" hidden="1" customHeight="1" outlineLevel="2">
      <c r="A1286" s="510"/>
      <c r="B1286" s="511"/>
      <c r="C1286" s="139" t="s">
        <v>252</v>
      </c>
      <c r="D1286" s="139"/>
      <c r="E1286" s="113"/>
      <c r="F1286" s="206">
        <v>0</v>
      </c>
      <c r="G1286" s="206">
        <v>0</v>
      </c>
      <c r="H1286" s="349">
        <v>0</v>
      </c>
      <c r="I1286" s="349">
        <v>0</v>
      </c>
      <c r="J1286" s="212">
        <f t="shared" si="348"/>
        <v>0</v>
      </c>
      <c r="K1286" s="206">
        <v>327096</v>
      </c>
      <c r="L1286" s="206">
        <v>0</v>
      </c>
      <c r="M1286" s="206">
        <v>0</v>
      </c>
      <c r="N1286" s="206">
        <v>0</v>
      </c>
      <c r="O1286" s="206">
        <v>0</v>
      </c>
      <c r="P1286" s="212">
        <f t="shared" si="353"/>
        <v>327096</v>
      </c>
      <c r="Q1286" s="66">
        <f t="shared" si="350"/>
        <v>327096</v>
      </c>
    </row>
    <row r="1287" spans="1:17" ht="16.5" hidden="1" customHeight="1" outlineLevel="2">
      <c r="A1287" s="510"/>
      <c r="B1287" s="511"/>
      <c r="C1287" s="139" t="s">
        <v>253</v>
      </c>
      <c r="D1287" s="139"/>
      <c r="E1287" s="113"/>
      <c r="F1287" s="206">
        <v>0</v>
      </c>
      <c r="G1287" s="206">
        <v>0</v>
      </c>
      <c r="H1287" s="349">
        <v>0</v>
      </c>
      <c r="I1287" s="349">
        <v>0</v>
      </c>
      <c r="J1287" s="212">
        <f t="shared" si="348"/>
        <v>0</v>
      </c>
      <c r="K1287" s="206">
        <v>381600</v>
      </c>
      <c r="L1287" s="206">
        <v>0</v>
      </c>
      <c r="M1287" s="206">
        <v>0</v>
      </c>
      <c r="N1287" s="206">
        <v>0</v>
      </c>
      <c r="O1287" s="206">
        <v>0</v>
      </c>
      <c r="P1287" s="212">
        <f t="shared" si="353"/>
        <v>381600</v>
      </c>
      <c r="Q1287" s="66">
        <f t="shared" si="350"/>
        <v>381600</v>
      </c>
    </row>
    <row r="1288" spans="1:17" ht="16.5" hidden="1" customHeight="1" outlineLevel="2">
      <c r="A1288" s="510"/>
      <c r="B1288" s="511"/>
      <c r="C1288" s="139" t="s">
        <v>254</v>
      </c>
      <c r="D1288" s="139"/>
      <c r="E1288" s="113"/>
      <c r="F1288" s="206">
        <v>0</v>
      </c>
      <c r="G1288" s="206">
        <v>0</v>
      </c>
      <c r="H1288" s="349">
        <v>0</v>
      </c>
      <c r="I1288" s="349">
        <v>0</v>
      </c>
      <c r="J1288" s="212">
        <f t="shared" si="348"/>
        <v>0</v>
      </c>
      <c r="K1288" s="206">
        <v>7992</v>
      </c>
      <c r="L1288" s="206">
        <v>0</v>
      </c>
      <c r="M1288" s="206">
        <v>0</v>
      </c>
      <c r="N1288" s="206">
        <v>0</v>
      </c>
      <c r="O1288" s="206">
        <v>0</v>
      </c>
      <c r="P1288" s="212">
        <f t="shared" si="353"/>
        <v>7992</v>
      </c>
      <c r="Q1288" s="66">
        <f t="shared" si="350"/>
        <v>7992</v>
      </c>
    </row>
    <row r="1289" spans="1:17" ht="16.5" hidden="1" customHeight="1" outlineLevel="2">
      <c r="A1289" s="510"/>
      <c r="B1289" s="511"/>
      <c r="C1289" s="139" t="s">
        <v>254</v>
      </c>
      <c r="D1289" s="139"/>
      <c r="E1289" s="113"/>
      <c r="F1289" s="206">
        <v>0</v>
      </c>
      <c r="G1289" s="206">
        <v>0</v>
      </c>
      <c r="H1289" s="349">
        <v>0</v>
      </c>
      <c r="I1289" s="349">
        <v>0</v>
      </c>
      <c r="J1289" s="212">
        <f t="shared" si="348"/>
        <v>0</v>
      </c>
      <c r="K1289" s="206">
        <v>8760</v>
      </c>
      <c r="L1289" s="206">
        <v>0</v>
      </c>
      <c r="M1289" s="206">
        <v>0</v>
      </c>
      <c r="N1289" s="206">
        <v>0</v>
      </c>
      <c r="O1289" s="206">
        <v>0</v>
      </c>
      <c r="P1289" s="212">
        <f t="shared" si="353"/>
        <v>8760</v>
      </c>
      <c r="Q1289" s="66">
        <f t="shared" si="350"/>
        <v>8760</v>
      </c>
    </row>
    <row r="1290" spans="1:17" ht="16.5" hidden="1" customHeight="1" outlineLevel="1">
      <c r="A1290" s="510"/>
      <c r="B1290" s="511"/>
      <c r="C1290" s="138" t="s">
        <v>257</v>
      </c>
      <c r="D1290" s="138"/>
      <c r="E1290" s="208"/>
      <c r="F1290" s="208">
        <f t="shared" ref="F1290:G1290" si="354">SUM(F1291:F1293)</f>
        <v>0</v>
      </c>
      <c r="G1290" s="208">
        <f t="shared" si="354"/>
        <v>0</v>
      </c>
      <c r="H1290" s="351">
        <v>0</v>
      </c>
      <c r="I1290" s="351">
        <v>0</v>
      </c>
      <c r="J1290" s="212">
        <f t="shared" si="348"/>
        <v>0</v>
      </c>
      <c r="K1290" s="208">
        <f>SUM(K1291:K1293)</f>
        <v>300624</v>
      </c>
      <c r="L1290" s="208">
        <f t="shared" ref="L1290:O1290" si="355">SUM(L1291:L1293)</f>
        <v>0</v>
      </c>
      <c r="M1290" s="208">
        <f t="shared" si="355"/>
        <v>0</v>
      </c>
      <c r="N1290" s="208">
        <f t="shared" si="355"/>
        <v>0</v>
      </c>
      <c r="O1290" s="208">
        <f t="shared" si="355"/>
        <v>0</v>
      </c>
      <c r="P1290" s="212">
        <f t="shared" si="353"/>
        <v>300624</v>
      </c>
      <c r="Q1290" s="66">
        <f t="shared" si="350"/>
        <v>300624</v>
      </c>
    </row>
    <row r="1291" spans="1:17" ht="16.5" hidden="1" customHeight="1" outlineLevel="2">
      <c r="A1291" s="510"/>
      <c r="B1291" s="511"/>
      <c r="C1291" s="140" t="s">
        <v>255</v>
      </c>
      <c r="D1291" s="140"/>
      <c r="E1291" s="113"/>
      <c r="F1291" s="206">
        <v>0</v>
      </c>
      <c r="G1291" s="206">
        <v>0</v>
      </c>
      <c r="H1291" s="349">
        <v>0</v>
      </c>
      <c r="I1291" s="349">
        <v>0</v>
      </c>
      <c r="J1291" s="212">
        <f t="shared" si="348"/>
        <v>0</v>
      </c>
      <c r="K1291" s="206">
        <v>34752</v>
      </c>
      <c r="L1291" s="206">
        <v>0</v>
      </c>
      <c r="M1291" s="206">
        <v>0</v>
      </c>
      <c r="N1291" s="206">
        <v>0</v>
      </c>
      <c r="O1291" s="206">
        <v>0</v>
      </c>
      <c r="P1291" s="212">
        <f t="shared" si="353"/>
        <v>34752</v>
      </c>
      <c r="Q1291" s="66">
        <f t="shared" si="350"/>
        <v>34752</v>
      </c>
    </row>
    <row r="1292" spans="1:17" ht="16.5" hidden="1" customHeight="1" outlineLevel="2">
      <c r="A1292" s="510"/>
      <c r="B1292" s="511"/>
      <c r="C1292" s="140" t="s">
        <v>256</v>
      </c>
      <c r="D1292" s="140"/>
      <c r="E1292" s="113"/>
      <c r="F1292" s="206">
        <v>0</v>
      </c>
      <c r="G1292" s="206">
        <v>0</v>
      </c>
      <c r="H1292" s="349">
        <v>0</v>
      </c>
      <c r="I1292" s="349">
        <v>0</v>
      </c>
      <c r="J1292" s="212">
        <f t="shared" si="348"/>
        <v>0</v>
      </c>
      <c r="K1292" s="206">
        <v>145980</v>
      </c>
      <c r="L1292" s="206">
        <v>0</v>
      </c>
      <c r="M1292" s="206">
        <v>0</v>
      </c>
      <c r="N1292" s="206">
        <v>0</v>
      </c>
      <c r="O1292" s="206">
        <v>0</v>
      </c>
      <c r="P1292" s="212">
        <f t="shared" si="353"/>
        <v>145980</v>
      </c>
      <c r="Q1292" s="66">
        <f t="shared" si="350"/>
        <v>145980</v>
      </c>
    </row>
    <row r="1293" spans="1:17" ht="16.5" hidden="1" customHeight="1" outlineLevel="2">
      <c r="A1293" s="510"/>
      <c r="B1293" s="511"/>
      <c r="C1293" s="140" t="s">
        <v>219</v>
      </c>
      <c r="D1293" s="140"/>
      <c r="E1293" s="113"/>
      <c r="F1293" s="206">
        <v>0</v>
      </c>
      <c r="G1293" s="206">
        <v>0</v>
      </c>
      <c r="H1293" s="349">
        <v>0</v>
      </c>
      <c r="I1293" s="349">
        <v>0</v>
      </c>
      <c r="J1293" s="212">
        <f t="shared" si="348"/>
        <v>0</v>
      </c>
      <c r="K1293" s="206">
        <v>119892</v>
      </c>
      <c r="L1293" s="206">
        <v>0</v>
      </c>
      <c r="M1293" s="206">
        <v>0</v>
      </c>
      <c r="N1293" s="206">
        <v>0</v>
      </c>
      <c r="O1293" s="206">
        <v>0</v>
      </c>
      <c r="P1293" s="212">
        <f t="shared" si="353"/>
        <v>119892</v>
      </c>
      <c r="Q1293" s="66">
        <f t="shared" si="350"/>
        <v>119892</v>
      </c>
    </row>
    <row r="1294" spans="1:17" ht="16.5" hidden="1" customHeight="1" outlineLevel="1">
      <c r="A1294" s="510"/>
      <c r="B1294" s="511"/>
      <c r="C1294" s="138" t="s">
        <v>258</v>
      </c>
      <c r="D1294" s="138"/>
      <c r="E1294" s="208"/>
      <c r="F1294" s="208">
        <f t="shared" ref="F1294:G1294" si="356">SUM(F1295:F1297)</f>
        <v>0</v>
      </c>
      <c r="G1294" s="208">
        <f t="shared" si="356"/>
        <v>0</v>
      </c>
      <c r="H1294" s="351">
        <v>0</v>
      </c>
      <c r="I1294" s="351">
        <v>0</v>
      </c>
      <c r="J1294" s="212">
        <f t="shared" si="348"/>
        <v>0</v>
      </c>
      <c r="K1294" s="208">
        <f>SUM(K1295:K1297)</f>
        <v>79080</v>
      </c>
      <c r="L1294" s="208">
        <f t="shared" ref="L1294:O1294" si="357">SUM(L1295:L1297)</f>
        <v>0</v>
      </c>
      <c r="M1294" s="208">
        <f t="shared" si="357"/>
        <v>0</v>
      </c>
      <c r="N1294" s="208">
        <f t="shared" si="357"/>
        <v>0</v>
      </c>
      <c r="O1294" s="208">
        <f t="shared" si="357"/>
        <v>0</v>
      </c>
      <c r="P1294" s="212">
        <f t="shared" si="353"/>
        <v>79080</v>
      </c>
      <c r="Q1294" s="66">
        <f t="shared" si="350"/>
        <v>79080</v>
      </c>
    </row>
    <row r="1295" spans="1:17" ht="16.5" hidden="1" customHeight="1" outlineLevel="2">
      <c r="A1295" s="510"/>
      <c r="B1295" s="511"/>
      <c r="C1295" s="140" t="s">
        <v>213</v>
      </c>
      <c r="D1295" s="140"/>
      <c r="E1295" s="113"/>
      <c r="F1295" s="206">
        <v>0</v>
      </c>
      <c r="G1295" s="206">
        <v>0</v>
      </c>
      <c r="H1295" s="349">
        <v>0</v>
      </c>
      <c r="I1295" s="349">
        <v>0</v>
      </c>
      <c r="J1295" s="212">
        <f t="shared" si="348"/>
        <v>0</v>
      </c>
      <c r="K1295" s="206">
        <v>48552</v>
      </c>
      <c r="L1295" s="206">
        <v>0</v>
      </c>
      <c r="M1295" s="206">
        <v>0</v>
      </c>
      <c r="N1295" s="206">
        <v>0</v>
      </c>
      <c r="O1295" s="206">
        <v>0</v>
      </c>
      <c r="P1295" s="212">
        <f t="shared" si="353"/>
        <v>48552</v>
      </c>
      <c r="Q1295" s="66">
        <f t="shared" si="350"/>
        <v>48552</v>
      </c>
    </row>
    <row r="1296" spans="1:17" ht="16.5" hidden="1" customHeight="1" outlineLevel="2">
      <c r="A1296" s="510"/>
      <c r="B1296" s="511"/>
      <c r="C1296" s="140" t="s">
        <v>259</v>
      </c>
      <c r="D1296" s="140"/>
      <c r="E1296" s="113"/>
      <c r="F1296" s="206">
        <v>0</v>
      </c>
      <c r="G1296" s="206">
        <v>0</v>
      </c>
      <c r="H1296" s="349">
        <v>0</v>
      </c>
      <c r="I1296" s="349">
        <v>0</v>
      </c>
      <c r="J1296" s="212">
        <f t="shared" ref="J1296:J1359" si="358">I1296+H1296+G1296+F1296+E1296+D1296</f>
        <v>0</v>
      </c>
      <c r="K1296" s="206">
        <v>9012</v>
      </c>
      <c r="L1296" s="206">
        <v>0</v>
      </c>
      <c r="M1296" s="206">
        <v>0</v>
      </c>
      <c r="N1296" s="206">
        <v>0</v>
      </c>
      <c r="O1296" s="206">
        <v>0</v>
      </c>
      <c r="P1296" s="212">
        <f t="shared" si="353"/>
        <v>9012</v>
      </c>
      <c r="Q1296" s="66">
        <f t="shared" ref="Q1296:Q1359" si="359">J1296+P1296</f>
        <v>9012</v>
      </c>
    </row>
    <row r="1297" spans="1:17" ht="16.5" hidden="1" customHeight="1" outlineLevel="2">
      <c r="A1297" s="510"/>
      <c r="B1297" s="511"/>
      <c r="C1297" s="140" t="s">
        <v>260</v>
      </c>
      <c r="D1297" s="140"/>
      <c r="E1297" s="113"/>
      <c r="F1297" s="206">
        <v>0</v>
      </c>
      <c r="G1297" s="206">
        <v>0</v>
      </c>
      <c r="H1297" s="349">
        <v>0</v>
      </c>
      <c r="I1297" s="349">
        <v>0</v>
      </c>
      <c r="J1297" s="212">
        <f t="shared" si="358"/>
        <v>0</v>
      </c>
      <c r="K1297" s="206">
        <v>21516</v>
      </c>
      <c r="L1297" s="206">
        <v>0</v>
      </c>
      <c r="M1297" s="206">
        <v>0</v>
      </c>
      <c r="N1297" s="206">
        <v>0</v>
      </c>
      <c r="O1297" s="206">
        <v>0</v>
      </c>
      <c r="P1297" s="212">
        <f t="shared" si="353"/>
        <v>21516</v>
      </c>
      <c r="Q1297" s="66">
        <f t="shared" si="359"/>
        <v>21516</v>
      </c>
    </row>
    <row r="1298" spans="1:17" ht="16.5" hidden="1" customHeight="1" outlineLevel="1">
      <c r="A1298" s="510"/>
      <c r="B1298" s="511"/>
      <c r="C1298" s="73" t="s">
        <v>263</v>
      </c>
      <c r="D1298" s="73"/>
      <c r="E1298" s="208"/>
      <c r="F1298" s="208">
        <f t="shared" ref="F1298:G1298" si="360">SUM(F1299:F1300)</f>
        <v>0</v>
      </c>
      <c r="G1298" s="208">
        <f t="shared" si="360"/>
        <v>0</v>
      </c>
      <c r="H1298" s="351">
        <v>0</v>
      </c>
      <c r="I1298" s="351">
        <v>0</v>
      </c>
      <c r="J1298" s="212">
        <f t="shared" si="358"/>
        <v>0</v>
      </c>
      <c r="K1298" s="208">
        <f>SUM(K1299:K1300)</f>
        <v>118728</v>
      </c>
      <c r="L1298" s="208">
        <f t="shared" ref="L1298:O1298" si="361">SUM(L1299:L1300)</f>
        <v>0</v>
      </c>
      <c r="M1298" s="208">
        <f t="shared" si="361"/>
        <v>0</v>
      </c>
      <c r="N1298" s="208">
        <f t="shared" si="361"/>
        <v>0</v>
      </c>
      <c r="O1298" s="208">
        <f t="shared" si="361"/>
        <v>0</v>
      </c>
      <c r="P1298" s="212">
        <f t="shared" si="353"/>
        <v>118728</v>
      </c>
      <c r="Q1298" s="66">
        <f t="shared" si="359"/>
        <v>118728</v>
      </c>
    </row>
    <row r="1299" spans="1:17" ht="16.5" hidden="1" customHeight="1" outlineLevel="2">
      <c r="A1299" s="510"/>
      <c r="B1299" s="511"/>
      <c r="C1299" s="140" t="s">
        <v>261</v>
      </c>
      <c r="D1299" s="140"/>
      <c r="E1299" s="113"/>
      <c r="F1299" s="206">
        <v>0</v>
      </c>
      <c r="G1299" s="206">
        <v>0</v>
      </c>
      <c r="H1299" s="349">
        <v>0</v>
      </c>
      <c r="I1299" s="349">
        <v>0</v>
      </c>
      <c r="J1299" s="212">
        <f t="shared" si="358"/>
        <v>0</v>
      </c>
      <c r="K1299" s="206">
        <v>24348</v>
      </c>
      <c r="L1299" s="206">
        <v>0</v>
      </c>
      <c r="M1299" s="206">
        <v>0</v>
      </c>
      <c r="N1299" s="206">
        <v>0</v>
      </c>
      <c r="O1299" s="206">
        <v>0</v>
      </c>
      <c r="P1299" s="212">
        <f t="shared" si="353"/>
        <v>24348</v>
      </c>
      <c r="Q1299" s="66">
        <f t="shared" si="359"/>
        <v>24348</v>
      </c>
    </row>
    <row r="1300" spans="1:17" ht="16.5" hidden="1" customHeight="1" outlineLevel="2">
      <c r="A1300" s="510"/>
      <c r="B1300" s="511"/>
      <c r="C1300" s="141" t="s">
        <v>262</v>
      </c>
      <c r="D1300" s="141"/>
      <c r="E1300" s="113"/>
      <c r="F1300" s="206">
        <v>0</v>
      </c>
      <c r="G1300" s="206">
        <v>0</v>
      </c>
      <c r="H1300" s="349">
        <v>0</v>
      </c>
      <c r="I1300" s="349">
        <v>0</v>
      </c>
      <c r="J1300" s="212">
        <f t="shared" si="358"/>
        <v>0</v>
      </c>
      <c r="K1300" s="206">
        <v>94380</v>
      </c>
      <c r="L1300" s="206">
        <v>0</v>
      </c>
      <c r="M1300" s="206">
        <v>0</v>
      </c>
      <c r="N1300" s="206">
        <v>0</v>
      </c>
      <c r="O1300" s="206">
        <v>0</v>
      </c>
      <c r="P1300" s="212">
        <f t="shared" si="353"/>
        <v>94380</v>
      </c>
      <c r="Q1300" s="66">
        <f t="shared" si="359"/>
        <v>94380</v>
      </c>
    </row>
    <row r="1301" spans="1:17" ht="16.5" hidden="1" customHeight="1" outlineLevel="1">
      <c r="A1301" s="510"/>
      <c r="B1301" s="511"/>
      <c r="C1301" s="138" t="s">
        <v>265</v>
      </c>
      <c r="D1301" s="138"/>
      <c r="E1301" s="208"/>
      <c r="F1301" s="208">
        <f t="shared" ref="F1301:G1301" si="362">F1302</f>
        <v>0</v>
      </c>
      <c r="G1301" s="208">
        <f t="shared" si="362"/>
        <v>0</v>
      </c>
      <c r="H1301" s="351">
        <v>0</v>
      </c>
      <c r="I1301" s="351">
        <v>0</v>
      </c>
      <c r="J1301" s="212">
        <f t="shared" si="358"/>
        <v>0</v>
      </c>
      <c r="K1301" s="208">
        <f>K1302</f>
        <v>84541</v>
      </c>
      <c r="L1301" s="208">
        <f t="shared" ref="L1301:O1301" si="363">L1302</f>
        <v>0</v>
      </c>
      <c r="M1301" s="208">
        <f t="shared" si="363"/>
        <v>0</v>
      </c>
      <c r="N1301" s="208">
        <f t="shared" si="363"/>
        <v>0</v>
      </c>
      <c r="O1301" s="208">
        <f t="shared" si="363"/>
        <v>0</v>
      </c>
      <c r="P1301" s="212">
        <f t="shared" si="353"/>
        <v>84541</v>
      </c>
      <c r="Q1301" s="66">
        <f t="shared" si="359"/>
        <v>84541</v>
      </c>
    </row>
    <row r="1302" spans="1:17" ht="16.5" hidden="1" customHeight="1" outlineLevel="2">
      <c r="A1302" s="510"/>
      <c r="B1302" s="511"/>
      <c r="C1302" s="86" t="s">
        <v>264</v>
      </c>
      <c r="D1302" s="86"/>
      <c r="E1302" s="206"/>
      <c r="F1302" s="206">
        <v>0</v>
      </c>
      <c r="G1302" s="206">
        <v>0</v>
      </c>
      <c r="H1302" s="349">
        <v>0</v>
      </c>
      <c r="I1302" s="349">
        <v>0</v>
      </c>
      <c r="J1302" s="212">
        <f t="shared" si="358"/>
        <v>0</v>
      </c>
      <c r="K1302" s="206">
        <v>84541</v>
      </c>
      <c r="L1302" s="206">
        <v>0</v>
      </c>
      <c r="M1302" s="206">
        <v>0</v>
      </c>
      <c r="N1302" s="206">
        <v>0</v>
      </c>
      <c r="O1302" s="206">
        <v>0</v>
      </c>
      <c r="P1302" s="212">
        <f t="shared" si="353"/>
        <v>84541</v>
      </c>
      <c r="Q1302" s="66">
        <f t="shared" si="359"/>
        <v>84541</v>
      </c>
    </row>
    <row r="1303" spans="1:17" ht="16.5" hidden="1" customHeight="1" outlineLevel="1">
      <c r="A1303" s="510"/>
      <c r="B1303" s="511"/>
      <c r="C1303" s="138" t="s">
        <v>267</v>
      </c>
      <c r="D1303" s="138"/>
      <c r="E1303" s="208"/>
      <c r="F1303" s="208">
        <f t="shared" ref="F1303:G1303" si="364">SUM(F1304:F1305)</f>
        <v>0</v>
      </c>
      <c r="G1303" s="208">
        <f t="shared" si="364"/>
        <v>0</v>
      </c>
      <c r="H1303" s="351">
        <v>0</v>
      </c>
      <c r="I1303" s="351">
        <v>0</v>
      </c>
      <c r="J1303" s="212">
        <f t="shared" si="358"/>
        <v>0</v>
      </c>
      <c r="K1303" s="208">
        <f>SUM(K1304:K1305)</f>
        <v>119808</v>
      </c>
      <c r="L1303" s="208">
        <f t="shared" ref="L1303:O1303" si="365">SUM(L1304:L1305)</f>
        <v>0</v>
      </c>
      <c r="M1303" s="208">
        <f t="shared" si="365"/>
        <v>0</v>
      </c>
      <c r="N1303" s="208">
        <f t="shared" si="365"/>
        <v>0</v>
      </c>
      <c r="O1303" s="208">
        <f t="shared" si="365"/>
        <v>0</v>
      </c>
      <c r="P1303" s="212">
        <f t="shared" si="353"/>
        <v>119808</v>
      </c>
      <c r="Q1303" s="66">
        <f t="shared" si="359"/>
        <v>119808</v>
      </c>
    </row>
    <row r="1304" spans="1:17" ht="16.5" hidden="1" customHeight="1" outlineLevel="2">
      <c r="A1304" s="510"/>
      <c r="B1304" s="511"/>
      <c r="C1304" s="140" t="s">
        <v>17</v>
      </c>
      <c r="D1304" s="140"/>
      <c r="E1304" s="113"/>
      <c r="F1304" s="206">
        <v>0</v>
      </c>
      <c r="G1304" s="206">
        <v>0</v>
      </c>
      <c r="H1304" s="349">
        <v>0</v>
      </c>
      <c r="I1304" s="349">
        <v>0</v>
      </c>
      <c r="J1304" s="212">
        <f t="shared" si="358"/>
        <v>0</v>
      </c>
      <c r="K1304" s="206">
        <v>66600</v>
      </c>
      <c r="L1304" s="206">
        <v>0</v>
      </c>
      <c r="M1304" s="206">
        <v>0</v>
      </c>
      <c r="N1304" s="206">
        <v>0</v>
      </c>
      <c r="O1304" s="206">
        <v>0</v>
      </c>
      <c r="P1304" s="212">
        <f t="shared" si="353"/>
        <v>66600</v>
      </c>
      <c r="Q1304" s="66">
        <f t="shared" si="359"/>
        <v>66600</v>
      </c>
    </row>
    <row r="1305" spans="1:17" ht="16.5" hidden="1" customHeight="1" outlineLevel="2">
      <c r="A1305" s="510"/>
      <c r="B1305" s="511"/>
      <c r="C1305" s="142" t="s">
        <v>266</v>
      </c>
      <c r="D1305" s="142"/>
      <c r="E1305" s="113"/>
      <c r="F1305" s="206">
        <v>0</v>
      </c>
      <c r="G1305" s="206">
        <v>0</v>
      </c>
      <c r="H1305" s="349">
        <v>0</v>
      </c>
      <c r="I1305" s="349">
        <v>0</v>
      </c>
      <c r="J1305" s="212">
        <f t="shared" si="358"/>
        <v>0</v>
      </c>
      <c r="K1305" s="206">
        <v>53208</v>
      </c>
      <c r="L1305" s="206">
        <v>0</v>
      </c>
      <c r="M1305" s="206">
        <v>0</v>
      </c>
      <c r="N1305" s="206">
        <v>0</v>
      </c>
      <c r="O1305" s="206">
        <v>0</v>
      </c>
      <c r="P1305" s="212">
        <f t="shared" si="353"/>
        <v>53208</v>
      </c>
      <c r="Q1305" s="66">
        <f t="shared" si="359"/>
        <v>53208</v>
      </c>
    </row>
    <row r="1306" spans="1:17" ht="16.5" hidden="1" customHeight="1" outlineLevel="1">
      <c r="A1306" s="510"/>
      <c r="B1306" s="511"/>
      <c r="C1306" s="138" t="s">
        <v>270</v>
      </c>
      <c r="D1306" s="138"/>
      <c r="E1306" s="208"/>
      <c r="F1306" s="208">
        <f t="shared" ref="F1306:G1306" si="366">SUM(F1307:F1308)</f>
        <v>0</v>
      </c>
      <c r="G1306" s="208">
        <f t="shared" si="366"/>
        <v>0</v>
      </c>
      <c r="H1306" s="351">
        <v>0</v>
      </c>
      <c r="I1306" s="351">
        <v>0</v>
      </c>
      <c r="J1306" s="212">
        <f t="shared" si="358"/>
        <v>0</v>
      </c>
      <c r="K1306" s="208">
        <f>SUM(K1307:K1308)</f>
        <v>57468</v>
      </c>
      <c r="L1306" s="208">
        <f t="shared" ref="L1306:O1306" si="367">SUM(L1307:L1308)</f>
        <v>0</v>
      </c>
      <c r="M1306" s="208">
        <f t="shared" si="367"/>
        <v>0</v>
      </c>
      <c r="N1306" s="208">
        <f t="shared" si="367"/>
        <v>0</v>
      </c>
      <c r="O1306" s="208">
        <f t="shared" si="367"/>
        <v>0</v>
      </c>
      <c r="P1306" s="212">
        <f t="shared" si="353"/>
        <v>57468</v>
      </c>
      <c r="Q1306" s="66">
        <f t="shared" si="359"/>
        <v>57468</v>
      </c>
    </row>
    <row r="1307" spans="1:17" ht="16.5" hidden="1" customHeight="1" outlineLevel="2">
      <c r="A1307" s="510"/>
      <c r="B1307" s="511"/>
      <c r="C1307" s="140" t="s">
        <v>268</v>
      </c>
      <c r="D1307" s="140"/>
      <c r="E1307" s="113"/>
      <c r="F1307" s="206">
        <v>0</v>
      </c>
      <c r="G1307" s="206">
        <v>0</v>
      </c>
      <c r="H1307" s="349">
        <v>0</v>
      </c>
      <c r="I1307" s="349">
        <v>0</v>
      </c>
      <c r="J1307" s="212">
        <f t="shared" si="358"/>
        <v>0</v>
      </c>
      <c r="K1307" s="206">
        <v>34200</v>
      </c>
      <c r="L1307" s="206">
        <v>0</v>
      </c>
      <c r="M1307" s="206">
        <v>0</v>
      </c>
      <c r="N1307" s="206">
        <v>0</v>
      </c>
      <c r="O1307" s="206">
        <v>0</v>
      </c>
      <c r="P1307" s="212">
        <f t="shared" si="353"/>
        <v>34200</v>
      </c>
      <c r="Q1307" s="66">
        <f t="shared" si="359"/>
        <v>34200</v>
      </c>
    </row>
    <row r="1308" spans="1:17" ht="16.5" hidden="1" customHeight="1" outlineLevel="2">
      <c r="A1308" s="510"/>
      <c r="B1308" s="511"/>
      <c r="C1308" s="140" t="s">
        <v>269</v>
      </c>
      <c r="D1308" s="140"/>
      <c r="E1308" s="113"/>
      <c r="F1308" s="206">
        <v>0</v>
      </c>
      <c r="G1308" s="206">
        <v>0</v>
      </c>
      <c r="H1308" s="349">
        <v>0</v>
      </c>
      <c r="I1308" s="349">
        <v>0</v>
      </c>
      <c r="J1308" s="212">
        <f t="shared" si="358"/>
        <v>0</v>
      </c>
      <c r="K1308" s="206">
        <v>23268</v>
      </c>
      <c r="L1308" s="206">
        <v>0</v>
      </c>
      <c r="M1308" s="206">
        <v>0</v>
      </c>
      <c r="N1308" s="206">
        <v>0</v>
      </c>
      <c r="O1308" s="206">
        <v>0</v>
      </c>
      <c r="P1308" s="212">
        <f t="shared" si="353"/>
        <v>23268</v>
      </c>
      <c r="Q1308" s="66">
        <f t="shared" si="359"/>
        <v>23268</v>
      </c>
    </row>
    <row r="1309" spans="1:17" ht="16.5" hidden="1" customHeight="1" outlineLevel="1">
      <c r="A1309" s="510"/>
      <c r="B1309" s="511"/>
      <c r="C1309" s="138" t="s">
        <v>273</v>
      </c>
      <c r="D1309" s="138"/>
      <c r="E1309" s="208"/>
      <c r="F1309" s="208">
        <f t="shared" ref="F1309:G1309" si="368">SUM(F1310:F1311)</f>
        <v>0</v>
      </c>
      <c r="G1309" s="208">
        <f t="shared" si="368"/>
        <v>0</v>
      </c>
      <c r="H1309" s="351">
        <v>0</v>
      </c>
      <c r="I1309" s="351">
        <v>0</v>
      </c>
      <c r="J1309" s="212">
        <f t="shared" si="358"/>
        <v>0</v>
      </c>
      <c r="K1309" s="208">
        <f t="shared" ref="K1309:O1309" si="369">SUM(K1310:K1311)</f>
        <v>52332</v>
      </c>
      <c r="L1309" s="208">
        <f t="shared" si="369"/>
        <v>0</v>
      </c>
      <c r="M1309" s="208">
        <f t="shared" si="369"/>
        <v>0</v>
      </c>
      <c r="N1309" s="208">
        <f t="shared" si="369"/>
        <v>0</v>
      </c>
      <c r="O1309" s="208">
        <f t="shared" si="369"/>
        <v>0</v>
      </c>
      <c r="P1309" s="212">
        <f t="shared" si="353"/>
        <v>52332</v>
      </c>
      <c r="Q1309" s="66">
        <f t="shared" si="359"/>
        <v>52332</v>
      </c>
    </row>
    <row r="1310" spans="1:17" ht="16.5" hidden="1" customHeight="1" outlineLevel="2">
      <c r="A1310" s="510"/>
      <c r="B1310" s="511"/>
      <c r="C1310" s="97" t="s">
        <v>271</v>
      </c>
      <c r="D1310" s="97"/>
      <c r="E1310" s="206"/>
      <c r="F1310" s="206">
        <v>0</v>
      </c>
      <c r="G1310" s="206">
        <v>0</v>
      </c>
      <c r="H1310" s="349">
        <v>0</v>
      </c>
      <c r="I1310" s="349">
        <v>0</v>
      </c>
      <c r="J1310" s="212">
        <f t="shared" si="358"/>
        <v>0</v>
      </c>
      <c r="K1310" s="206">
        <v>21516</v>
      </c>
      <c r="L1310" s="206">
        <v>0</v>
      </c>
      <c r="M1310" s="206">
        <v>0</v>
      </c>
      <c r="N1310" s="206">
        <v>0</v>
      </c>
      <c r="O1310" s="206">
        <v>0</v>
      </c>
      <c r="P1310" s="212">
        <f t="shared" si="353"/>
        <v>21516</v>
      </c>
      <c r="Q1310" s="66">
        <f t="shared" si="359"/>
        <v>21516</v>
      </c>
    </row>
    <row r="1311" spans="1:17" ht="16.5" hidden="1" customHeight="1" outlineLevel="2">
      <c r="A1311" s="510"/>
      <c r="B1311" s="511"/>
      <c r="C1311" s="97" t="s">
        <v>272</v>
      </c>
      <c r="D1311" s="97"/>
      <c r="E1311" s="206"/>
      <c r="F1311" s="206">
        <v>0</v>
      </c>
      <c r="G1311" s="206">
        <v>0</v>
      </c>
      <c r="H1311" s="349">
        <v>0</v>
      </c>
      <c r="I1311" s="349">
        <v>0</v>
      </c>
      <c r="J1311" s="212">
        <f t="shared" si="358"/>
        <v>0</v>
      </c>
      <c r="K1311" s="206">
        <v>30816</v>
      </c>
      <c r="L1311" s="206">
        <v>0</v>
      </c>
      <c r="M1311" s="206">
        <v>0</v>
      </c>
      <c r="N1311" s="206">
        <v>0</v>
      </c>
      <c r="O1311" s="206">
        <v>0</v>
      </c>
      <c r="P1311" s="212">
        <f t="shared" si="353"/>
        <v>30816</v>
      </c>
      <c r="Q1311" s="66">
        <f t="shared" si="359"/>
        <v>30816</v>
      </c>
    </row>
    <row r="1312" spans="1:17" ht="16.5" hidden="1" customHeight="1" outlineLevel="1">
      <c r="A1312" s="510"/>
      <c r="B1312" s="511"/>
      <c r="C1312" s="138" t="s">
        <v>274</v>
      </c>
      <c r="D1312" s="138"/>
      <c r="E1312" s="208"/>
      <c r="F1312" s="208">
        <f t="shared" ref="F1312:G1312" si="370">F1313</f>
        <v>0</v>
      </c>
      <c r="G1312" s="208">
        <f t="shared" si="370"/>
        <v>0</v>
      </c>
      <c r="H1312" s="351">
        <v>0</v>
      </c>
      <c r="I1312" s="351">
        <v>0</v>
      </c>
      <c r="J1312" s="212">
        <f t="shared" si="358"/>
        <v>0</v>
      </c>
      <c r="K1312" s="208">
        <f>K1313</f>
        <v>0</v>
      </c>
      <c r="L1312" s="208">
        <f t="shared" ref="L1312:N1312" si="371">L1313</f>
        <v>0</v>
      </c>
      <c r="M1312" s="208">
        <f t="shared" si="371"/>
        <v>0</v>
      </c>
      <c r="N1312" s="208">
        <f t="shared" si="371"/>
        <v>0</v>
      </c>
      <c r="O1312" s="208">
        <f>O1313</f>
        <v>0</v>
      </c>
      <c r="P1312" s="212">
        <f t="shared" si="353"/>
        <v>0</v>
      </c>
      <c r="Q1312" s="66">
        <f t="shared" si="359"/>
        <v>0</v>
      </c>
    </row>
    <row r="1313" spans="1:17" ht="28.5" hidden="1" customHeight="1" outlineLevel="1">
      <c r="A1313" s="510"/>
      <c r="B1313" s="511"/>
      <c r="C1313" s="139" t="s">
        <v>275</v>
      </c>
      <c r="D1313" s="139"/>
      <c r="E1313" s="206"/>
      <c r="F1313" s="206">
        <v>0</v>
      </c>
      <c r="G1313" s="206">
        <v>0</v>
      </c>
      <c r="H1313" s="349">
        <v>0</v>
      </c>
      <c r="I1313" s="349">
        <v>0</v>
      </c>
      <c r="J1313" s="212">
        <f t="shared" si="358"/>
        <v>0</v>
      </c>
      <c r="K1313" s="206">
        <v>0</v>
      </c>
      <c r="L1313" s="206">
        <v>0</v>
      </c>
      <c r="M1313" s="206">
        <v>0</v>
      </c>
      <c r="N1313" s="206">
        <v>0</v>
      </c>
      <c r="O1313" s="110"/>
      <c r="P1313" s="212">
        <f t="shared" si="353"/>
        <v>0</v>
      </c>
      <c r="Q1313" s="66">
        <f t="shared" si="359"/>
        <v>0</v>
      </c>
    </row>
    <row r="1314" spans="1:17" ht="24.75" customHeight="1" collapsed="1">
      <c r="A1314" s="510"/>
      <c r="B1314" s="511"/>
      <c r="C1314" s="128" t="s">
        <v>12</v>
      </c>
      <c r="D1314" s="25">
        <v>0</v>
      </c>
      <c r="E1314" s="208">
        <f>E1315+E1372+E1376+E1380+E1383+E1385+E1388+E1391+E1394</f>
        <v>2000</v>
      </c>
      <c r="F1314" s="208">
        <f>F1315+F1372+F1376+F1380+F1383+F1385+F1388+F1391+F1394</f>
        <v>0</v>
      </c>
      <c r="G1314" s="208">
        <f t="shared" ref="G1314:O1314" si="372">G1315+G1372+G1376+G1380+G1383+G1385+G1388+G1391+G1394</f>
        <v>0</v>
      </c>
      <c r="H1314" s="351">
        <v>0</v>
      </c>
      <c r="I1314" s="351">
        <v>0</v>
      </c>
      <c r="J1314" s="212">
        <f t="shared" si="358"/>
        <v>2000</v>
      </c>
      <c r="K1314" s="208">
        <f t="shared" si="372"/>
        <v>0</v>
      </c>
      <c r="L1314" s="208">
        <f t="shared" si="372"/>
        <v>0</v>
      </c>
      <c r="M1314" s="208">
        <f t="shared" si="372"/>
        <v>0</v>
      </c>
      <c r="N1314" s="208">
        <f t="shared" si="372"/>
        <v>0</v>
      </c>
      <c r="O1314" s="208">
        <f t="shared" si="372"/>
        <v>0</v>
      </c>
      <c r="P1314" s="21">
        <f>O1314+N1314+M1314+L1314+K1314</f>
        <v>0</v>
      </c>
      <c r="Q1314" s="66">
        <f t="shared" si="359"/>
        <v>2000</v>
      </c>
    </row>
    <row r="1315" spans="1:17" ht="16.5" hidden="1" customHeight="1" outlineLevel="1">
      <c r="A1315" s="510"/>
      <c r="B1315" s="511"/>
      <c r="C1315" s="138" t="s">
        <v>208</v>
      </c>
      <c r="D1315" s="138"/>
      <c r="E1315" s="208">
        <f>SUM(E1316:E1371)</f>
        <v>2000</v>
      </c>
      <c r="F1315" s="208">
        <f>SUM(F1316:F1371)</f>
        <v>0</v>
      </c>
      <c r="G1315" s="208">
        <f t="shared" ref="G1315:O1315" si="373">SUM(G1316:G1371)</f>
        <v>0</v>
      </c>
      <c r="H1315" s="351">
        <v>0</v>
      </c>
      <c r="I1315" s="351">
        <v>0</v>
      </c>
      <c r="J1315" s="212">
        <f t="shared" si="358"/>
        <v>2000</v>
      </c>
      <c r="K1315" s="208">
        <f t="shared" si="373"/>
        <v>0</v>
      </c>
      <c r="L1315" s="208">
        <f>SUM(L1316:L1371)</f>
        <v>0</v>
      </c>
      <c r="M1315" s="208">
        <f t="shared" si="373"/>
        <v>0</v>
      </c>
      <c r="N1315" s="208">
        <f t="shared" si="373"/>
        <v>0</v>
      </c>
      <c r="O1315" s="208">
        <f t="shared" si="373"/>
        <v>0</v>
      </c>
      <c r="P1315" s="212">
        <f t="shared" si="353"/>
        <v>0</v>
      </c>
      <c r="Q1315" s="66">
        <f t="shared" si="359"/>
        <v>2000</v>
      </c>
    </row>
    <row r="1316" spans="1:17" ht="16.5" hidden="1" customHeight="1" outlineLevel="2">
      <c r="A1316" s="510"/>
      <c r="B1316" s="511"/>
      <c r="C1316" s="139" t="s">
        <v>16</v>
      </c>
      <c r="D1316" s="139"/>
      <c r="E1316" s="206">
        <v>0</v>
      </c>
      <c r="F1316" s="206">
        <v>0</v>
      </c>
      <c r="G1316" s="206">
        <v>0</v>
      </c>
      <c r="H1316" s="349">
        <v>0</v>
      </c>
      <c r="I1316" s="349">
        <v>0</v>
      </c>
      <c r="J1316" s="212">
        <f t="shared" si="358"/>
        <v>0</v>
      </c>
      <c r="K1316" s="206">
        <v>0</v>
      </c>
      <c r="L1316" s="206">
        <v>0</v>
      </c>
      <c r="M1316" s="206">
        <v>0</v>
      </c>
      <c r="N1316" s="206">
        <v>0</v>
      </c>
      <c r="O1316" s="206">
        <v>0</v>
      </c>
      <c r="P1316" s="212">
        <f t="shared" si="353"/>
        <v>0</v>
      </c>
      <c r="Q1316" s="66">
        <f t="shared" si="359"/>
        <v>0</v>
      </c>
    </row>
    <row r="1317" spans="1:17" ht="16.5" hidden="1" customHeight="1" outlineLevel="2">
      <c r="A1317" s="510"/>
      <c r="B1317" s="511"/>
      <c r="C1317" s="139" t="s">
        <v>17</v>
      </c>
      <c r="D1317" s="139"/>
      <c r="E1317" s="206">
        <v>0</v>
      </c>
      <c r="F1317" s="206">
        <v>0</v>
      </c>
      <c r="G1317" s="206">
        <v>0</v>
      </c>
      <c r="H1317" s="349">
        <v>0</v>
      </c>
      <c r="I1317" s="349">
        <v>0</v>
      </c>
      <c r="J1317" s="212">
        <f t="shared" si="358"/>
        <v>0</v>
      </c>
      <c r="K1317" s="206">
        <v>0</v>
      </c>
      <c r="L1317" s="206">
        <v>0</v>
      </c>
      <c r="M1317" s="206">
        <v>0</v>
      </c>
      <c r="N1317" s="206">
        <v>0</v>
      </c>
      <c r="O1317" s="206">
        <v>0</v>
      </c>
      <c r="P1317" s="212">
        <f t="shared" si="353"/>
        <v>0</v>
      </c>
      <c r="Q1317" s="66">
        <f t="shared" si="359"/>
        <v>0</v>
      </c>
    </row>
    <row r="1318" spans="1:17" ht="16.5" hidden="1" customHeight="1" outlineLevel="2">
      <c r="A1318" s="510"/>
      <c r="B1318" s="511"/>
      <c r="C1318" s="139" t="s">
        <v>209</v>
      </c>
      <c r="D1318" s="139"/>
      <c r="E1318" s="206">
        <v>0</v>
      </c>
      <c r="F1318" s="206">
        <v>0</v>
      </c>
      <c r="G1318" s="206">
        <v>0</v>
      </c>
      <c r="H1318" s="349">
        <v>0</v>
      </c>
      <c r="I1318" s="349">
        <v>0</v>
      </c>
      <c r="J1318" s="212">
        <f t="shared" si="358"/>
        <v>0</v>
      </c>
      <c r="K1318" s="206">
        <v>0</v>
      </c>
      <c r="L1318" s="206">
        <v>0</v>
      </c>
      <c r="M1318" s="206">
        <v>0</v>
      </c>
      <c r="N1318" s="206">
        <v>0</v>
      </c>
      <c r="O1318" s="206">
        <v>0</v>
      </c>
      <c r="P1318" s="212">
        <f t="shared" si="353"/>
        <v>0</v>
      </c>
      <c r="Q1318" s="66">
        <f t="shared" si="359"/>
        <v>0</v>
      </c>
    </row>
    <row r="1319" spans="1:17" ht="16.5" hidden="1" customHeight="1" outlineLevel="2">
      <c r="A1319" s="510"/>
      <c r="B1319" s="511"/>
      <c r="C1319" s="139" t="s">
        <v>210</v>
      </c>
      <c r="D1319" s="139"/>
      <c r="E1319" s="206">
        <v>0</v>
      </c>
      <c r="F1319" s="206">
        <v>0</v>
      </c>
      <c r="G1319" s="206">
        <v>0</v>
      </c>
      <c r="H1319" s="349">
        <v>0</v>
      </c>
      <c r="I1319" s="349">
        <v>0</v>
      </c>
      <c r="J1319" s="212">
        <f t="shared" si="358"/>
        <v>0</v>
      </c>
      <c r="K1319" s="206">
        <v>0</v>
      </c>
      <c r="L1319" s="206">
        <v>0</v>
      </c>
      <c r="M1319" s="206">
        <v>0</v>
      </c>
      <c r="N1319" s="206">
        <v>0</v>
      </c>
      <c r="O1319" s="206">
        <v>0</v>
      </c>
      <c r="P1319" s="212">
        <f t="shared" si="353"/>
        <v>0</v>
      </c>
      <c r="Q1319" s="66">
        <f t="shared" si="359"/>
        <v>0</v>
      </c>
    </row>
    <row r="1320" spans="1:17" ht="16.5" hidden="1" customHeight="1" outlineLevel="2">
      <c r="A1320" s="510"/>
      <c r="B1320" s="511"/>
      <c r="C1320" s="139" t="s">
        <v>211</v>
      </c>
      <c r="D1320" s="139"/>
      <c r="E1320" s="206">
        <v>0</v>
      </c>
      <c r="F1320" s="206">
        <v>0</v>
      </c>
      <c r="G1320" s="206">
        <v>0</v>
      </c>
      <c r="H1320" s="349">
        <v>0</v>
      </c>
      <c r="I1320" s="349">
        <v>0</v>
      </c>
      <c r="J1320" s="212">
        <f t="shared" si="358"/>
        <v>0</v>
      </c>
      <c r="K1320" s="206">
        <v>0</v>
      </c>
      <c r="L1320" s="206">
        <v>0</v>
      </c>
      <c r="M1320" s="206">
        <v>0</v>
      </c>
      <c r="N1320" s="206">
        <v>0</v>
      </c>
      <c r="O1320" s="206">
        <v>0</v>
      </c>
      <c r="P1320" s="212">
        <f t="shared" si="353"/>
        <v>0</v>
      </c>
      <c r="Q1320" s="66">
        <f t="shared" si="359"/>
        <v>0</v>
      </c>
    </row>
    <row r="1321" spans="1:17" ht="16.5" hidden="1" customHeight="1" outlineLevel="2">
      <c r="A1321" s="510"/>
      <c r="B1321" s="511"/>
      <c r="C1321" s="139" t="s">
        <v>212</v>
      </c>
      <c r="D1321" s="139"/>
      <c r="E1321" s="206">
        <v>0</v>
      </c>
      <c r="F1321" s="206">
        <v>0</v>
      </c>
      <c r="G1321" s="206">
        <v>0</v>
      </c>
      <c r="H1321" s="349">
        <v>0</v>
      </c>
      <c r="I1321" s="349">
        <v>0</v>
      </c>
      <c r="J1321" s="212">
        <f t="shared" si="358"/>
        <v>0</v>
      </c>
      <c r="K1321" s="206">
        <v>0</v>
      </c>
      <c r="L1321" s="206">
        <v>0</v>
      </c>
      <c r="M1321" s="206">
        <v>0</v>
      </c>
      <c r="N1321" s="206">
        <v>0</v>
      </c>
      <c r="O1321" s="206">
        <v>0</v>
      </c>
      <c r="P1321" s="212">
        <f t="shared" si="353"/>
        <v>0</v>
      </c>
      <c r="Q1321" s="66">
        <f t="shared" si="359"/>
        <v>0</v>
      </c>
    </row>
    <row r="1322" spans="1:17" ht="16.5" hidden="1" customHeight="1" outlineLevel="2">
      <c r="A1322" s="510"/>
      <c r="B1322" s="511"/>
      <c r="C1322" s="139" t="s">
        <v>213</v>
      </c>
      <c r="D1322" s="139"/>
      <c r="E1322" s="206">
        <v>0</v>
      </c>
      <c r="F1322" s="206">
        <v>0</v>
      </c>
      <c r="G1322" s="206">
        <v>0</v>
      </c>
      <c r="H1322" s="349">
        <v>0</v>
      </c>
      <c r="I1322" s="349">
        <v>0</v>
      </c>
      <c r="J1322" s="212">
        <f t="shared" si="358"/>
        <v>0</v>
      </c>
      <c r="K1322" s="206">
        <v>0</v>
      </c>
      <c r="L1322" s="206">
        <v>0</v>
      </c>
      <c r="M1322" s="206">
        <v>0</v>
      </c>
      <c r="N1322" s="206">
        <v>0</v>
      </c>
      <c r="O1322" s="206">
        <v>0</v>
      </c>
      <c r="P1322" s="212">
        <f t="shared" si="353"/>
        <v>0</v>
      </c>
      <c r="Q1322" s="66">
        <f t="shared" si="359"/>
        <v>0</v>
      </c>
    </row>
    <row r="1323" spans="1:17" ht="16.5" hidden="1" customHeight="1" outlineLevel="2">
      <c r="A1323" s="510"/>
      <c r="B1323" s="511"/>
      <c r="C1323" s="139" t="s">
        <v>214</v>
      </c>
      <c r="D1323" s="139"/>
      <c r="E1323" s="206">
        <v>0</v>
      </c>
      <c r="F1323" s="206">
        <v>0</v>
      </c>
      <c r="G1323" s="206">
        <v>0</v>
      </c>
      <c r="H1323" s="349">
        <v>0</v>
      </c>
      <c r="I1323" s="349">
        <v>0</v>
      </c>
      <c r="J1323" s="212">
        <f t="shared" si="358"/>
        <v>0</v>
      </c>
      <c r="K1323" s="206">
        <v>0</v>
      </c>
      <c r="L1323" s="206">
        <v>0</v>
      </c>
      <c r="M1323" s="206">
        <v>0</v>
      </c>
      <c r="N1323" s="206">
        <v>0</v>
      </c>
      <c r="O1323" s="206">
        <v>0</v>
      </c>
      <c r="P1323" s="212">
        <f t="shared" si="353"/>
        <v>0</v>
      </c>
      <c r="Q1323" s="66">
        <f t="shared" si="359"/>
        <v>0</v>
      </c>
    </row>
    <row r="1324" spans="1:17" ht="16.5" hidden="1" customHeight="1" outlineLevel="2">
      <c r="A1324" s="510"/>
      <c r="B1324" s="511"/>
      <c r="C1324" s="139" t="s">
        <v>215</v>
      </c>
      <c r="D1324" s="139"/>
      <c r="E1324" s="206">
        <v>0</v>
      </c>
      <c r="F1324" s="206">
        <v>0</v>
      </c>
      <c r="G1324" s="206">
        <v>0</v>
      </c>
      <c r="H1324" s="349">
        <v>0</v>
      </c>
      <c r="I1324" s="349">
        <v>0</v>
      </c>
      <c r="J1324" s="212">
        <f t="shared" si="358"/>
        <v>0</v>
      </c>
      <c r="K1324" s="206">
        <v>0</v>
      </c>
      <c r="L1324" s="206">
        <v>0</v>
      </c>
      <c r="M1324" s="206">
        <v>0</v>
      </c>
      <c r="N1324" s="206">
        <v>0</v>
      </c>
      <c r="O1324" s="206">
        <v>0</v>
      </c>
      <c r="P1324" s="212">
        <f t="shared" ref="P1324:P1387" si="374">K1324+L1324+M1324+N1324+O1324</f>
        <v>0</v>
      </c>
      <c r="Q1324" s="66">
        <f t="shared" si="359"/>
        <v>0</v>
      </c>
    </row>
    <row r="1325" spans="1:17" ht="16.5" hidden="1" customHeight="1" outlineLevel="2">
      <c r="A1325" s="510"/>
      <c r="B1325" s="511"/>
      <c r="C1325" s="139" t="s">
        <v>216</v>
      </c>
      <c r="D1325" s="139"/>
      <c r="E1325" s="206">
        <v>0</v>
      </c>
      <c r="F1325" s="206">
        <v>0</v>
      </c>
      <c r="G1325" s="206">
        <v>0</v>
      </c>
      <c r="H1325" s="349">
        <v>0</v>
      </c>
      <c r="I1325" s="349">
        <v>0</v>
      </c>
      <c r="J1325" s="212">
        <f t="shared" si="358"/>
        <v>0</v>
      </c>
      <c r="K1325" s="206">
        <v>0</v>
      </c>
      <c r="L1325" s="206">
        <v>0</v>
      </c>
      <c r="M1325" s="206">
        <v>0</v>
      </c>
      <c r="N1325" s="206">
        <v>0</v>
      </c>
      <c r="O1325" s="206">
        <v>0</v>
      </c>
      <c r="P1325" s="212">
        <f t="shared" si="374"/>
        <v>0</v>
      </c>
      <c r="Q1325" s="66">
        <f t="shared" si="359"/>
        <v>0</v>
      </c>
    </row>
    <row r="1326" spans="1:17" ht="16.5" hidden="1" customHeight="1" outlineLevel="2">
      <c r="A1326" s="510"/>
      <c r="B1326" s="511"/>
      <c r="C1326" s="139" t="s">
        <v>217</v>
      </c>
      <c r="D1326" s="139"/>
      <c r="E1326" s="206">
        <v>0</v>
      </c>
      <c r="F1326" s="206">
        <v>0</v>
      </c>
      <c r="G1326" s="206">
        <v>0</v>
      </c>
      <c r="H1326" s="349">
        <v>0</v>
      </c>
      <c r="I1326" s="349">
        <v>0</v>
      </c>
      <c r="J1326" s="212">
        <f t="shared" si="358"/>
        <v>0</v>
      </c>
      <c r="K1326" s="206">
        <v>0</v>
      </c>
      <c r="L1326" s="206">
        <v>0</v>
      </c>
      <c r="M1326" s="206">
        <v>0</v>
      </c>
      <c r="N1326" s="206">
        <v>0</v>
      </c>
      <c r="O1326" s="206">
        <v>0</v>
      </c>
      <c r="P1326" s="212">
        <f t="shared" si="374"/>
        <v>0</v>
      </c>
      <c r="Q1326" s="66">
        <f t="shared" si="359"/>
        <v>0</v>
      </c>
    </row>
    <row r="1327" spans="1:17" ht="33" hidden="1" customHeight="1" outlineLevel="2">
      <c r="A1327" s="510"/>
      <c r="B1327" s="511"/>
      <c r="C1327" s="139" t="s">
        <v>218</v>
      </c>
      <c r="D1327" s="139"/>
      <c r="E1327" s="206">
        <v>0</v>
      </c>
      <c r="F1327" s="206">
        <v>0</v>
      </c>
      <c r="G1327" s="206">
        <v>0</v>
      </c>
      <c r="H1327" s="349">
        <v>0</v>
      </c>
      <c r="I1327" s="349">
        <v>0</v>
      </c>
      <c r="J1327" s="212">
        <f t="shared" si="358"/>
        <v>0</v>
      </c>
      <c r="K1327" s="206">
        <v>0</v>
      </c>
      <c r="L1327" s="206">
        <v>0</v>
      </c>
      <c r="M1327" s="206">
        <v>0</v>
      </c>
      <c r="N1327" s="206">
        <v>0</v>
      </c>
      <c r="O1327" s="206">
        <v>0</v>
      </c>
      <c r="P1327" s="212">
        <f t="shared" si="374"/>
        <v>0</v>
      </c>
      <c r="Q1327" s="66">
        <f t="shared" si="359"/>
        <v>0</v>
      </c>
    </row>
    <row r="1328" spans="1:17" ht="16.5" hidden="1" customHeight="1" outlineLevel="2">
      <c r="A1328" s="510"/>
      <c r="B1328" s="511"/>
      <c r="C1328" s="139" t="s">
        <v>219</v>
      </c>
      <c r="D1328" s="139"/>
      <c r="E1328" s="206">
        <v>0</v>
      </c>
      <c r="F1328" s="206">
        <v>0</v>
      </c>
      <c r="G1328" s="206">
        <v>0</v>
      </c>
      <c r="H1328" s="349">
        <v>0</v>
      </c>
      <c r="I1328" s="349">
        <v>0</v>
      </c>
      <c r="J1328" s="212">
        <f t="shared" si="358"/>
        <v>0</v>
      </c>
      <c r="K1328" s="206">
        <v>0</v>
      </c>
      <c r="L1328" s="206">
        <v>0</v>
      </c>
      <c r="M1328" s="206">
        <v>0</v>
      </c>
      <c r="N1328" s="206">
        <v>0</v>
      </c>
      <c r="O1328" s="206">
        <v>0</v>
      </c>
      <c r="P1328" s="212">
        <f t="shared" si="374"/>
        <v>0</v>
      </c>
      <c r="Q1328" s="66">
        <f t="shared" si="359"/>
        <v>0</v>
      </c>
    </row>
    <row r="1329" spans="1:17" ht="16.5" hidden="1" customHeight="1" outlineLevel="2">
      <c r="A1329" s="510"/>
      <c r="B1329" s="511"/>
      <c r="C1329" s="139" t="s">
        <v>215</v>
      </c>
      <c r="D1329" s="139"/>
      <c r="E1329" s="206">
        <v>0</v>
      </c>
      <c r="F1329" s="206">
        <v>0</v>
      </c>
      <c r="G1329" s="206">
        <v>0</v>
      </c>
      <c r="H1329" s="349">
        <v>0</v>
      </c>
      <c r="I1329" s="349">
        <v>0</v>
      </c>
      <c r="J1329" s="212">
        <f t="shared" si="358"/>
        <v>0</v>
      </c>
      <c r="K1329" s="206">
        <v>0</v>
      </c>
      <c r="L1329" s="206">
        <v>0</v>
      </c>
      <c r="M1329" s="206">
        <v>0</v>
      </c>
      <c r="N1329" s="206">
        <v>0</v>
      </c>
      <c r="O1329" s="206">
        <v>0</v>
      </c>
      <c r="P1329" s="212">
        <f t="shared" si="374"/>
        <v>0</v>
      </c>
      <c r="Q1329" s="66">
        <f t="shared" si="359"/>
        <v>0</v>
      </c>
    </row>
    <row r="1330" spans="1:17" ht="16.5" hidden="1" customHeight="1" outlineLevel="2">
      <c r="A1330" s="510"/>
      <c r="B1330" s="511"/>
      <c r="C1330" s="139" t="s">
        <v>220</v>
      </c>
      <c r="D1330" s="139"/>
      <c r="E1330" s="206">
        <v>0</v>
      </c>
      <c r="F1330" s="206">
        <v>0</v>
      </c>
      <c r="G1330" s="206">
        <v>0</v>
      </c>
      <c r="H1330" s="349">
        <v>0</v>
      </c>
      <c r="I1330" s="349">
        <v>0</v>
      </c>
      <c r="J1330" s="212">
        <f t="shared" si="358"/>
        <v>0</v>
      </c>
      <c r="K1330" s="206">
        <v>0</v>
      </c>
      <c r="L1330" s="206">
        <v>0</v>
      </c>
      <c r="M1330" s="206">
        <v>0</v>
      </c>
      <c r="N1330" s="206">
        <v>0</v>
      </c>
      <c r="O1330" s="206">
        <v>0</v>
      </c>
      <c r="P1330" s="212">
        <f t="shared" si="374"/>
        <v>0</v>
      </c>
      <c r="Q1330" s="66">
        <f t="shared" si="359"/>
        <v>0</v>
      </c>
    </row>
    <row r="1331" spans="1:17" ht="16.5" hidden="1" customHeight="1" outlineLevel="2">
      <c r="A1331" s="510"/>
      <c r="B1331" s="511"/>
      <c r="C1331" s="139" t="s">
        <v>215</v>
      </c>
      <c r="D1331" s="139"/>
      <c r="E1331" s="206">
        <v>0</v>
      </c>
      <c r="F1331" s="206">
        <v>0</v>
      </c>
      <c r="G1331" s="206">
        <v>0</v>
      </c>
      <c r="H1331" s="349">
        <v>0</v>
      </c>
      <c r="I1331" s="349">
        <v>0</v>
      </c>
      <c r="J1331" s="212">
        <f t="shared" si="358"/>
        <v>0</v>
      </c>
      <c r="K1331" s="206">
        <v>0</v>
      </c>
      <c r="L1331" s="206">
        <v>0</v>
      </c>
      <c r="M1331" s="206">
        <v>0</v>
      </c>
      <c r="N1331" s="206">
        <v>0</v>
      </c>
      <c r="O1331" s="206">
        <v>0</v>
      </c>
      <c r="P1331" s="212">
        <f t="shared" si="374"/>
        <v>0</v>
      </c>
      <c r="Q1331" s="66">
        <f t="shared" si="359"/>
        <v>0</v>
      </c>
    </row>
    <row r="1332" spans="1:17" ht="16.5" hidden="1" customHeight="1" outlineLevel="2">
      <c r="A1332" s="510"/>
      <c r="B1332" s="511"/>
      <c r="C1332" s="139" t="s">
        <v>221</v>
      </c>
      <c r="D1332" s="139"/>
      <c r="E1332" s="206">
        <v>0</v>
      </c>
      <c r="F1332" s="206">
        <v>0</v>
      </c>
      <c r="G1332" s="206">
        <v>0</v>
      </c>
      <c r="H1332" s="349">
        <v>0</v>
      </c>
      <c r="I1332" s="349">
        <v>0</v>
      </c>
      <c r="J1332" s="212">
        <f t="shared" si="358"/>
        <v>0</v>
      </c>
      <c r="K1332" s="206">
        <v>0</v>
      </c>
      <c r="L1332" s="206">
        <v>0</v>
      </c>
      <c r="M1332" s="206">
        <v>0</v>
      </c>
      <c r="N1332" s="206">
        <v>0</v>
      </c>
      <c r="O1332" s="206">
        <v>0</v>
      </c>
      <c r="P1332" s="212">
        <f t="shared" si="374"/>
        <v>0</v>
      </c>
      <c r="Q1332" s="66">
        <f t="shared" si="359"/>
        <v>0</v>
      </c>
    </row>
    <row r="1333" spans="1:17" ht="16.5" hidden="1" customHeight="1" outlineLevel="2">
      <c r="A1333" s="510"/>
      <c r="B1333" s="511"/>
      <c r="C1333" s="139" t="s">
        <v>222</v>
      </c>
      <c r="D1333" s="139"/>
      <c r="E1333" s="206">
        <v>0</v>
      </c>
      <c r="F1333" s="206">
        <v>0</v>
      </c>
      <c r="G1333" s="206">
        <v>0</v>
      </c>
      <c r="H1333" s="349">
        <v>0</v>
      </c>
      <c r="I1333" s="349">
        <v>0</v>
      </c>
      <c r="J1333" s="212">
        <f t="shared" si="358"/>
        <v>0</v>
      </c>
      <c r="K1333" s="206">
        <v>0</v>
      </c>
      <c r="L1333" s="206">
        <v>0</v>
      </c>
      <c r="M1333" s="206">
        <v>0</v>
      </c>
      <c r="N1333" s="206">
        <v>0</v>
      </c>
      <c r="O1333" s="206">
        <v>0</v>
      </c>
      <c r="P1333" s="212">
        <f t="shared" si="374"/>
        <v>0</v>
      </c>
      <c r="Q1333" s="66">
        <f t="shared" si="359"/>
        <v>0</v>
      </c>
    </row>
    <row r="1334" spans="1:17" ht="16.5" hidden="1" customHeight="1" outlineLevel="2">
      <c r="A1334" s="510"/>
      <c r="B1334" s="511"/>
      <c r="C1334" s="139" t="s">
        <v>223</v>
      </c>
      <c r="D1334" s="139"/>
      <c r="E1334" s="206">
        <v>0</v>
      </c>
      <c r="F1334" s="206">
        <v>0</v>
      </c>
      <c r="G1334" s="206">
        <v>0</v>
      </c>
      <c r="H1334" s="349">
        <v>0</v>
      </c>
      <c r="I1334" s="349">
        <v>0</v>
      </c>
      <c r="J1334" s="212">
        <f t="shared" si="358"/>
        <v>0</v>
      </c>
      <c r="K1334" s="206">
        <v>0</v>
      </c>
      <c r="L1334" s="206">
        <v>0</v>
      </c>
      <c r="M1334" s="206">
        <v>0</v>
      </c>
      <c r="N1334" s="206">
        <v>0</v>
      </c>
      <c r="O1334" s="206">
        <v>0</v>
      </c>
      <c r="P1334" s="212">
        <f t="shared" si="374"/>
        <v>0</v>
      </c>
      <c r="Q1334" s="66">
        <f t="shared" si="359"/>
        <v>0</v>
      </c>
    </row>
    <row r="1335" spans="1:17" ht="16.5" hidden="1" customHeight="1" outlineLevel="2">
      <c r="A1335" s="510"/>
      <c r="B1335" s="511"/>
      <c r="C1335" s="139" t="s">
        <v>224</v>
      </c>
      <c r="D1335" s="139"/>
      <c r="E1335" s="206">
        <v>2000</v>
      </c>
      <c r="F1335" s="206">
        <v>0</v>
      </c>
      <c r="G1335" s="206">
        <v>0</v>
      </c>
      <c r="H1335" s="349">
        <v>0</v>
      </c>
      <c r="I1335" s="349">
        <v>0</v>
      </c>
      <c r="J1335" s="212">
        <f t="shared" si="358"/>
        <v>2000</v>
      </c>
      <c r="K1335" s="206">
        <v>0</v>
      </c>
      <c r="L1335" s="206">
        <v>0</v>
      </c>
      <c r="M1335" s="206">
        <v>0</v>
      </c>
      <c r="N1335" s="206">
        <v>0</v>
      </c>
      <c r="O1335" s="206">
        <v>0</v>
      </c>
      <c r="P1335" s="212">
        <f t="shared" si="374"/>
        <v>0</v>
      </c>
      <c r="Q1335" s="66">
        <f t="shared" si="359"/>
        <v>2000</v>
      </c>
    </row>
    <row r="1336" spans="1:17" ht="16.5" hidden="1" customHeight="1" outlineLevel="2">
      <c r="A1336" s="510"/>
      <c r="B1336" s="511"/>
      <c r="C1336" s="139" t="s">
        <v>215</v>
      </c>
      <c r="D1336" s="139"/>
      <c r="E1336" s="206">
        <v>0</v>
      </c>
      <c r="F1336" s="206">
        <v>0</v>
      </c>
      <c r="G1336" s="206">
        <v>0</v>
      </c>
      <c r="H1336" s="349">
        <v>0</v>
      </c>
      <c r="I1336" s="349">
        <v>0</v>
      </c>
      <c r="J1336" s="212">
        <f t="shared" si="358"/>
        <v>0</v>
      </c>
      <c r="K1336" s="206">
        <v>0</v>
      </c>
      <c r="L1336" s="206">
        <v>0</v>
      </c>
      <c r="M1336" s="206">
        <v>0</v>
      </c>
      <c r="N1336" s="206">
        <v>0</v>
      </c>
      <c r="O1336" s="206">
        <v>0</v>
      </c>
      <c r="P1336" s="212">
        <f t="shared" si="374"/>
        <v>0</v>
      </c>
      <c r="Q1336" s="66">
        <f t="shared" si="359"/>
        <v>0</v>
      </c>
    </row>
    <row r="1337" spans="1:17" ht="16.5" hidden="1" customHeight="1" outlineLevel="2">
      <c r="A1337" s="510"/>
      <c r="B1337" s="511"/>
      <c r="C1337" s="139" t="s">
        <v>225</v>
      </c>
      <c r="D1337" s="139"/>
      <c r="E1337" s="206">
        <v>0</v>
      </c>
      <c r="F1337" s="206">
        <v>0</v>
      </c>
      <c r="G1337" s="206">
        <v>0</v>
      </c>
      <c r="H1337" s="349">
        <v>0</v>
      </c>
      <c r="I1337" s="349">
        <v>0</v>
      </c>
      <c r="J1337" s="212">
        <f t="shared" si="358"/>
        <v>0</v>
      </c>
      <c r="K1337" s="206">
        <v>0</v>
      </c>
      <c r="L1337" s="206">
        <v>0</v>
      </c>
      <c r="M1337" s="206">
        <v>0</v>
      </c>
      <c r="N1337" s="206">
        <v>0</v>
      </c>
      <c r="O1337" s="206">
        <v>0</v>
      </c>
      <c r="P1337" s="212">
        <f t="shared" si="374"/>
        <v>0</v>
      </c>
      <c r="Q1337" s="66">
        <f t="shared" si="359"/>
        <v>0</v>
      </c>
    </row>
    <row r="1338" spans="1:17" ht="16.5" hidden="1" customHeight="1" outlineLevel="2">
      <c r="A1338" s="510"/>
      <c r="B1338" s="511"/>
      <c r="C1338" s="139" t="s">
        <v>16</v>
      </c>
      <c r="D1338" s="139"/>
      <c r="E1338" s="206">
        <v>0</v>
      </c>
      <c r="F1338" s="206">
        <v>0</v>
      </c>
      <c r="G1338" s="206">
        <v>0</v>
      </c>
      <c r="H1338" s="349">
        <v>0</v>
      </c>
      <c r="I1338" s="349">
        <v>0</v>
      </c>
      <c r="J1338" s="212">
        <f t="shared" si="358"/>
        <v>0</v>
      </c>
      <c r="K1338" s="206">
        <v>0</v>
      </c>
      <c r="L1338" s="206">
        <v>0</v>
      </c>
      <c r="M1338" s="206">
        <v>0</v>
      </c>
      <c r="N1338" s="206">
        <v>0</v>
      </c>
      <c r="O1338" s="206">
        <v>0</v>
      </c>
      <c r="P1338" s="212">
        <f t="shared" si="374"/>
        <v>0</v>
      </c>
      <c r="Q1338" s="66">
        <f t="shared" si="359"/>
        <v>0</v>
      </c>
    </row>
    <row r="1339" spans="1:17" ht="16.5" hidden="1" customHeight="1" outlineLevel="2">
      <c r="A1339" s="510"/>
      <c r="B1339" s="511"/>
      <c r="C1339" s="139" t="s">
        <v>226</v>
      </c>
      <c r="D1339" s="139"/>
      <c r="E1339" s="206">
        <v>0</v>
      </c>
      <c r="F1339" s="206">
        <v>0</v>
      </c>
      <c r="G1339" s="206">
        <v>0</v>
      </c>
      <c r="H1339" s="349">
        <v>0</v>
      </c>
      <c r="I1339" s="349">
        <v>0</v>
      </c>
      <c r="J1339" s="212">
        <f t="shared" si="358"/>
        <v>0</v>
      </c>
      <c r="K1339" s="206">
        <v>0</v>
      </c>
      <c r="L1339" s="206">
        <v>0</v>
      </c>
      <c r="M1339" s="206">
        <v>0</v>
      </c>
      <c r="N1339" s="206">
        <v>0</v>
      </c>
      <c r="O1339" s="206">
        <v>0</v>
      </c>
      <c r="P1339" s="212">
        <f t="shared" si="374"/>
        <v>0</v>
      </c>
      <c r="Q1339" s="66">
        <f t="shared" si="359"/>
        <v>0</v>
      </c>
    </row>
    <row r="1340" spans="1:17" ht="16.5" hidden="1" customHeight="1" outlineLevel="2">
      <c r="A1340" s="510"/>
      <c r="B1340" s="511"/>
      <c r="C1340" s="139" t="s">
        <v>227</v>
      </c>
      <c r="D1340" s="139"/>
      <c r="E1340" s="206">
        <v>0</v>
      </c>
      <c r="F1340" s="206">
        <v>0</v>
      </c>
      <c r="G1340" s="206">
        <v>0</v>
      </c>
      <c r="H1340" s="349">
        <v>0</v>
      </c>
      <c r="I1340" s="349">
        <v>0</v>
      </c>
      <c r="J1340" s="212">
        <f t="shared" si="358"/>
        <v>0</v>
      </c>
      <c r="K1340" s="206">
        <v>0</v>
      </c>
      <c r="L1340" s="206">
        <v>0</v>
      </c>
      <c r="M1340" s="206">
        <v>0</v>
      </c>
      <c r="N1340" s="206">
        <v>0</v>
      </c>
      <c r="O1340" s="206">
        <v>0</v>
      </c>
      <c r="P1340" s="212">
        <f t="shared" si="374"/>
        <v>0</v>
      </c>
      <c r="Q1340" s="66">
        <f t="shared" si="359"/>
        <v>0</v>
      </c>
    </row>
    <row r="1341" spans="1:17" ht="16.5" hidden="1" customHeight="1" outlineLevel="2">
      <c r="A1341" s="510"/>
      <c r="B1341" s="511"/>
      <c r="C1341" s="139" t="s">
        <v>228</v>
      </c>
      <c r="D1341" s="139"/>
      <c r="E1341" s="206">
        <v>0</v>
      </c>
      <c r="F1341" s="206">
        <v>0</v>
      </c>
      <c r="G1341" s="206">
        <v>0</v>
      </c>
      <c r="H1341" s="349">
        <v>0</v>
      </c>
      <c r="I1341" s="349">
        <v>0</v>
      </c>
      <c r="J1341" s="212">
        <f t="shared" si="358"/>
        <v>0</v>
      </c>
      <c r="K1341" s="206">
        <v>0</v>
      </c>
      <c r="L1341" s="206">
        <v>0</v>
      </c>
      <c r="M1341" s="206">
        <v>0</v>
      </c>
      <c r="N1341" s="206">
        <v>0</v>
      </c>
      <c r="O1341" s="206">
        <v>0</v>
      </c>
      <c r="P1341" s="212">
        <f t="shared" si="374"/>
        <v>0</v>
      </c>
      <c r="Q1341" s="66">
        <f t="shared" si="359"/>
        <v>0</v>
      </c>
    </row>
    <row r="1342" spans="1:17" ht="16.5" hidden="1" customHeight="1" outlineLevel="2">
      <c r="A1342" s="510"/>
      <c r="B1342" s="511"/>
      <c r="C1342" s="139" t="s">
        <v>229</v>
      </c>
      <c r="D1342" s="139"/>
      <c r="E1342" s="206">
        <v>0</v>
      </c>
      <c r="F1342" s="206">
        <v>0</v>
      </c>
      <c r="G1342" s="206">
        <v>0</v>
      </c>
      <c r="H1342" s="349">
        <v>0</v>
      </c>
      <c r="I1342" s="349">
        <v>0</v>
      </c>
      <c r="J1342" s="212">
        <f t="shared" si="358"/>
        <v>0</v>
      </c>
      <c r="K1342" s="206">
        <v>0</v>
      </c>
      <c r="L1342" s="206">
        <v>0</v>
      </c>
      <c r="M1342" s="206">
        <v>0</v>
      </c>
      <c r="N1342" s="206">
        <v>0</v>
      </c>
      <c r="O1342" s="206">
        <v>0</v>
      </c>
      <c r="P1342" s="212">
        <f t="shared" si="374"/>
        <v>0</v>
      </c>
      <c r="Q1342" s="66">
        <f t="shared" si="359"/>
        <v>0</v>
      </c>
    </row>
    <row r="1343" spans="1:17" ht="33" hidden="1" customHeight="1" outlineLevel="2">
      <c r="A1343" s="510"/>
      <c r="B1343" s="511"/>
      <c r="C1343" s="139" t="s">
        <v>230</v>
      </c>
      <c r="D1343" s="139"/>
      <c r="E1343" s="206">
        <v>0</v>
      </c>
      <c r="F1343" s="206">
        <v>0</v>
      </c>
      <c r="G1343" s="206">
        <v>0</v>
      </c>
      <c r="H1343" s="349">
        <v>0</v>
      </c>
      <c r="I1343" s="349">
        <v>0</v>
      </c>
      <c r="J1343" s="212">
        <f t="shared" si="358"/>
        <v>0</v>
      </c>
      <c r="K1343" s="206">
        <v>0</v>
      </c>
      <c r="L1343" s="206">
        <v>0</v>
      </c>
      <c r="M1343" s="206">
        <v>0</v>
      </c>
      <c r="N1343" s="206">
        <v>0</v>
      </c>
      <c r="O1343" s="206">
        <v>0</v>
      </c>
      <c r="P1343" s="212">
        <f t="shared" si="374"/>
        <v>0</v>
      </c>
      <c r="Q1343" s="66">
        <f t="shared" si="359"/>
        <v>0</v>
      </c>
    </row>
    <row r="1344" spans="1:17" ht="16.5" hidden="1" customHeight="1" outlineLevel="2">
      <c r="A1344" s="510"/>
      <c r="B1344" s="511"/>
      <c r="C1344" s="139" t="s">
        <v>231</v>
      </c>
      <c r="D1344" s="139"/>
      <c r="E1344" s="206">
        <v>0</v>
      </c>
      <c r="F1344" s="206">
        <v>0</v>
      </c>
      <c r="G1344" s="206">
        <v>0</v>
      </c>
      <c r="H1344" s="349">
        <v>0</v>
      </c>
      <c r="I1344" s="349">
        <v>0</v>
      </c>
      <c r="J1344" s="212">
        <f t="shared" si="358"/>
        <v>0</v>
      </c>
      <c r="K1344" s="206">
        <v>0</v>
      </c>
      <c r="L1344" s="206">
        <v>0</v>
      </c>
      <c r="M1344" s="206">
        <v>0</v>
      </c>
      <c r="N1344" s="206">
        <v>0</v>
      </c>
      <c r="O1344" s="206">
        <v>0</v>
      </c>
      <c r="P1344" s="212">
        <f t="shared" si="374"/>
        <v>0</v>
      </c>
      <c r="Q1344" s="66">
        <f t="shared" si="359"/>
        <v>0</v>
      </c>
    </row>
    <row r="1345" spans="1:17" ht="16.5" hidden="1" customHeight="1" outlineLevel="2">
      <c r="A1345" s="510"/>
      <c r="B1345" s="511"/>
      <c r="C1345" s="139" t="s">
        <v>232</v>
      </c>
      <c r="D1345" s="139"/>
      <c r="E1345" s="206">
        <v>0</v>
      </c>
      <c r="F1345" s="206">
        <v>0</v>
      </c>
      <c r="G1345" s="206">
        <v>0</v>
      </c>
      <c r="H1345" s="349">
        <v>0</v>
      </c>
      <c r="I1345" s="349">
        <v>0</v>
      </c>
      <c r="J1345" s="212">
        <f t="shared" si="358"/>
        <v>0</v>
      </c>
      <c r="K1345" s="206">
        <v>0</v>
      </c>
      <c r="L1345" s="206">
        <v>0</v>
      </c>
      <c r="M1345" s="206">
        <v>0</v>
      </c>
      <c r="N1345" s="206">
        <v>0</v>
      </c>
      <c r="O1345" s="206">
        <v>0</v>
      </c>
      <c r="P1345" s="212">
        <f t="shared" si="374"/>
        <v>0</v>
      </c>
      <c r="Q1345" s="66">
        <f t="shared" si="359"/>
        <v>0</v>
      </c>
    </row>
    <row r="1346" spans="1:17" ht="16.5" hidden="1" customHeight="1" outlineLevel="2">
      <c r="A1346" s="510"/>
      <c r="B1346" s="511"/>
      <c r="C1346" s="139" t="s">
        <v>233</v>
      </c>
      <c r="D1346" s="139"/>
      <c r="E1346" s="206">
        <v>0</v>
      </c>
      <c r="F1346" s="206">
        <v>0</v>
      </c>
      <c r="G1346" s="206">
        <v>0</v>
      </c>
      <c r="H1346" s="349">
        <v>0</v>
      </c>
      <c r="I1346" s="349">
        <v>0</v>
      </c>
      <c r="J1346" s="212">
        <f t="shared" si="358"/>
        <v>0</v>
      </c>
      <c r="K1346" s="206">
        <v>0</v>
      </c>
      <c r="L1346" s="206">
        <v>0</v>
      </c>
      <c r="M1346" s="206">
        <v>0</v>
      </c>
      <c r="N1346" s="206">
        <v>0</v>
      </c>
      <c r="O1346" s="206">
        <v>0</v>
      </c>
      <c r="P1346" s="212">
        <f t="shared" si="374"/>
        <v>0</v>
      </c>
      <c r="Q1346" s="66">
        <f t="shared" si="359"/>
        <v>0</v>
      </c>
    </row>
    <row r="1347" spans="1:17" ht="16.5" hidden="1" customHeight="1" outlineLevel="2">
      <c r="A1347" s="510"/>
      <c r="B1347" s="511"/>
      <c r="C1347" s="139" t="s">
        <v>234</v>
      </c>
      <c r="D1347" s="139"/>
      <c r="E1347" s="206">
        <v>0</v>
      </c>
      <c r="F1347" s="206">
        <v>0</v>
      </c>
      <c r="G1347" s="206">
        <v>0</v>
      </c>
      <c r="H1347" s="349">
        <v>0</v>
      </c>
      <c r="I1347" s="349">
        <v>0</v>
      </c>
      <c r="J1347" s="212">
        <f t="shared" si="358"/>
        <v>0</v>
      </c>
      <c r="K1347" s="206">
        <v>0</v>
      </c>
      <c r="L1347" s="206">
        <v>0</v>
      </c>
      <c r="M1347" s="206">
        <v>0</v>
      </c>
      <c r="N1347" s="206">
        <v>0</v>
      </c>
      <c r="O1347" s="206">
        <v>0</v>
      </c>
      <c r="P1347" s="212">
        <f t="shared" si="374"/>
        <v>0</v>
      </c>
      <c r="Q1347" s="66">
        <f t="shared" si="359"/>
        <v>0</v>
      </c>
    </row>
    <row r="1348" spans="1:17" ht="16.5" hidden="1" customHeight="1" outlineLevel="2">
      <c r="A1348" s="510"/>
      <c r="B1348" s="511"/>
      <c r="C1348" s="139" t="s">
        <v>235</v>
      </c>
      <c r="D1348" s="139"/>
      <c r="E1348" s="206">
        <v>0</v>
      </c>
      <c r="F1348" s="206">
        <v>0</v>
      </c>
      <c r="G1348" s="206">
        <v>0</v>
      </c>
      <c r="H1348" s="349">
        <v>0</v>
      </c>
      <c r="I1348" s="349">
        <v>0</v>
      </c>
      <c r="J1348" s="212">
        <f t="shared" si="358"/>
        <v>0</v>
      </c>
      <c r="K1348" s="206">
        <v>0</v>
      </c>
      <c r="L1348" s="206">
        <v>0</v>
      </c>
      <c r="M1348" s="206">
        <v>0</v>
      </c>
      <c r="N1348" s="206">
        <v>0</v>
      </c>
      <c r="O1348" s="206">
        <v>0</v>
      </c>
      <c r="P1348" s="212">
        <f t="shared" si="374"/>
        <v>0</v>
      </c>
      <c r="Q1348" s="66">
        <f t="shared" si="359"/>
        <v>0</v>
      </c>
    </row>
    <row r="1349" spans="1:17" ht="16.5" hidden="1" customHeight="1" outlineLevel="2">
      <c r="A1349" s="510"/>
      <c r="B1349" s="511"/>
      <c r="C1349" s="139" t="s">
        <v>236</v>
      </c>
      <c r="D1349" s="139"/>
      <c r="E1349" s="206">
        <v>0</v>
      </c>
      <c r="F1349" s="206">
        <v>0</v>
      </c>
      <c r="G1349" s="206">
        <v>0</v>
      </c>
      <c r="H1349" s="349">
        <v>0</v>
      </c>
      <c r="I1349" s="349">
        <v>0</v>
      </c>
      <c r="J1349" s="212">
        <f t="shared" si="358"/>
        <v>0</v>
      </c>
      <c r="K1349" s="206">
        <v>0</v>
      </c>
      <c r="L1349" s="206">
        <v>0</v>
      </c>
      <c r="M1349" s="206">
        <v>0</v>
      </c>
      <c r="N1349" s="206">
        <v>0</v>
      </c>
      <c r="O1349" s="206">
        <v>0</v>
      </c>
      <c r="P1349" s="212">
        <f t="shared" si="374"/>
        <v>0</v>
      </c>
      <c r="Q1349" s="66">
        <f t="shared" si="359"/>
        <v>0</v>
      </c>
    </row>
    <row r="1350" spans="1:17" ht="16.5" hidden="1" customHeight="1" outlineLevel="2">
      <c r="A1350" s="510"/>
      <c r="B1350" s="511"/>
      <c r="C1350" s="139" t="s">
        <v>237</v>
      </c>
      <c r="D1350" s="139"/>
      <c r="E1350" s="206">
        <v>0</v>
      </c>
      <c r="F1350" s="206">
        <v>0</v>
      </c>
      <c r="G1350" s="206">
        <v>0</v>
      </c>
      <c r="H1350" s="349">
        <v>0</v>
      </c>
      <c r="I1350" s="349">
        <v>0</v>
      </c>
      <c r="J1350" s="212">
        <f t="shared" si="358"/>
        <v>0</v>
      </c>
      <c r="K1350" s="206">
        <v>0</v>
      </c>
      <c r="L1350" s="206">
        <v>0</v>
      </c>
      <c r="M1350" s="206">
        <v>0</v>
      </c>
      <c r="N1350" s="206">
        <v>0</v>
      </c>
      <c r="O1350" s="206">
        <v>0</v>
      </c>
      <c r="P1350" s="212">
        <f t="shared" si="374"/>
        <v>0</v>
      </c>
      <c r="Q1350" s="66">
        <f t="shared" si="359"/>
        <v>0</v>
      </c>
    </row>
    <row r="1351" spans="1:17" ht="16.5" hidden="1" customHeight="1" outlineLevel="2">
      <c r="A1351" s="510"/>
      <c r="B1351" s="511"/>
      <c r="C1351" s="139" t="s">
        <v>238</v>
      </c>
      <c r="D1351" s="139"/>
      <c r="E1351" s="206">
        <v>0</v>
      </c>
      <c r="F1351" s="206">
        <v>0</v>
      </c>
      <c r="G1351" s="206">
        <v>0</v>
      </c>
      <c r="H1351" s="349">
        <v>0</v>
      </c>
      <c r="I1351" s="349">
        <v>0</v>
      </c>
      <c r="J1351" s="212">
        <f t="shared" si="358"/>
        <v>0</v>
      </c>
      <c r="K1351" s="206">
        <v>0</v>
      </c>
      <c r="L1351" s="206">
        <v>0</v>
      </c>
      <c r="M1351" s="206">
        <v>0</v>
      </c>
      <c r="N1351" s="206">
        <v>0</v>
      </c>
      <c r="O1351" s="206">
        <v>0</v>
      </c>
      <c r="P1351" s="212">
        <f t="shared" si="374"/>
        <v>0</v>
      </c>
      <c r="Q1351" s="66">
        <f t="shared" si="359"/>
        <v>0</v>
      </c>
    </row>
    <row r="1352" spans="1:17" ht="16.5" hidden="1" customHeight="1" outlineLevel="2">
      <c r="A1352" s="510"/>
      <c r="B1352" s="511"/>
      <c r="C1352" s="139" t="s">
        <v>227</v>
      </c>
      <c r="D1352" s="139"/>
      <c r="E1352" s="206">
        <v>0</v>
      </c>
      <c r="F1352" s="206">
        <v>0</v>
      </c>
      <c r="G1352" s="206">
        <v>0</v>
      </c>
      <c r="H1352" s="349">
        <v>0</v>
      </c>
      <c r="I1352" s="349">
        <v>0</v>
      </c>
      <c r="J1352" s="212">
        <f t="shared" si="358"/>
        <v>0</v>
      </c>
      <c r="K1352" s="206">
        <v>0</v>
      </c>
      <c r="L1352" s="206">
        <v>0</v>
      </c>
      <c r="M1352" s="206">
        <v>0</v>
      </c>
      <c r="N1352" s="206">
        <v>0</v>
      </c>
      <c r="O1352" s="206">
        <v>0</v>
      </c>
      <c r="P1352" s="212">
        <f t="shared" si="374"/>
        <v>0</v>
      </c>
      <c r="Q1352" s="66">
        <f t="shared" si="359"/>
        <v>0</v>
      </c>
    </row>
    <row r="1353" spans="1:17" ht="16.5" hidden="1" customHeight="1" outlineLevel="2">
      <c r="A1353" s="510"/>
      <c r="B1353" s="511"/>
      <c r="C1353" s="139" t="s">
        <v>239</v>
      </c>
      <c r="D1353" s="139"/>
      <c r="E1353" s="206">
        <v>0</v>
      </c>
      <c r="F1353" s="206">
        <v>0</v>
      </c>
      <c r="G1353" s="206">
        <v>0</v>
      </c>
      <c r="H1353" s="349">
        <v>0</v>
      </c>
      <c r="I1353" s="349">
        <v>0</v>
      </c>
      <c r="J1353" s="212">
        <f t="shared" si="358"/>
        <v>0</v>
      </c>
      <c r="K1353" s="206">
        <v>0</v>
      </c>
      <c r="L1353" s="206">
        <v>0</v>
      </c>
      <c r="M1353" s="206">
        <v>0</v>
      </c>
      <c r="N1353" s="206">
        <v>0</v>
      </c>
      <c r="O1353" s="206">
        <v>0</v>
      </c>
      <c r="P1353" s="212">
        <f t="shared" si="374"/>
        <v>0</v>
      </c>
      <c r="Q1353" s="66">
        <f t="shared" si="359"/>
        <v>0</v>
      </c>
    </row>
    <row r="1354" spans="1:17" ht="16.5" hidden="1" customHeight="1" outlineLevel="2">
      <c r="A1354" s="510"/>
      <c r="B1354" s="511"/>
      <c r="C1354" s="139" t="s">
        <v>240</v>
      </c>
      <c r="D1354" s="139"/>
      <c r="E1354" s="206">
        <v>0</v>
      </c>
      <c r="F1354" s="206">
        <v>0</v>
      </c>
      <c r="G1354" s="206">
        <v>0</v>
      </c>
      <c r="H1354" s="349">
        <v>0</v>
      </c>
      <c r="I1354" s="349">
        <v>0</v>
      </c>
      <c r="J1354" s="212">
        <f t="shared" si="358"/>
        <v>0</v>
      </c>
      <c r="K1354" s="206">
        <v>0</v>
      </c>
      <c r="L1354" s="206">
        <v>0</v>
      </c>
      <c r="M1354" s="206">
        <v>0</v>
      </c>
      <c r="N1354" s="206">
        <v>0</v>
      </c>
      <c r="O1354" s="206">
        <v>0</v>
      </c>
      <c r="P1354" s="212">
        <f t="shared" si="374"/>
        <v>0</v>
      </c>
      <c r="Q1354" s="66">
        <f t="shared" si="359"/>
        <v>0</v>
      </c>
    </row>
    <row r="1355" spans="1:17" ht="16.5" hidden="1" customHeight="1" outlineLevel="2">
      <c r="A1355" s="510"/>
      <c r="B1355" s="511"/>
      <c r="C1355" s="139" t="s">
        <v>238</v>
      </c>
      <c r="D1355" s="139"/>
      <c r="E1355" s="206">
        <v>0</v>
      </c>
      <c r="F1355" s="206">
        <v>0</v>
      </c>
      <c r="G1355" s="206">
        <v>0</v>
      </c>
      <c r="H1355" s="349">
        <v>0</v>
      </c>
      <c r="I1355" s="349">
        <v>0</v>
      </c>
      <c r="J1355" s="212">
        <f t="shared" si="358"/>
        <v>0</v>
      </c>
      <c r="K1355" s="206">
        <v>0</v>
      </c>
      <c r="L1355" s="206">
        <v>0</v>
      </c>
      <c r="M1355" s="206">
        <v>0</v>
      </c>
      <c r="N1355" s="206">
        <v>0</v>
      </c>
      <c r="O1355" s="206">
        <v>0</v>
      </c>
      <c r="P1355" s="212">
        <f t="shared" si="374"/>
        <v>0</v>
      </c>
      <c r="Q1355" s="66">
        <f t="shared" si="359"/>
        <v>0</v>
      </c>
    </row>
    <row r="1356" spans="1:17" ht="16.5" hidden="1" customHeight="1" outlineLevel="2">
      <c r="A1356" s="510"/>
      <c r="B1356" s="511"/>
      <c r="C1356" s="139" t="s">
        <v>241</v>
      </c>
      <c r="D1356" s="139"/>
      <c r="E1356" s="206">
        <v>0</v>
      </c>
      <c r="F1356" s="206">
        <v>0</v>
      </c>
      <c r="G1356" s="206">
        <v>0</v>
      </c>
      <c r="H1356" s="349">
        <v>0</v>
      </c>
      <c r="I1356" s="349">
        <v>0</v>
      </c>
      <c r="J1356" s="212">
        <f t="shared" si="358"/>
        <v>0</v>
      </c>
      <c r="K1356" s="206">
        <v>0</v>
      </c>
      <c r="L1356" s="206">
        <v>0</v>
      </c>
      <c r="M1356" s="206">
        <v>0</v>
      </c>
      <c r="N1356" s="206">
        <v>0</v>
      </c>
      <c r="O1356" s="206">
        <v>0</v>
      </c>
      <c r="P1356" s="212">
        <f t="shared" si="374"/>
        <v>0</v>
      </c>
      <c r="Q1356" s="66">
        <f t="shared" si="359"/>
        <v>0</v>
      </c>
    </row>
    <row r="1357" spans="1:17" ht="16.5" hidden="1" customHeight="1" outlineLevel="2">
      <c r="A1357" s="510"/>
      <c r="B1357" s="511"/>
      <c r="C1357" s="139" t="s">
        <v>242</v>
      </c>
      <c r="D1357" s="139"/>
      <c r="E1357" s="206">
        <v>0</v>
      </c>
      <c r="F1357" s="206">
        <v>0</v>
      </c>
      <c r="G1357" s="206">
        <v>0</v>
      </c>
      <c r="H1357" s="349">
        <v>0</v>
      </c>
      <c r="I1357" s="349">
        <v>0</v>
      </c>
      <c r="J1357" s="212">
        <f t="shared" si="358"/>
        <v>0</v>
      </c>
      <c r="K1357" s="206">
        <v>0</v>
      </c>
      <c r="L1357" s="206">
        <v>0</v>
      </c>
      <c r="M1357" s="206">
        <v>0</v>
      </c>
      <c r="N1357" s="206">
        <v>0</v>
      </c>
      <c r="O1357" s="206">
        <v>0</v>
      </c>
      <c r="P1357" s="212">
        <f t="shared" si="374"/>
        <v>0</v>
      </c>
      <c r="Q1357" s="66">
        <f t="shared" si="359"/>
        <v>0</v>
      </c>
    </row>
    <row r="1358" spans="1:17" ht="16.5" hidden="1" customHeight="1" outlineLevel="2">
      <c r="A1358" s="510"/>
      <c r="B1358" s="511"/>
      <c r="C1358" s="139" t="s">
        <v>243</v>
      </c>
      <c r="D1358" s="139"/>
      <c r="E1358" s="206">
        <v>0</v>
      </c>
      <c r="F1358" s="206">
        <v>0</v>
      </c>
      <c r="G1358" s="206">
        <v>0</v>
      </c>
      <c r="H1358" s="349">
        <v>0</v>
      </c>
      <c r="I1358" s="349">
        <v>0</v>
      </c>
      <c r="J1358" s="212">
        <f t="shared" si="358"/>
        <v>0</v>
      </c>
      <c r="K1358" s="206">
        <v>0</v>
      </c>
      <c r="L1358" s="206">
        <v>0</v>
      </c>
      <c r="M1358" s="206">
        <v>0</v>
      </c>
      <c r="N1358" s="206">
        <v>0</v>
      </c>
      <c r="O1358" s="206">
        <v>0</v>
      </c>
      <c r="P1358" s="212">
        <f t="shared" si="374"/>
        <v>0</v>
      </c>
      <c r="Q1358" s="66">
        <f t="shared" si="359"/>
        <v>0</v>
      </c>
    </row>
    <row r="1359" spans="1:17" ht="16.5" hidden="1" customHeight="1" outlineLevel="2">
      <c r="A1359" s="510"/>
      <c r="B1359" s="511"/>
      <c r="C1359" s="139" t="s">
        <v>244</v>
      </c>
      <c r="D1359" s="139"/>
      <c r="E1359" s="206">
        <v>0</v>
      </c>
      <c r="F1359" s="206">
        <v>0</v>
      </c>
      <c r="G1359" s="206">
        <v>0</v>
      </c>
      <c r="H1359" s="349">
        <v>0</v>
      </c>
      <c r="I1359" s="349">
        <v>0</v>
      </c>
      <c r="J1359" s="212">
        <f t="shared" si="358"/>
        <v>0</v>
      </c>
      <c r="K1359" s="206">
        <v>0</v>
      </c>
      <c r="L1359" s="206">
        <v>0</v>
      </c>
      <c r="M1359" s="206">
        <v>0</v>
      </c>
      <c r="N1359" s="206">
        <v>0</v>
      </c>
      <c r="O1359" s="206">
        <v>0</v>
      </c>
      <c r="P1359" s="212">
        <f t="shared" si="374"/>
        <v>0</v>
      </c>
      <c r="Q1359" s="66">
        <f t="shared" si="359"/>
        <v>0</v>
      </c>
    </row>
    <row r="1360" spans="1:17" ht="16.5" hidden="1" customHeight="1" outlineLevel="2">
      <c r="A1360" s="510"/>
      <c r="B1360" s="511"/>
      <c r="C1360" s="139" t="s">
        <v>245</v>
      </c>
      <c r="D1360" s="139"/>
      <c r="E1360" s="206">
        <v>0</v>
      </c>
      <c r="F1360" s="206">
        <v>0</v>
      </c>
      <c r="G1360" s="206">
        <v>0</v>
      </c>
      <c r="H1360" s="349">
        <v>0</v>
      </c>
      <c r="I1360" s="349">
        <v>0</v>
      </c>
      <c r="J1360" s="212">
        <f t="shared" ref="J1360:J1396" si="375">I1360+H1360+G1360+F1360+E1360+D1360</f>
        <v>0</v>
      </c>
      <c r="K1360" s="206">
        <v>0</v>
      </c>
      <c r="L1360" s="206">
        <v>0</v>
      </c>
      <c r="M1360" s="206">
        <v>0</v>
      </c>
      <c r="N1360" s="206">
        <v>0</v>
      </c>
      <c r="O1360" s="206">
        <v>0</v>
      </c>
      <c r="P1360" s="212">
        <f t="shared" si="374"/>
        <v>0</v>
      </c>
      <c r="Q1360" s="66">
        <f t="shared" ref="Q1360:Q1423" si="376">J1360+P1360</f>
        <v>0</v>
      </c>
    </row>
    <row r="1361" spans="1:17" ht="16.5" hidden="1" customHeight="1" outlineLevel="2">
      <c r="A1361" s="510"/>
      <c r="B1361" s="511"/>
      <c r="C1361" s="139" t="s">
        <v>17</v>
      </c>
      <c r="D1361" s="139"/>
      <c r="E1361" s="206">
        <v>0</v>
      </c>
      <c r="F1361" s="206">
        <v>0</v>
      </c>
      <c r="G1361" s="206">
        <v>0</v>
      </c>
      <c r="H1361" s="349">
        <v>0</v>
      </c>
      <c r="I1361" s="349">
        <v>0</v>
      </c>
      <c r="J1361" s="212">
        <f t="shared" si="375"/>
        <v>0</v>
      </c>
      <c r="K1361" s="206">
        <v>0</v>
      </c>
      <c r="L1361" s="206">
        <v>0</v>
      </c>
      <c r="M1361" s="206">
        <v>0</v>
      </c>
      <c r="N1361" s="206">
        <v>0</v>
      </c>
      <c r="O1361" s="206">
        <v>0</v>
      </c>
      <c r="P1361" s="212">
        <f t="shared" si="374"/>
        <v>0</v>
      </c>
      <c r="Q1361" s="66">
        <f t="shared" si="376"/>
        <v>0</v>
      </c>
    </row>
    <row r="1362" spans="1:17" ht="16.5" hidden="1" customHeight="1" outlineLevel="2">
      <c r="A1362" s="510"/>
      <c r="B1362" s="511"/>
      <c r="C1362" s="139" t="s">
        <v>246</v>
      </c>
      <c r="D1362" s="139"/>
      <c r="E1362" s="206">
        <v>0</v>
      </c>
      <c r="F1362" s="206">
        <v>0</v>
      </c>
      <c r="G1362" s="206">
        <v>0</v>
      </c>
      <c r="H1362" s="349">
        <v>0</v>
      </c>
      <c r="I1362" s="349">
        <v>0</v>
      </c>
      <c r="J1362" s="212">
        <f t="shared" si="375"/>
        <v>0</v>
      </c>
      <c r="K1362" s="206">
        <v>0</v>
      </c>
      <c r="L1362" s="206">
        <v>0</v>
      </c>
      <c r="M1362" s="206">
        <v>0</v>
      </c>
      <c r="N1362" s="206">
        <v>0</v>
      </c>
      <c r="O1362" s="206">
        <v>0</v>
      </c>
      <c r="P1362" s="212">
        <f t="shared" si="374"/>
        <v>0</v>
      </c>
      <c r="Q1362" s="66">
        <f t="shared" si="376"/>
        <v>0</v>
      </c>
    </row>
    <row r="1363" spans="1:17" ht="16.5" hidden="1" customHeight="1" outlineLevel="2">
      <c r="A1363" s="510"/>
      <c r="B1363" s="511"/>
      <c r="C1363" s="139" t="s">
        <v>247</v>
      </c>
      <c r="D1363" s="139"/>
      <c r="E1363" s="206">
        <v>0</v>
      </c>
      <c r="F1363" s="206">
        <v>0</v>
      </c>
      <c r="G1363" s="206">
        <v>0</v>
      </c>
      <c r="H1363" s="349">
        <v>0</v>
      </c>
      <c r="I1363" s="349">
        <v>0</v>
      </c>
      <c r="J1363" s="212">
        <f t="shared" si="375"/>
        <v>0</v>
      </c>
      <c r="K1363" s="206">
        <v>0</v>
      </c>
      <c r="L1363" s="206">
        <v>0</v>
      </c>
      <c r="M1363" s="206">
        <v>0</v>
      </c>
      <c r="N1363" s="206">
        <v>0</v>
      </c>
      <c r="O1363" s="206">
        <v>0</v>
      </c>
      <c r="P1363" s="212">
        <f t="shared" si="374"/>
        <v>0</v>
      </c>
      <c r="Q1363" s="66">
        <f t="shared" si="376"/>
        <v>0</v>
      </c>
    </row>
    <row r="1364" spans="1:17" ht="16.5" hidden="1" customHeight="1" outlineLevel="2">
      <c r="A1364" s="510"/>
      <c r="B1364" s="511"/>
      <c r="C1364" s="139" t="s">
        <v>248</v>
      </c>
      <c r="D1364" s="139"/>
      <c r="E1364" s="206">
        <v>0</v>
      </c>
      <c r="F1364" s="206">
        <v>0</v>
      </c>
      <c r="G1364" s="206">
        <v>0</v>
      </c>
      <c r="H1364" s="349">
        <v>0</v>
      </c>
      <c r="I1364" s="349">
        <v>0</v>
      </c>
      <c r="J1364" s="212">
        <f t="shared" si="375"/>
        <v>0</v>
      </c>
      <c r="K1364" s="206">
        <v>0</v>
      </c>
      <c r="L1364" s="206">
        <v>0</v>
      </c>
      <c r="M1364" s="206">
        <v>0</v>
      </c>
      <c r="N1364" s="206">
        <v>0</v>
      </c>
      <c r="O1364" s="206">
        <v>0</v>
      </c>
      <c r="P1364" s="212">
        <f t="shared" si="374"/>
        <v>0</v>
      </c>
      <c r="Q1364" s="66">
        <f t="shared" si="376"/>
        <v>0</v>
      </c>
    </row>
    <row r="1365" spans="1:17" ht="16.5" hidden="1" customHeight="1" outlineLevel="2">
      <c r="A1365" s="510"/>
      <c r="B1365" s="511"/>
      <c r="C1365" s="139" t="s">
        <v>249</v>
      </c>
      <c r="D1365" s="139"/>
      <c r="E1365" s="206">
        <v>0</v>
      </c>
      <c r="F1365" s="206">
        <v>0</v>
      </c>
      <c r="G1365" s="206">
        <v>0</v>
      </c>
      <c r="H1365" s="349">
        <v>0</v>
      </c>
      <c r="I1365" s="349">
        <v>0</v>
      </c>
      <c r="J1365" s="212">
        <f t="shared" si="375"/>
        <v>0</v>
      </c>
      <c r="K1365" s="206">
        <v>0</v>
      </c>
      <c r="L1365" s="206">
        <v>0</v>
      </c>
      <c r="M1365" s="206">
        <v>0</v>
      </c>
      <c r="N1365" s="206">
        <v>0</v>
      </c>
      <c r="O1365" s="206">
        <v>0</v>
      </c>
      <c r="P1365" s="212">
        <f t="shared" si="374"/>
        <v>0</v>
      </c>
      <c r="Q1365" s="66">
        <f t="shared" si="376"/>
        <v>0</v>
      </c>
    </row>
    <row r="1366" spans="1:17" ht="16.5" hidden="1" customHeight="1" outlineLevel="2">
      <c r="A1366" s="510"/>
      <c r="B1366" s="511"/>
      <c r="C1366" s="139" t="s">
        <v>250</v>
      </c>
      <c r="D1366" s="139"/>
      <c r="E1366" s="206">
        <v>0</v>
      </c>
      <c r="F1366" s="206">
        <v>0</v>
      </c>
      <c r="G1366" s="206">
        <v>0</v>
      </c>
      <c r="H1366" s="349">
        <v>0</v>
      </c>
      <c r="I1366" s="349">
        <v>0</v>
      </c>
      <c r="J1366" s="212">
        <f t="shared" si="375"/>
        <v>0</v>
      </c>
      <c r="K1366" s="206">
        <v>0</v>
      </c>
      <c r="L1366" s="206">
        <v>0</v>
      </c>
      <c r="M1366" s="206">
        <v>0</v>
      </c>
      <c r="N1366" s="206">
        <v>0</v>
      </c>
      <c r="O1366" s="206">
        <v>0</v>
      </c>
      <c r="P1366" s="212">
        <f t="shared" si="374"/>
        <v>0</v>
      </c>
      <c r="Q1366" s="66">
        <f t="shared" si="376"/>
        <v>0</v>
      </c>
    </row>
    <row r="1367" spans="1:17" ht="17.25" hidden="1" customHeight="1" outlineLevel="2">
      <c r="A1367" s="510"/>
      <c r="B1367" s="511"/>
      <c r="C1367" s="139" t="s">
        <v>251</v>
      </c>
      <c r="D1367" s="139"/>
      <c r="E1367" s="206">
        <v>0</v>
      </c>
      <c r="F1367" s="206">
        <v>0</v>
      </c>
      <c r="G1367" s="206">
        <v>0</v>
      </c>
      <c r="H1367" s="349">
        <v>0</v>
      </c>
      <c r="I1367" s="349">
        <v>0</v>
      </c>
      <c r="J1367" s="212">
        <f t="shared" si="375"/>
        <v>0</v>
      </c>
      <c r="K1367" s="206">
        <v>0</v>
      </c>
      <c r="L1367" s="206">
        <v>0</v>
      </c>
      <c r="M1367" s="206">
        <v>0</v>
      </c>
      <c r="N1367" s="206">
        <v>0</v>
      </c>
      <c r="O1367" s="206">
        <v>0</v>
      </c>
      <c r="P1367" s="212">
        <f t="shared" si="374"/>
        <v>0</v>
      </c>
      <c r="Q1367" s="66">
        <f t="shared" si="376"/>
        <v>0</v>
      </c>
    </row>
    <row r="1368" spans="1:17" ht="16.5" hidden="1" customHeight="1" outlineLevel="2">
      <c r="A1368" s="510"/>
      <c r="B1368" s="511"/>
      <c r="C1368" s="139" t="s">
        <v>252</v>
      </c>
      <c r="D1368" s="139"/>
      <c r="E1368" s="206">
        <v>0</v>
      </c>
      <c r="F1368" s="206">
        <v>0</v>
      </c>
      <c r="G1368" s="206">
        <v>0</v>
      </c>
      <c r="H1368" s="349">
        <v>0</v>
      </c>
      <c r="I1368" s="349">
        <v>0</v>
      </c>
      <c r="J1368" s="212">
        <f t="shared" si="375"/>
        <v>0</v>
      </c>
      <c r="K1368" s="206">
        <v>0</v>
      </c>
      <c r="L1368" s="206">
        <v>0</v>
      </c>
      <c r="M1368" s="206">
        <v>0</v>
      </c>
      <c r="N1368" s="206">
        <v>0</v>
      </c>
      <c r="O1368" s="206">
        <v>0</v>
      </c>
      <c r="P1368" s="212">
        <f t="shared" si="374"/>
        <v>0</v>
      </c>
      <c r="Q1368" s="66">
        <f t="shared" si="376"/>
        <v>0</v>
      </c>
    </row>
    <row r="1369" spans="1:17" ht="16.5" hidden="1" customHeight="1" outlineLevel="2">
      <c r="A1369" s="510"/>
      <c r="B1369" s="511"/>
      <c r="C1369" s="139" t="s">
        <v>253</v>
      </c>
      <c r="D1369" s="139"/>
      <c r="E1369" s="206">
        <v>0</v>
      </c>
      <c r="F1369" s="206">
        <v>0</v>
      </c>
      <c r="G1369" s="206">
        <v>0</v>
      </c>
      <c r="H1369" s="349">
        <v>0</v>
      </c>
      <c r="I1369" s="349">
        <v>0</v>
      </c>
      <c r="J1369" s="212">
        <f t="shared" si="375"/>
        <v>0</v>
      </c>
      <c r="K1369" s="206">
        <v>0</v>
      </c>
      <c r="L1369" s="206">
        <v>0</v>
      </c>
      <c r="M1369" s="206">
        <v>0</v>
      </c>
      <c r="N1369" s="206">
        <v>0</v>
      </c>
      <c r="O1369" s="206">
        <v>0</v>
      </c>
      <c r="P1369" s="212">
        <f t="shared" si="374"/>
        <v>0</v>
      </c>
      <c r="Q1369" s="66">
        <f t="shared" si="376"/>
        <v>0</v>
      </c>
    </row>
    <row r="1370" spans="1:17" ht="16.5" hidden="1" customHeight="1" outlineLevel="2">
      <c r="A1370" s="510"/>
      <c r="B1370" s="511"/>
      <c r="C1370" s="139" t="s">
        <v>254</v>
      </c>
      <c r="D1370" s="139"/>
      <c r="E1370" s="206">
        <v>0</v>
      </c>
      <c r="F1370" s="206">
        <v>0</v>
      </c>
      <c r="G1370" s="206">
        <v>0</v>
      </c>
      <c r="H1370" s="349">
        <v>0</v>
      </c>
      <c r="I1370" s="349">
        <v>0</v>
      </c>
      <c r="J1370" s="212">
        <f t="shared" si="375"/>
        <v>0</v>
      </c>
      <c r="K1370" s="206">
        <v>0</v>
      </c>
      <c r="L1370" s="206">
        <v>0</v>
      </c>
      <c r="M1370" s="206">
        <v>0</v>
      </c>
      <c r="N1370" s="206">
        <v>0</v>
      </c>
      <c r="O1370" s="206">
        <v>0</v>
      </c>
      <c r="P1370" s="212">
        <f t="shared" si="374"/>
        <v>0</v>
      </c>
      <c r="Q1370" s="66">
        <f t="shared" si="376"/>
        <v>0</v>
      </c>
    </row>
    <row r="1371" spans="1:17" ht="16.5" hidden="1" customHeight="1" outlineLevel="2">
      <c r="A1371" s="510"/>
      <c r="B1371" s="511"/>
      <c r="C1371" s="139" t="s">
        <v>254</v>
      </c>
      <c r="D1371" s="139"/>
      <c r="E1371" s="110"/>
      <c r="F1371" s="206">
        <v>0</v>
      </c>
      <c r="G1371" s="206">
        <v>0</v>
      </c>
      <c r="H1371" s="349">
        <v>0</v>
      </c>
      <c r="I1371" s="349">
        <v>0</v>
      </c>
      <c r="J1371" s="212">
        <f t="shared" si="375"/>
        <v>0</v>
      </c>
      <c r="K1371" s="206">
        <v>0</v>
      </c>
      <c r="L1371" s="206">
        <v>0</v>
      </c>
      <c r="M1371" s="206">
        <v>0</v>
      </c>
      <c r="N1371" s="206">
        <v>0</v>
      </c>
      <c r="O1371" s="206">
        <v>0</v>
      </c>
      <c r="P1371" s="212">
        <f t="shared" si="374"/>
        <v>0</v>
      </c>
      <c r="Q1371" s="66">
        <f t="shared" si="376"/>
        <v>0</v>
      </c>
    </row>
    <row r="1372" spans="1:17" ht="16.5" hidden="1" customHeight="1" outlineLevel="1">
      <c r="A1372" s="510"/>
      <c r="B1372" s="511"/>
      <c r="C1372" s="138" t="s">
        <v>257</v>
      </c>
      <c r="D1372" s="138"/>
      <c r="E1372" s="208">
        <f>SUM(E1373:E1375)</f>
        <v>0</v>
      </c>
      <c r="F1372" s="208">
        <f t="shared" ref="F1372:O1372" si="377">SUM(F1373:F1375)</f>
        <v>0</v>
      </c>
      <c r="G1372" s="208">
        <f t="shared" si="377"/>
        <v>0</v>
      </c>
      <c r="H1372" s="351">
        <v>0</v>
      </c>
      <c r="I1372" s="351">
        <v>0</v>
      </c>
      <c r="J1372" s="212">
        <f t="shared" si="375"/>
        <v>0</v>
      </c>
      <c r="K1372" s="208">
        <f t="shared" si="377"/>
        <v>0</v>
      </c>
      <c r="L1372" s="208">
        <f t="shared" si="377"/>
        <v>0</v>
      </c>
      <c r="M1372" s="208">
        <f t="shared" si="377"/>
        <v>0</v>
      </c>
      <c r="N1372" s="208">
        <f t="shared" si="377"/>
        <v>0</v>
      </c>
      <c r="O1372" s="208">
        <f t="shared" si="377"/>
        <v>0</v>
      </c>
      <c r="P1372" s="212">
        <f t="shared" si="374"/>
        <v>0</v>
      </c>
      <c r="Q1372" s="66">
        <f t="shared" si="376"/>
        <v>0</v>
      </c>
    </row>
    <row r="1373" spans="1:17" ht="16.5" hidden="1" customHeight="1" outlineLevel="2">
      <c r="A1373" s="510"/>
      <c r="B1373" s="511"/>
      <c r="C1373" s="140" t="s">
        <v>255</v>
      </c>
      <c r="D1373" s="140"/>
      <c r="E1373" s="206">
        <v>0</v>
      </c>
      <c r="F1373" s="206">
        <v>0</v>
      </c>
      <c r="G1373" s="206">
        <v>0</v>
      </c>
      <c r="H1373" s="349">
        <v>0</v>
      </c>
      <c r="I1373" s="349">
        <v>0</v>
      </c>
      <c r="J1373" s="212">
        <f t="shared" si="375"/>
        <v>0</v>
      </c>
      <c r="K1373" s="206">
        <v>0</v>
      </c>
      <c r="L1373" s="206">
        <v>0</v>
      </c>
      <c r="M1373" s="206">
        <v>0</v>
      </c>
      <c r="N1373" s="206">
        <v>0</v>
      </c>
      <c r="O1373" s="206">
        <v>0</v>
      </c>
      <c r="P1373" s="212">
        <f t="shared" si="374"/>
        <v>0</v>
      </c>
      <c r="Q1373" s="66">
        <f t="shared" si="376"/>
        <v>0</v>
      </c>
    </row>
    <row r="1374" spans="1:17" ht="16.5" hidden="1" customHeight="1" outlineLevel="2">
      <c r="A1374" s="510"/>
      <c r="B1374" s="511"/>
      <c r="C1374" s="140" t="s">
        <v>256</v>
      </c>
      <c r="D1374" s="140"/>
      <c r="E1374" s="206">
        <v>0</v>
      </c>
      <c r="F1374" s="206">
        <v>0</v>
      </c>
      <c r="G1374" s="206">
        <v>0</v>
      </c>
      <c r="H1374" s="349">
        <v>0</v>
      </c>
      <c r="I1374" s="349">
        <v>0</v>
      </c>
      <c r="J1374" s="212">
        <f t="shared" si="375"/>
        <v>0</v>
      </c>
      <c r="K1374" s="206">
        <v>0</v>
      </c>
      <c r="L1374" s="206">
        <v>0</v>
      </c>
      <c r="M1374" s="206">
        <v>0</v>
      </c>
      <c r="N1374" s="206">
        <v>0</v>
      </c>
      <c r="O1374" s="206">
        <v>0</v>
      </c>
      <c r="P1374" s="212">
        <f t="shared" si="374"/>
        <v>0</v>
      </c>
      <c r="Q1374" s="66">
        <f t="shared" si="376"/>
        <v>0</v>
      </c>
    </row>
    <row r="1375" spans="1:17" ht="16.5" hidden="1" customHeight="1" outlineLevel="2">
      <c r="A1375" s="510"/>
      <c r="B1375" s="511"/>
      <c r="C1375" s="140" t="s">
        <v>219</v>
      </c>
      <c r="D1375" s="140"/>
      <c r="E1375" s="206">
        <v>0</v>
      </c>
      <c r="F1375" s="206">
        <v>0</v>
      </c>
      <c r="G1375" s="206">
        <v>0</v>
      </c>
      <c r="H1375" s="349">
        <v>0</v>
      </c>
      <c r="I1375" s="349">
        <v>0</v>
      </c>
      <c r="J1375" s="212">
        <f t="shared" si="375"/>
        <v>0</v>
      </c>
      <c r="K1375" s="206">
        <v>0</v>
      </c>
      <c r="L1375" s="206">
        <v>0</v>
      </c>
      <c r="M1375" s="206">
        <v>0</v>
      </c>
      <c r="N1375" s="206">
        <v>0</v>
      </c>
      <c r="O1375" s="206">
        <v>0</v>
      </c>
      <c r="P1375" s="212">
        <f t="shared" si="374"/>
        <v>0</v>
      </c>
      <c r="Q1375" s="66">
        <f t="shared" si="376"/>
        <v>0</v>
      </c>
    </row>
    <row r="1376" spans="1:17" ht="16.5" hidden="1" customHeight="1" outlineLevel="1">
      <c r="A1376" s="510"/>
      <c r="B1376" s="511"/>
      <c r="C1376" s="138" t="s">
        <v>258</v>
      </c>
      <c r="D1376" s="138"/>
      <c r="E1376" s="208">
        <f>SUM(E1377:E1379)</f>
        <v>0</v>
      </c>
      <c r="F1376" s="208">
        <f t="shared" ref="F1376:O1376" si="378">SUM(F1377:F1379)</f>
        <v>0</v>
      </c>
      <c r="G1376" s="208">
        <f t="shared" si="378"/>
        <v>0</v>
      </c>
      <c r="H1376" s="351">
        <v>0</v>
      </c>
      <c r="I1376" s="351">
        <v>0</v>
      </c>
      <c r="J1376" s="212">
        <f t="shared" si="375"/>
        <v>0</v>
      </c>
      <c r="K1376" s="208">
        <f t="shared" si="378"/>
        <v>0</v>
      </c>
      <c r="L1376" s="208">
        <f t="shared" si="378"/>
        <v>0</v>
      </c>
      <c r="M1376" s="208">
        <f t="shared" si="378"/>
        <v>0</v>
      </c>
      <c r="N1376" s="208">
        <f t="shared" si="378"/>
        <v>0</v>
      </c>
      <c r="O1376" s="208">
        <f t="shared" si="378"/>
        <v>0</v>
      </c>
      <c r="P1376" s="212">
        <f t="shared" si="374"/>
        <v>0</v>
      </c>
      <c r="Q1376" s="66">
        <f t="shared" si="376"/>
        <v>0</v>
      </c>
    </row>
    <row r="1377" spans="1:17" ht="16.5" hidden="1" customHeight="1" outlineLevel="2">
      <c r="A1377" s="510"/>
      <c r="B1377" s="511"/>
      <c r="C1377" s="140" t="s">
        <v>213</v>
      </c>
      <c r="D1377" s="140"/>
      <c r="E1377" s="206">
        <v>0</v>
      </c>
      <c r="F1377" s="206">
        <v>0</v>
      </c>
      <c r="G1377" s="206">
        <v>0</v>
      </c>
      <c r="H1377" s="349">
        <v>0</v>
      </c>
      <c r="I1377" s="349">
        <v>0</v>
      </c>
      <c r="J1377" s="212">
        <f t="shared" si="375"/>
        <v>0</v>
      </c>
      <c r="K1377" s="206">
        <v>0</v>
      </c>
      <c r="L1377" s="206">
        <v>0</v>
      </c>
      <c r="M1377" s="206">
        <v>0</v>
      </c>
      <c r="N1377" s="206">
        <v>0</v>
      </c>
      <c r="O1377" s="206">
        <v>0</v>
      </c>
      <c r="P1377" s="212">
        <f t="shared" si="374"/>
        <v>0</v>
      </c>
      <c r="Q1377" s="66">
        <f t="shared" si="376"/>
        <v>0</v>
      </c>
    </row>
    <row r="1378" spans="1:17" ht="16.5" hidden="1" customHeight="1" outlineLevel="2">
      <c r="A1378" s="510"/>
      <c r="B1378" s="511"/>
      <c r="C1378" s="140" t="s">
        <v>259</v>
      </c>
      <c r="D1378" s="140"/>
      <c r="E1378" s="206">
        <v>0</v>
      </c>
      <c r="F1378" s="206">
        <v>0</v>
      </c>
      <c r="G1378" s="206">
        <v>0</v>
      </c>
      <c r="H1378" s="349">
        <v>0</v>
      </c>
      <c r="I1378" s="349">
        <v>0</v>
      </c>
      <c r="J1378" s="212">
        <f t="shared" si="375"/>
        <v>0</v>
      </c>
      <c r="K1378" s="206">
        <v>0</v>
      </c>
      <c r="L1378" s="206">
        <v>0</v>
      </c>
      <c r="M1378" s="206">
        <v>0</v>
      </c>
      <c r="N1378" s="206">
        <v>0</v>
      </c>
      <c r="O1378" s="206">
        <v>0</v>
      </c>
      <c r="P1378" s="212">
        <f t="shared" si="374"/>
        <v>0</v>
      </c>
      <c r="Q1378" s="66">
        <f t="shared" si="376"/>
        <v>0</v>
      </c>
    </row>
    <row r="1379" spans="1:17" ht="16.5" hidden="1" customHeight="1" outlineLevel="2">
      <c r="A1379" s="510"/>
      <c r="B1379" s="511"/>
      <c r="C1379" s="140" t="s">
        <v>260</v>
      </c>
      <c r="D1379" s="140"/>
      <c r="E1379" s="206">
        <v>0</v>
      </c>
      <c r="F1379" s="206">
        <v>0</v>
      </c>
      <c r="G1379" s="206">
        <v>0</v>
      </c>
      <c r="H1379" s="349">
        <v>0</v>
      </c>
      <c r="I1379" s="349">
        <v>0</v>
      </c>
      <c r="J1379" s="212">
        <f t="shared" si="375"/>
        <v>0</v>
      </c>
      <c r="K1379" s="206">
        <v>0</v>
      </c>
      <c r="L1379" s="206">
        <v>0</v>
      </c>
      <c r="M1379" s="206">
        <v>0</v>
      </c>
      <c r="N1379" s="206">
        <v>0</v>
      </c>
      <c r="O1379" s="206">
        <v>0</v>
      </c>
      <c r="P1379" s="212">
        <f t="shared" si="374"/>
        <v>0</v>
      </c>
      <c r="Q1379" s="66">
        <f t="shared" si="376"/>
        <v>0</v>
      </c>
    </row>
    <row r="1380" spans="1:17" ht="16.5" hidden="1" customHeight="1" outlineLevel="1">
      <c r="A1380" s="510"/>
      <c r="B1380" s="511"/>
      <c r="C1380" s="73" t="s">
        <v>263</v>
      </c>
      <c r="D1380" s="73"/>
      <c r="E1380" s="208">
        <f>SUM(E1381:E1382)</f>
        <v>0</v>
      </c>
      <c r="F1380" s="208">
        <f t="shared" ref="F1380:O1380" si="379">SUM(F1381:F1382)</f>
        <v>0</v>
      </c>
      <c r="G1380" s="208">
        <f t="shared" si="379"/>
        <v>0</v>
      </c>
      <c r="H1380" s="351">
        <v>0</v>
      </c>
      <c r="I1380" s="351">
        <v>0</v>
      </c>
      <c r="J1380" s="212">
        <f t="shared" si="375"/>
        <v>0</v>
      </c>
      <c r="K1380" s="208">
        <f t="shared" si="379"/>
        <v>0</v>
      </c>
      <c r="L1380" s="208">
        <f t="shared" si="379"/>
        <v>0</v>
      </c>
      <c r="M1380" s="208">
        <f t="shared" si="379"/>
        <v>0</v>
      </c>
      <c r="N1380" s="208">
        <f t="shared" si="379"/>
        <v>0</v>
      </c>
      <c r="O1380" s="208">
        <f t="shared" si="379"/>
        <v>0</v>
      </c>
      <c r="P1380" s="212">
        <f t="shared" si="374"/>
        <v>0</v>
      </c>
      <c r="Q1380" s="66">
        <f t="shared" si="376"/>
        <v>0</v>
      </c>
    </row>
    <row r="1381" spans="1:17" ht="16.5" hidden="1" customHeight="1" outlineLevel="2">
      <c r="A1381" s="510"/>
      <c r="B1381" s="511"/>
      <c r="C1381" s="140" t="s">
        <v>261</v>
      </c>
      <c r="D1381" s="140"/>
      <c r="E1381" s="206">
        <v>0</v>
      </c>
      <c r="F1381" s="206">
        <v>0</v>
      </c>
      <c r="G1381" s="206">
        <v>0</v>
      </c>
      <c r="H1381" s="349">
        <v>0</v>
      </c>
      <c r="I1381" s="349">
        <v>0</v>
      </c>
      <c r="J1381" s="212">
        <f t="shared" si="375"/>
        <v>0</v>
      </c>
      <c r="K1381" s="206">
        <v>0</v>
      </c>
      <c r="L1381" s="206">
        <v>0</v>
      </c>
      <c r="M1381" s="206">
        <v>0</v>
      </c>
      <c r="N1381" s="206">
        <v>0</v>
      </c>
      <c r="O1381" s="206">
        <v>0</v>
      </c>
      <c r="P1381" s="212">
        <f t="shared" si="374"/>
        <v>0</v>
      </c>
      <c r="Q1381" s="66">
        <f t="shared" si="376"/>
        <v>0</v>
      </c>
    </row>
    <row r="1382" spans="1:17" ht="16.5" hidden="1" customHeight="1" outlineLevel="2">
      <c r="A1382" s="510"/>
      <c r="B1382" s="511"/>
      <c r="C1382" s="141" t="s">
        <v>262</v>
      </c>
      <c r="D1382" s="141"/>
      <c r="E1382" s="206">
        <v>0</v>
      </c>
      <c r="F1382" s="206">
        <v>0</v>
      </c>
      <c r="G1382" s="206">
        <v>0</v>
      </c>
      <c r="H1382" s="349">
        <v>0</v>
      </c>
      <c r="I1382" s="349">
        <v>0</v>
      </c>
      <c r="J1382" s="212">
        <f t="shared" si="375"/>
        <v>0</v>
      </c>
      <c r="K1382" s="206">
        <v>0</v>
      </c>
      <c r="L1382" s="206">
        <v>0</v>
      </c>
      <c r="M1382" s="206">
        <v>0</v>
      </c>
      <c r="N1382" s="206">
        <v>0</v>
      </c>
      <c r="O1382" s="206">
        <v>0</v>
      </c>
      <c r="P1382" s="212">
        <f t="shared" si="374"/>
        <v>0</v>
      </c>
      <c r="Q1382" s="66">
        <f t="shared" si="376"/>
        <v>0</v>
      </c>
    </row>
    <row r="1383" spans="1:17" ht="16.5" hidden="1" customHeight="1" outlineLevel="1">
      <c r="A1383" s="510"/>
      <c r="B1383" s="511"/>
      <c r="C1383" s="138" t="s">
        <v>265</v>
      </c>
      <c r="D1383" s="138"/>
      <c r="E1383" s="208">
        <f>E1384</f>
        <v>0</v>
      </c>
      <c r="F1383" s="208">
        <f t="shared" ref="F1383:O1383" si="380">F1384</f>
        <v>0</v>
      </c>
      <c r="G1383" s="208">
        <f t="shared" si="380"/>
        <v>0</v>
      </c>
      <c r="H1383" s="351">
        <v>0</v>
      </c>
      <c r="I1383" s="351">
        <v>0</v>
      </c>
      <c r="J1383" s="212">
        <f t="shared" si="375"/>
        <v>0</v>
      </c>
      <c r="K1383" s="208">
        <f t="shared" si="380"/>
        <v>0</v>
      </c>
      <c r="L1383" s="208">
        <f t="shared" si="380"/>
        <v>0</v>
      </c>
      <c r="M1383" s="208">
        <f t="shared" si="380"/>
        <v>0</v>
      </c>
      <c r="N1383" s="208">
        <f t="shared" si="380"/>
        <v>0</v>
      </c>
      <c r="O1383" s="208">
        <f t="shared" si="380"/>
        <v>0</v>
      </c>
      <c r="P1383" s="212">
        <f t="shared" si="374"/>
        <v>0</v>
      </c>
      <c r="Q1383" s="66">
        <f t="shared" si="376"/>
        <v>0</v>
      </c>
    </row>
    <row r="1384" spans="1:17" ht="16.5" hidden="1" customHeight="1" outlineLevel="2">
      <c r="A1384" s="510"/>
      <c r="B1384" s="511"/>
      <c r="C1384" s="86" t="s">
        <v>264</v>
      </c>
      <c r="D1384" s="86"/>
      <c r="E1384" s="206">
        <v>0</v>
      </c>
      <c r="F1384" s="206">
        <v>0</v>
      </c>
      <c r="G1384" s="206">
        <v>0</v>
      </c>
      <c r="H1384" s="349">
        <v>0</v>
      </c>
      <c r="I1384" s="349">
        <v>0</v>
      </c>
      <c r="J1384" s="212">
        <f t="shared" si="375"/>
        <v>0</v>
      </c>
      <c r="K1384" s="206">
        <v>0</v>
      </c>
      <c r="L1384" s="206">
        <v>0</v>
      </c>
      <c r="M1384" s="206">
        <v>0</v>
      </c>
      <c r="N1384" s="206">
        <v>0</v>
      </c>
      <c r="O1384" s="206">
        <v>0</v>
      </c>
      <c r="P1384" s="212">
        <f t="shared" si="374"/>
        <v>0</v>
      </c>
      <c r="Q1384" s="66">
        <f t="shared" si="376"/>
        <v>0</v>
      </c>
    </row>
    <row r="1385" spans="1:17" ht="16.5" hidden="1" customHeight="1" outlineLevel="1">
      <c r="A1385" s="510"/>
      <c r="B1385" s="511"/>
      <c r="C1385" s="138" t="s">
        <v>267</v>
      </c>
      <c r="D1385" s="138"/>
      <c r="E1385" s="208">
        <f>SUM(E1386:E1387)</f>
        <v>0</v>
      </c>
      <c r="F1385" s="208">
        <f t="shared" ref="F1385:O1385" si="381">SUM(F1386:F1387)</f>
        <v>0</v>
      </c>
      <c r="G1385" s="208">
        <f t="shared" si="381"/>
        <v>0</v>
      </c>
      <c r="H1385" s="351">
        <v>0</v>
      </c>
      <c r="I1385" s="351">
        <v>0</v>
      </c>
      <c r="J1385" s="212">
        <f t="shared" si="375"/>
        <v>0</v>
      </c>
      <c r="K1385" s="208">
        <f t="shared" si="381"/>
        <v>0</v>
      </c>
      <c r="L1385" s="208">
        <f t="shared" si="381"/>
        <v>0</v>
      </c>
      <c r="M1385" s="208">
        <f t="shared" si="381"/>
        <v>0</v>
      </c>
      <c r="N1385" s="208">
        <f t="shared" si="381"/>
        <v>0</v>
      </c>
      <c r="O1385" s="208">
        <f t="shared" si="381"/>
        <v>0</v>
      </c>
      <c r="P1385" s="212">
        <f t="shared" si="374"/>
        <v>0</v>
      </c>
      <c r="Q1385" s="66">
        <f t="shared" si="376"/>
        <v>0</v>
      </c>
    </row>
    <row r="1386" spans="1:17" ht="16.5" hidden="1" customHeight="1" outlineLevel="2">
      <c r="A1386" s="510"/>
      <c r="B1386" s="511"/>
      <c r="C1386" s="140" t="s">
        <v>17</v>
      </c>
      <c r="D1386" s="140"/>
      <c r="E1386" s="206">
        <v>0</v>
      </c>
      <c r="F1386" s="206">
        <v>0</v>
      </c>
      <c r="G1386" s="206">
        <v>0</v>
      </c>
      <c r="H1386" s="349">
        <v>0</v>
      </c>
      <c r="I1386" s="349">
        <v>0</v>
      </c>
      <c r="J1386" s="212">
        <f t="shared" si="375"/>
        <v>0</v>
      </c>
      <c r="K1386" s="206">
        <v>0</v>
      </c>
      <c r="L1386" s="206">
        <v>0</v>
      </c>
      <c r="M1386" s="206">
        <v>0</v>
      </c>
      <c r="N1386" s="206">
        <v>0</v>
      </c>
      <c r="O1386" s="206">
        <v>0</v>
      </c>
      <c r="P1386" s="212">
        <f t="shared" si="374"/>
        <v>0</v>
      </c>
      <c r="Q1386" s="66">
        <f t="shared" si="376"/>
        <v>0</v>
      </c>
    </row>
    <row r="1387" spans="1:17" ht="16.5" hidden="1" customHeight="1" outlineLevel="2">
      <c r="A1387" s="510"/>
      <c r="B1387" s="511"/>
      <c r="C1387" s="142" t="s">
        <v>266</v>
      </c>
      <c r="D1387" s="142"/>
      <c r="E1387" s="206">
        <v>0</v>
      </c>
      <c r="F1387" s="206">
        <v>0</v>
      </c>
      <c r="G1387" s="206">
        <v>0</v>
      </c>
      <c r="H1387" s="349">
        <v>0</v>
      </c>
      <c r="I1387" s="349">
        <v>0</v>
      </c>
      <c r="J1387" s="212">
        <f t="shared" si="375"/>
        <v>0</v>
      </c>
      <c r="K1387" s="206">
        <v>0</v>
      </c>
      <c r="L1387" s="206">
        <v>0</v>
      </c>
      <c r="M1387" s="206">
        <v>0</v>
      </c>
      <c r="N1387" s="206">
        <v>0</v>
      </c>
      <c r="O1387" s="206">
        <v>0</v>
      </c>
      <c r="P1387" s="212">
        <f t="shared" si="374"/>
        <v>0</v>
      </c>
      <c r="Q1387" s="66">
        <f t="shared" si="376"/>
        <v>0</v>
      </c>
    </row>
    <row r="1388" spans="1:17" ht="16.5" hidden="1" customHeight="1" outlineLevel="1">
      <c r="A1388" s="510"/>
      <c r="B1388" s="511"/>
      <c r="C1388" s="138" t="s">
        <v>270</v>
      </c>
      <c r="D1388" s="138"/>
      <c r="E1388" s="208">
        <f>SUM(E1389:E1390)</f>
        <v>0</v>
      </c>
      <c r="F1388" s="208">
        <f t="shared" ref="F1388:O1388" si="382">SUM(F1389:F1390)</f>
        <v>0</v>
      </c>
      <c r="G1388" s="208">
        <f t="shared" si="382"/>
        <v>0</v>
      </c>
      <c r="H1388" s="351">
        <v>0</v>
      </c>
      <c r="I1388" s="351">
        <v>0</v>
      </c>
      <c r="J1388" s="212">
        <f t="shared" si="375"/>
        <v>0</v>
      </c>
      <c r="K1388" s="208">
        <f t="shared" si="382"/>
        <v>0</v>
      </c>
      <c r="L1388" s="208">
        <f t="shared" si="382"/>
        <v>0</v>
      </c>
      <c r="M1388" s="208">
        <f t="shared" si="382"/>
        <v>0</v>
      </c>
      <c r="N1388" s="208">
        <f t="shared" si="382"/>
        <v>0</v>
      </c>
      <c r="O1388" s="208">
        <f t="shared" si="382"/>
        <v>0</v>
      </c>
      <c r="P1388" s="212">
        <f t="shared" ref="P1388:P1451" si="383">K1388+L1388+M1388+N1388+O1388</f>
        <v>0</v>
      </c>
      <c r="Q1388" s="66">
        <f t="shared" si="376"/>
        <v>0</v>
      </c>
    </row>
    <row r="1389" spans="1:17" ht="16.5" hidden="1" customHeight="1" outlineLevel="2">
      <c r="A1389" s="510"/>
      <c r="B1389" s="511"/>
      <c r="C1389" s="140" t="s">
        <v>268</v>
      </c>
      <c r="D1389" s="140"/>
      <c r="E1389" s="206">
        <v>0</v>
      </c>
      <c r="F1389" s="206">
        <v>0</v>
      </c>
      <c r="G1389" s="206">
        <v>0</v>
      </c>
      <c r="H1389" s="349">
        <v>0</v>
      </c>
      <c r="I1389" s="349">
        <v>0</v>
      </c>
      <c r="J1389" s="212">
        <f t="shared" si="375"/>
        <v>0</v>
      </c>
      <c r="K1389" s="206">
        <v>0</v>
      </c>
      <c r="L1389" s="206">
        <v>0</v>
      </c>
      <c r="M1389" s="206">
        <v>0</v>
      </c>
      <c r="N1389" s="206">
        <v>0</v>
      </c>
      <c r="O1389" s="206">
        <v>0</v>
      </c>
      <c r="P1389" s="212">
        <f t="shared" si="383"/>
        <v>0</v>
      </c>
      <c r="Q1389" s="66">
        <f t="shared" si="376"/>
        <v>0</v>
      </c>
    </row>
    <row r="1390" spans="1:17" ht="16.5" hidden="1" customHeight="1" outlineLevel="2">
      <c r="A1390" s="510"/>
      <c r="B1390" s="511"/>
      <c r="C1390" s="140" t="s">
        <v>269</v>
      </c>
      <c r="D1390" s="140"/>
      <c r="E1390" s="206">
        <v>0</v>
      </c>
      <c r="F1390" s="206">
        <v>0</v>
      </c>
      <c r="G1390" s="206">
        <v>0</v>
      </c>
      <c r="H1390" s="349">
        <v>0</v>
      </c>
      <c r="I1390" s="349">
        <v>0</v>
      </c>
      <c r="J1390" s="212">
        <f t="shared" si="375"/>
        <v>0</v>
      </c>
      <c r="K1390" s="206">
        <v>0</v>
      </c>
      <c r="L1390" s="206">
        <v>0</v>
      </c>
      <c r="M1390" s="206">
        <v>0</v>
      </c>
      <c r="N1390" s="206">
        <v>0</v>
      </c>
      <c r="O1390" s="206">
        <v>0</v>
      </c>
      <c r="P1390" s="212">
        <f t="shared" si="383"/>
        <v>0</v>
      </c>
      <c r="Q1390" s="66">
        <f t="shared" si="376"/>
        <v>0</v>
      </c>
    </row>
    <row r="1391" spans="1:17" ht="16.5" hidden="1" customHeight="1" outlineLevel="1">
      <c r="A1391" s="510"/>
      <c r="B1391" s="511"/>
      <c r="C1391" s="138" t="s">
        <v>273</v>
      </c>
      <c r="D1391" s="138"/>
      <c r="E1391" s="208">
        <f>SUM(E1392:E1393)</f>
        <v>0</v>
      </c>
      <c r="F1391" s="208">
        <f t="shared" ref="F1391:O1391" si="384">SUM(F1392:F1393)</f>
        <v>0</v>
      </c>
      <c r="G1391" s="208">
        <f t="shared" si="384"/>
        <v>0</v>
      </c>
      <c r="H1391" s="351">
        <v>0</v>
      </c>
      <c r="I1391" s="351">
        <v>0</v>
      </c>
      <c r="J1391" s="212">
        <f t="shared" si="375"/>
        <v>0</v>
      </c>
      <c r="K1391" s="208">
        <f t="shared" si="384"/>
        <v>0</v>
      </c>
      <c r="L1391" s="208">
        <f t="shared" si="384"/>
        <v>0</v>
      </c>
      <c r="M1391" s="208">
        <f t="shared" si="384"/>
        <v>0</v>
      </c>
      <c r="N1391" s="208">
        <f t="shared" si="384"/>
        <v>0</v>
      </c>
      <c r="O1391" s="208">
        <f t="shared" si="384"/>
        <v>0</v>
      </c>
      <c r="P1391" s="212">
        <f t="shared" si="383"/>
        <v>0</v>
      </c>
      <c r="Q1391" s="66">
        <f t="shared" si="376"/>
        <v>0</v>
      </c>
    </row>
    <row r="1392" spans="1:17" ht="16.5" hidden="1" customHeight="1" outlineLevel="2">
      <c r="A1392" s="510"/>
      <c r="B1392" s="511"/>
      <c r="C1392" s="97" t="s">
        <v>271</v>
      </c>
      <c r="D1392" s="97"/>
      <c r="E1392" s="206">
        <v>0</v>
      </c>
      <c r="F1392" s="206">
        <v>0</v>
      </c>
      <c r="G1392" s="206">
        <v>0</v>
      </c>
      <c r="H1392" s="349">
        <v>0</v>
      </c>
      <c r="I1392" s="349">
        <v>0</v>
      </c>
      <c r="J1392" s="212">
        <f t="shared" si="375"/>
        <v>0</v>
      </c>
      <c r="K1392" s="206">
        <v>0</v>
      </c>
      <c r="L1392" s="206">
        <v>0</v>
      </c>
      <c r="M1392" s="206">
        <v>0</v>
      </c>
      <c r="N1392" s="206">
        <v>0</v>
      </c>
      <c r="O1392" s="206">
        <v>0</v>
      </c>
      <c r="P1392" s="212">
        <f t="shared" si="383"/>
        <v>0</v>
      </c>
      <c r="Q1392" s="66">
        <f t="shared" si="376"/>
        <v>0</v>
      </c>
    </row>
    <row r="1393" spans="1:17" ht="16.5" hidden="1" customHeight="1" outlineLevel="2">
      <c r="A1393" s="510"/>
      <c r="B1393" s="511"/>
      <c r="C1393" s="97" t="s">
        <v>272</v>
      </c>
      <c r="D1393" s="97"/>
      <c r="E1393" s="206">
        <v>0</v>
      </c>
      <c r="F1393" s="206">
        <v>0</v>
      </c>
      <c r="G1393" s="206">
        <v>0</v>
      </c>
      <c r="H1393" s="349">
        <v>0</v>
      </c>
      <c r="I1393" s="349">
        <v>0</v>
      </c>
      <c r="J1393" s="212">
        <f t="shared" si="375"/>
        <v>0</v>
      </c>
      <c r="K1393" s="206">
        <v>0</v>
      </c>
      <c r="L1393" s="206">
        <v>0</v>
      </c>
      <c r="M1393" s="206">
        <v>0</v>
      </c>
      <c r="N1393" s="206">
        <v>0</v>
      </c>
      <c r="O1393" s="206">
        <v>0</v>
      </c>
      <c r="P1393" s="212">
        <f t="shared" si="383"/>
        <v>0</v>
      </c>
      <c r="Q1393" s="66">
        <f t="shared" si="376"/>
        <v>0</v>
      </c>
    </row>
    <row r="1394" spans="1:17" ht="16.5" hidden="1" customHeight="1" outlineLevel="1">
      <c r="A1394" s="510"/>
      <c r="B1394" s="511"/>
      <c r="C1394" s="138" t="s">
        <v>274</v>
      </c>
      <c r="D1394" s="138"/>
      <c r="E1394" s="208">
        <f>E1395</f>
        <v>0</v>
      </c>
      <c r="F1394" s="208">
        <f t="shared" ref="F1394:O1394" si="385">F1395</f>
        <v>0</v>
      </c>
      <c r="G1394" s="208">
        <f t="shared" si="385"/>
        <v>0</v>
      </c>
      <c r="H1394" s="351">
        <v>0</v>
      </c>
      <c r="I1394" s="351">
        <v>0</v>
      </c>
      <c r="J1394" s="212">
        <f t="shared" si="375"/>
        <v>0</v>
      </c>
      <c r="K1394" s="208">
        <f t="shared" si="385"/>
        <v>0</v>
      </c>
      <c r="L1394" s="208">
        <f t="shared" si="385"/>
        <v>0</v>
      </c>
      <c r="M1394" s="208">
        <f t="shared" si="385"/>
        <v>0</v>
      </c>
      <c r="N1394" s="208">
        <f t="shared" si="385"/>
        <v>0</v>
      </c>
      <c r="O1394" s="208">
        <f t="shared" si="385"/>
        <v>0</v>
      </c>
      <c r="P1394" s="212">
        <f t="shared" si="383"/>
        <v>0</v>
      </c>
      <c r="Q1394" s="66">
        <f t="shared" si="376"/>
        <v>0</v>
      </c>
    </row>
    <row r="1395" spans="1:17" ht="19.5" hidden="1" customHeight="1" outlineLevel="1">
      <c r="A1395" s="510"/>
      <c r="B1395" s="511"/>
      <c r="C1395" s="139" t="s">
        <v>275</v>
      </c>
      <c r="D1395" s="139"/>
      <c r="E1395" s="206">
        <v>0</v>
      </c>
      <c r="F1395" s="206">
        <v>0</v>
      </c>
      <c r="G1395" s="206">
        <v>0</v>
      </c>
      <c r="H1395" s="349">
        <v>0</v>
      </c>
      <c r="I1395" s="349">
        <v>0</v>
      </c>
      <c r="J1395" s="212">
        <f t="shared" si="375"/>
        <v>0</v>
      </c>
      <c r="K1395" s="206">
        <v>0</v>
      </c>
      <c r="L1395" s="206">
        <v>0</v>
      </c>
      <c r="M1395" s="206">
        <v>0</v>
      </c>
      <c r="N1395" s="206">
        <v>0</v>
      </c>
      <c r="O1395" s="206">
        <v>0</v>
      </c>
      <c r="P1395" s="212">
        <f t="shared" si="383"/>
        <v>0</v>
      </c>
      <c r="Q1395" s="66">
        <f t="shared" si="376"/>
        <v>0</v>
      </c>
    </row>
    <row r="1396" spans="1:17" ht="32.25" customHeight="1" collapsed="1">
      <c r="A1396" s="510"/>
      <c r="B1396" s="511"/>
      <c r="C1396" s="128" t="s">
        <v>13</v>
      </c>
      <c r="D1396" s="25">
        <v>0</v>
      </c>
      <c r="E1396" s="208">
        <v>135000</v>
      </c>
      <c r="F1396" s="208">
        <f>F1397+F1454+F1458+F1462+F1465+F1467+F1470+F1473+F1476</f>
        <v>0</v>
      </c>
      <c r="G1396" s="208">
        <f t="shared" ref="G1396" si="386">G1397+G1454+G1458+G1462+G1465+G1467+G1470+G1473+G1476</f>
        <v>0</v>
      </c>
      <c r="H1396" s="351">
        <v>0</v>
      </c>
      <c r="I1396" s="351">
        <v>134550</v>
      </c>
      <c r="J1396" s="212">
        <f t="shared" si="375"/>
        <v>269550</v>
      </c>
      <c r="K1396" s="208">
        <f t="shared" ref="K1396:M1396" si="387">K1397+K1454+K1458+K1462+K1465+K1467+K1470+K1473+K1476</f>
        <v>0</v>
      </c>
      <c r="L1396" s="208">
        <f t="shared" si="387"/>
        <v>0</v>
      </c>
      <c r="M1396" s="208">
        <f t="shared" si="387"/>
        <v>0</v>
      </c>
      <c r="N1396" s="208">
        <f t="shared" ref="N1396:O1396" si="388">N1397+N1454+N1458+N1462+N1465+N1467+N1470+N1473+N1476</f>
        <v>134550</v>
      </c>
      <c r="O1396" s="208">
        <f t="shared" si="388"/>
        <v>0</v>
      </c>
      <c r="P1396" s="212">
        <f t="shared" si="383"/>
        <v>134550</v>
      </c>
      <c r="Q1396" s="66">
        <f t="shared" si="376"/>
        <v>404100</v>
      </c>
    </row>
    <row r="1397" spans="1:17" ht="16.5" hidden="1" customHeight="1" outlineLevel="1">
      <c r="A1397" s="510"/>
      <c r="B1397" s="511"/>
      <c r="C1397" s="138" t="s">
        <v>208</v>
      </c>
      <c r="D1397" s="138"/>
      <c r="E1397" s="208">
        <f>SUM(E1398:E1453)</f>
        <v>0</v>
      </c>
      <c r="F1397" s="208">
        <f>SUM(F1398:F1453)</f>
        <v>0</v>
      </c>
      <c r="G1397" s="208">
        <f t="shared" ref="G1397" si="389">SUM(G1398:G1453)</f>
        <v>0</v>
      </c>
      <c r="H1397" s="351">
        <v>0</v>
      </c>
      <c r="I1397" s="351">
        <v>134550</v>
      </c>
      <c r="J1397" s="212">
        <f t="shared" ref="J1397:J1460" si="390">I1397+H1397+G1397+F1397+E1397</f>
        <v>134550</v>
      </c>
      <c r="K1397" s="208">
        <f>SUM(K1398:K1453)</f>
        <v>0</v>
      </c>
      <c r="L1397" s="208">
        <f t="shared" ref="L1397:N1397" si="391">SUM(L1398:L1453)</f>
        <v>0</v>
      </c>
      <c r="M1397" s="208">
        <f t="shared" si="391"/>
        <v>0</v>
      </c>
      <c r="N1397" s="208">
        <f t="shared" si="391"/>
        <v>134550</v>
      </c>
      <c r="O1397" s="208">
        <f>SUM(O1398:O1453)</f>
        <v>0</v>
      </c>
      <c r="P1397" s="212">
        <f t="shared" si="383"/>
        <v>134550</v>
      </c>
      <c r="Q1397" s="66">
        <f t="shared" si="376"/>
        <v>269100</v>
      </c>
    </row>
    <row r="1398" spans="1:17" ht="16.5" hidden="1" customHeight="1" outlineLevel="2">
      <c r="A1398" s="510"/>
      <c r="B1398" s="511"/>
      <c r="C1398" s="139" t="s">
        <v>16</v>
      </c>
      <c r="D1398" s="139"/>
      <c r="E1398" s="206">
        <v>0</v>
      </c>
      <c r="F1398" s="206">
        <v>0</v>
      </c>
      <c r="G1398" s="206">
        <v>0</v>
      </c>
      <c r="H1398" s="349">
        <v>0</v>
      </c>
      <c r="I1398" s="349">
        <v>0</v>
      </c>
      <c r="J1398" s="212">
        <f t="shared" si="390"/>
        <v>0</v>
      </c>
      <c r="K1398" s="206">
        <v>0</v>
      </c>
      <c r="L1398" s="206">
        <v>0</v>
      </c>
      <c r="M1398" s="206">
        <v>0</v>
      </c>
      <c r="N1398" s="206">
        <v>0</v>
      </c>
      <c r="O1398" s="206">
        <v>0</v>
      </c>
      <c r="P1398" s="212">
        <f t="shared" si="383"/>
        <v>0</v>
      </c>
      <c r="Q1398" s="66">
        <f t="shared" si="376"/>
        <v>0</v>
      </c>
    </row>
    <row r="1399" spans="1:17" ht="16.5" hidden="1" customHeight="1" outlineLevel="2">
      <c r="A1399" s="510"/>
      <c r="B1399" s="511"/>
      <c r="C1399" s="139" t="s">
        <v>17</v>
      </c>
      <c r="D1399" s="139"/>
      <c r="E1399" s="206">
        <v>0</v>
      </c>
      <c r="F1399" s="206">
        <v>0</v>
      </c>
      <c r="G1399" s="206">
        <v>0</v>
      </c>
      <c r="H1399" s="349">
        <v>0</v>
      </c>
      <c r="I1399" s="349">
        <v>0</v>
      </c>
      <c r="J1399" s="212">
        <f t="shared" si="390"/>
        <v>0</v>
      </c>
      <c r="K1399" s="206">
        <v>0</v>
      </c>
      <c r="L1399" s="206">
        <v>0</v>
      </c>
      <c r="M1399" s="206">
        <v>0</v>
      </c>
      <c r="N1399" s="206">
        <v>0</v>
      </c>
      <c r="O1399" s="206">
        <v>0</v>
      </c>
      <c r="P1399" s="212">
        <f t="shared" si="383"/>
        <v>0</v>
      </c>
      <c r="Q1399" s="66">
        <f t="shared" si="376"/>
        <v>0</v>
      </c>
    </row>
    <row r="1400" spans="1:17" ht="16.5" hidden="1" customHeight="1" outlineLevel="2">
      <c r="A1400" s="510"/>
      <c r="B1400" s="511"/>
      <c r="C1400" s="139" t="s">
        <v>209</v>
      </c>
      <c r="D1400" s="139"/>
      <c r="E1400" s="206">
        <v>0</v>
      </c>
      <c r="F1400" s="206">
        <v>0</v>
      </c>
      <c r="G1400" s="206">
        <v>0</v>
      </c>
      <c r="H1400" s="349">
        <v>0</v>
      </c>
      <c r="I1400" s="349">
        <v>0</v>
      </c>
      <c r="J1400" s="212">
        <f t="shared" si="390"/>
        <v>0</v>
      </c>
      <c r="K1400" s="206">
        <v>0</v>
      </c>
      <c r="L1400" s="206">
        <v>0</v>
      </c>
      <c r="M1400" s="206">
        <v>0</v>
      </c>
      <c r="N1400" s="206">
        <v>0</v>
      </c>
      <c r="O1400" s="206">
        <v>0</v>
      </c>
      <c r="P1400" s="212">
        <f t="shared" si="383"/>
        <v>0</v>
      </c>
      <c r="Q1400" s="66">
        <f t="shared" si="376"/>
        <v>0</v>
      </c>
    </row>
    <row r="1401" spans="1:17" ht="16.5" hidden="1" customHeight="1" outlineLevel="2">
      <c r="A1401" s="510"/>
      <c r="B1401" s="511"/>
      <c r="C1401" s="139" t="s">
        <v>210</v>
      </c>
      <c r="D1401" s="139"/>
      <c r="E1401" s="206">
        <v>0</v>
      </c>
      <c r="F1401" s="206">
        <v>0</v>
      </c>
      <c r="G1401" s="206">
        <v>0</v>
      </c>
      <c r="H1401" s="349">
        <v>0</v>
      </c>
      <c r="I1401" s="349">
        <v>0</v>
      </c>
      <c r="J1401" s="212">
        <f t="shared" si="390"/>
        <v>0</v>
      </c>
      <c r="K1401" s="206">
        <v>0</v>
      </c>
      <c r="L1401" s="206">
        <v>0</v>
      </c>
      <c r="M1401" s="206">
        <v>0</v>
      </c>
      <c r="N1401" s="206">
        <v>0</v>
      </c>
      <c r="O1401" s="206">
        <v>0</v>
      </c>
      <c r="P1401" s="212">
        <f t="shared" si="383"/>
        <v>0</v>
      </c>
      <c r="Q1401" s="66">
        <f t="shared" si="376"/>
        <v>0</v>
      </c>
    </row>
    <row r="1402" spans="1:17" ht="16.5" hidden="1" customHeight="1" outlineLevel="2">
      <c r="A1402" s="510"/>
      <c r="B1402" s="511"/>
      <c r="C1402" s="139" t="s">
        <v>211</v>
      </c>
      <c r="D1402" s="139"/>
      <c r="E1402" s="206">
        <v>0</v>
      </c>
      <c r="F1402" s="206">
        <v>0</v>
      </c>
      <c r="G1402" s="206">
        <v>0</v>
      </c>
      <c r="H1402" s="349">
        <v>0</v>
      </c>
      <c r="I1402" s="349">
        <v>0</v>
      </c>
      <c r="J1402" s="212">
        <f t="shared" si="390"/>
        <v>0</v>
      </c>
      <c r="K1402" s="206">
        <v>0</v>
      </c>
      <c r="L1402" s="206">
        <v>0</v>
      </c>
      <c r="M1402" s="206">
        <v>0</v>
      </c>
      <c r="N1402" s="206">
        <v>0</v>
      </c>
      <c r="O1402" s="206">
        <v>0</v>
      </c>
      <c r="P1402" s="212">
        <f t="shared" si="383"/>
        <v>0</v>
      </c>
      <c r="Q1402" s="66">
        <f t="shared" si="376"/>
        <v>0</v>
      </c>
    </row>
    <row r="1403" spans="1:17" ht="16.5" hidden="1" customHeight="1" outlineLevel="2">
      <c r="A1403" s="510"/>
      <c r="B1403" s="511"/>
      <c r="C1403" s="139" t="s">
        <v>212</v>
      </c>
      <c r="D1403" s="139"/>
      <c r="E1403" s="206">
        <v>0</v>
      </c>
      <c r="F1403" s="206">
        <v>0</v>
      </c>
      <c r="G1403" s="206">
        <v>0</v>
      </c>
      <c r="H1403" s="349">
        <v>0</v>
      </c>
      <c r="I1403" s="349">
        <v>0</v>
      </c>
      <c r="J1403" s="212">
        <f t="shared" si="390"/>
        <v>0</v>
      </c>
      <c r="K1403" s="206">
        <v>0</v>
      </c>
      <c r="L1403" s="206">
        <v>0</v>
      </c>
      <c r="M1403" s="206">
        <v>0</v>
      </c>
      <c r="N1403" s="206">
        <v>0</v>
      </c>
      <c r="O1403" s="206">
        <v>0</v>
      </c>
      <c r="P1403" s="212">
        <f t="shared" si="383"/>
        <v>0</v>
      </c>
      <c r="Q1403" s="66">
        <f t="shared" si="376"/>
        <v>0</v>
      </c>
    </row>
    <row r="1404" spans="1:17" ht="16.5" hidden="1" customHeight="1" outlineLevel="2">
      <c r="A1404" s="510"/>
      <c r="B1404" s="511"/>
      <c r="C1404" s="139" t="s">
        <v>213</v>
      </c>
      <c r="D1404" s="139"/>
      <c r="E1404" s="206">
        <v>0</v>
      </c>
      <c r="F1404" s="206">
        <v>0</v>
      </c>
      <c r="G1404" s="206">
        <v>0</v>
      </c>
      <c r="H1404" s="349">
        <v>0</v>
      </c>
      <c r="I1404" s="349">
        <v>0</v>
      </c>
      <c r="J1404" s="212">
        <f t="shared" si="390"/>
        <v>0</v>
      </c>
      <c r="K1404" s="206">
        <v>0</v>
      </c>
      <c r="L1404" s="206">
        <v>0</v>
      </c>
      <c r="M1404" s="206">
        <v>0</v>
      </c>
      <c r="N1404" s="206">
        <v>0</v>
      </c>
      <c r="O1404" s="206">
        <v>0</v>
      </c>
      <c r="P1404" s="212">
        <f t="shared" si="383"/>
        <v>0</v>
      </c>
      <c r="Q1404" s="66">
        <f t="shared" si="376"/>
        <v>0</v>
      </c>
    </row>
    <row r="1405" spans="1:17" ht="16.5" hidden="1" customHeight="1" outlineLevel="2">
      <c r="A1405" s="510"/>
      <c r="B1405" s="511"/>
      <c r="C1405" s="139" t="s">
        <v>214</v>
      </c>
      <c r="D1405" s="139"/>
      <c r="E1405" s="206">
        <v>0</v>
      </c>
      <c r="F1405" s="206">
        <v>0</v>
      </c>
      <c r="G1405" s="206">
        <v>0</v>
      </c>
      <c r="H1405" s="349">
        <v>0</v>
      </c>
      <c r="I1405" s="349">
        <v>0</v>
      </c>
      <c r="J1405" s="212">
        <f t="shared" si="390"/>
        <v>0</v>
      </c>
      <c r="K1405" s="206">
        <v>0</v>
      </c>
      <c r="L1405" s="206">
        <v>0</v>
      </c>
      <c r="M1405" s="206">
        <v>0</v>
      </c>
      <c r="N1405" s="206">
        <v>0</v>
      </c>
      <c r="O1405" s="206">
        <v>0</v>
      </c>
      <c r="P1405" s="212">
        <f t="shared" si="383"/>
        <v>0</v>
      </c>
      <c r="Q1405" s="66">
        <f t="shared" si="376"/>
        <v>0</v>
      </c>
    </row>
    <row r="1406" spans="1:17" ht="16.5" hidden="1" customHeight="1" outlineLevel="2">
      <c r="A1406" s="510"/>
      <c r="B1406" s="511"/>
      <c r="C1406" s="139" t="s">
        <v>215</v>
      </c>
      <c r="D1406" s="139"/>
      <c r="E1406" s="206">
        <v>0</v>
      </c>
      <c r="F1406" s="206">
        <v>0</v>
      </c>
      <c r="G1406" s="206">
        <v>0</v>
      </c>
      <c r="H1406" s="349">
        <v>0</v>
      </c>
      <c r="I1406" s="349">
        <v>89700</v>
      </c>
      <c r="J1406" s="212">
        <f t="shared" si="390"/>
        <v>89700</v>
      </c>
      <c r="K1406" s="206">
        <v>0</v>
      </c>
      <c r="L1406" s="206">
        <v>0</v>
      </c>
      <c r="M1406" s="206">
        <v>0</v>
      </c>
      <c r="N1406" s="206">
        <v>89700</v>
      </c>
      <c r="O1406" s="206">
        <v>0</v>
      </c>
      <c r="P1406" s="212">
        <f t="shared" si="383"/>
        <v>89700</v>
      </c>
      <c r="Q1406" s="66">
        <f t="shared" si="376"/>
        <v>179400</v>
      </c>
    </row>
    <row r="1407" spans="1:17" ht="16.5" hidden="1" customHeight="1" outlineLevel="2">
      <c r="A1407" s="510"/>
      <c r="B1407" s="511"/>
      <c r="C1407" s="139" t="s">
        <v>216</v>
      </c>
      <c r="D1407" s="139"/>
      <c r="E1407" s="206">
        <v>0</v>
      </c>
      <c r="F1407" s="206">
        <v>0</v>
      </c>
      <c r="G1407" s="206">
        <v>0</v>
      </c>
      <c r="H1407" s="349">
        <v>0</v>
      </c>
      <c r="I1407" s="349">
        <v>0</v>
      </c>
      <c r="J1407" s="212">
        <f t="shared" si="390"/>
        <v>0</v>
      </c>
      <c r="K1407" s="206">
        <v>0</v>
      </c>
      <c r="L1407" s="206">
        <v>0</v>
      </c>
      <c r="M1407" s="206">
        <v>0</v>
      </c>
      <c r="N1407" s="206">
        <v>0</v>
      </c>
      <c r="O1407" s="206">
        <v>0</v>
      </c>
      <c r="P1407" s="212">
        <f t="shared" si="383"/>
        <v>0</v>
      </c>
      <c r="Q1407" s="66">
        <f t="shared" si="376"/>
        <v>0</v>
      </c>
    </row>
    <row r="1408" spans="1:17" ht="16.5" hidden="1" customHeight="1" outlineLevel="2">
      <c r="A1408" s="510"/>
      <c r="B1408" s="511"/>
      <c r="C1408" s="139" t="s">
        <v>217</v>
      </c>
      <c r="D1408" s="139"/>
      <c r="E1408" s="206">
        <v>0</v>
      </c>
      <c r="F1408" s="206">
        <v>0</v>
      </c>
      <c r="G1408" s="206">
        <v>0</v>
      </c>
      <c r="H1408" s="349">
        <v>0</v>
      </c>
      <c r="I1408" s="349">
        <v>0</v>
      </c>
      <c r="J1408" s="212">
        <f t="shared" si="390"/>
        <v>0</v>
      </c>
      <c r="K1408" s="206">
        <v>0</v>
      </c>
      <c r="L1408" s="206">
        <v>0</v>
      </c>
      <c r="M1408" s="206">
        <v>0</v>
      </c>
      <c r="N1408" s="206">
        <v>0</v>
      </c>
      <c r="O1408" s="206">
        <v>0</v>
      </c>
      <c r="P1408" s="212">
        <f t="shared" si="383"/>
        <v>0</v>
      </c>
      <c r="Q1408" s="66">
        <f t="shared" si="376"/>
        <v>0</v>
      </c>
    </row>
    <row r="1409" spans="1:17" ht="33" hidden="1" customHeight="1" outlineLevel="2">
      <c r="A1409" s="510"/>
      <c r="B1409" s="511"/>
      <c r="C1409" s="139" t="s">
        <v>218</v>
      </c>
      <c r="D1409" s="139"/>
      <c r="E1409" s="206">
        <v>0</v>
      </c>
      <c r="F1409" s="206">
        <v>0</v>
      </c>
      <c r="G1409" s="206">
        <v>0</v>
      </c>
      <c r="H1409" s="349">
        <v>0</v>
      </c>
      <c r="I1409" s="349">
        <v>0</v>
      </c>
      <c r="J1409" s="212">
        <f t="shared" si="390"/>
        <v>0</v>
      </c>
      <c r="K1409" s="206">
        <v>0</v>
      </c>
      <c r="L1409" s="206">
        <v>0</v>
      </c>
      <c r="M1409" s="206">
        <v>0</v>
      </c>
      <c r="N1409" s="206">
        <v>0</v>
      </c>
      <c r="O1409" s="206">
        <v>0</v>
      </c>
      <c r="P1409" s="212">
        <f t="shared" si="383"/>
        <v>0</v>
      </c>
      <c r="Q1409" s="66">
        <f t="shared" si="376"/>
        <v>0</v>
      </c>
    </row>
    <row r="1410" spans="1:17" ht="16.5" hidden="1" customHeight="1" outlineLevel="2">
      <c r="A1410" s="510"/>
      <c r="B1410" s="511"/>
      <c r="C1410" s="139" t="s">
        <v>219</v>
      </c>
      <c r="D1410" s="139"/>
      <c r="E1410" s="206">
        <v>0</v>
      </c>
      <c r="F1410" s="206">
        <v>0</v>
      </c>
      <c r="G1410" s="206">
        <v>0</v>
      </c>
      <c r="H1410" s="349">
        <v>0</v>
      </c>
      <c r="I1410" s="349">
        <v>0</v>
      </c>
      <c r="J1410" s="212">
        <f t="shared" si="390"/>
        <v>0</v>
      </c>
      <c r="K1410" s="206">
        <v>0</v>
      </c>
      <c r="L1410" s="206">
        <v>0</v>
      </c>
      <c r="M1410" s="206">
        <v>0</v>
      </c>
      <c r="N1410" s="206">
        <v>0</v>
      </c>
      <c r="O1410" s="206">
        <v>0</v>
      </c>
      <c r="P1410" s="212">
        <f t="shared" si="383"/>
        <v>0</v>
      </c>
      <c r="Q1410" s="66">
        <f t="shared" si="376"/>
        <v>0</v>
      </c>
    </row>
    <row r="1411" spans="1:17" ht="16.5" hidden="1" customHeight="1" outlineLevel="2">
      <c r="A1411" s="510"/>
      <c r="B1411" s="511"/>
      <c r="C1411" s="139" t="s">
        <v>215</v>
      </c>
      <c r="D1411" s="139"/>
      <c r="E1411" s="206">
        <v>0</v>
      </c>
      <c r="F1411" s="206">
        <v>0</v>
      </c>
      <c r="G1411" s="206">
        <v>0</v>
      </c>
      <c r="H1411" s="349">
        <v>0</v>
      </c>
      <c r="I1411" s="349">
        <v>0</v>
      </c>
      <c r="J1411" s="212">
        <f t="shared" si="390"/>
        <v>0</v>
      </c>
      <c r="K1411" s="206">
        <v>0</v>
      </c>
      <c r="L1411" s="206">
        <v>0</v>
      </c>
      <c r="M1411" s="206">
        <v>0</v>
      </c>
      <c r="N1411" s="206">
        <v>0</v>
      </c>
      <c r="O1411" s="206">
        <v>0</v>
      </c>
      <c r="P1411" s="212">
        <f t="shared" si="383"/>
        <v>0</v>
      </c>
      <c r="Q1411" s="66">
        <f t="shared" si="376"/>
        <v>0</v>
      </c>
    </row>
    <row r="1412" spans="1:17" ht="16.5" hidden="1" customHeight="1" outlineLevel="2">
      <c r="A1412" s="510"/>
      <c r="B1412" s="511"/>
      <c r="C1412" s="139" t="s">
        <v>220</v>
      </c>
      <c r="D1412" s="139"/>
      <c r="E1412" s="206">
        <v>0</v>
      </c>
      <c r="F1412" s="206">
        <v>0</v>
      </c>
      <c r="G1412" s="206">
        <v>0</v>
      </c>
      <c r="H1412" s="349">
        <v>0</v>
      </c>
      <c r="I1412" s="349">
        <v>0</v>
      </c>
      <c r="J1412" s="212">
        <f t="shared" si="390"/>
        <v>0</v>
      </c>
      <c r="K1412" s="206">
        <v>0</v>
      </c>
      <c r="L1412" s="206">
        <v>0</v>
      </c>
      <c r="M1412" s="206">
        <v>0</v>
      </c>
      <c r="N1412" s="206">
        <v>0</v>
      </c>
      <c r="O1412" s="206">
        <v>0</v>
      </c>
      <c r="P1412" s="212">
        <f t="shared" si="383"/>
        <v>0</v>
      </c>
      <c r="Q1412" s="66">
        <f t="shared" si="376"/>
        <v>0</v>
      </c>
    </row>
    <row r="1413" spans="1:17" ht="16.5" hidden="1" customHeight="1" outlineLevel="2">
      <c r="A1413" s="510"/>
      <c r="B1413" s="511"/>
      <c r="C1413" s="139" t="s">
        <v>215</v>
      </c>
      <c r="D1413" s="139"/>
      <c r="E1413" s="206">
        <v>0</v>
      </c>
      <c r="F1413" s="206">
        <v>0</v>
      </c>
      <c r="G1413" s="206">
        <v>0</v>
      </c>
      <c r="H1413" s="349">
        <v>0</v>
      </c>
      <c r="I1413" s="349">
        <v>0</v>
      </c>
      <c r="J1413" s="212">
        <f t="shared" si="390"/>
        <v>0</v>
      </c>
      <c r="K1413" s="206">
        <v>0</v>
      </c>
      <c r="L1413" s="206">
        <v>0</v>
      </c>
      <c r="M1413" s="206">
        <v>0</v>
      </c>
      <c r="N1413" s="206">
        <v>0</v>
      </c>
      <c r="O1413" s="206">
        <v>0</v>
      </c>
      <c r="P1413" s="212">
        <f t="shared" si="383"/>
        <v>0</v>
      </c>
      <c r="Q1413" s="66">
        <f t="shared" si="376"/>
        <v>0</v>
      </c>
    </row>
    <row r="1414" spans="1:17" ht="16.5" hidden="1" customHeight="1" outlineLevel="2">
      <c r="A1414" s="510"/>
      <c r="B1414" s="511"/>
      <c r="C1414" s="139" t="s">
        <v>221</v>
      </c>
      <c r="D1414" s="139"/>
      <c r="E1414" s="206">
        <v>0</v>
      </c>
      <c r="F1414" s="206">
        <v>0</v>
      </c>
      <c r="G1414" s="206">
        <v>0</v>
      </c>
      <c r="H1414" s="349">
        <v>0</v>
      </c>
      <c r="I1414" s="349">
        <v>0</v>
      </c>
      <c r="J1414" s="212">
        <f t="shared" si="390"/>
        <v>0</v>
      </c>
      <c r="K1414" s="206">
        <v>0</v>
      </c>
      <c r="L1414" s="206">
        <v>0</v>
      </c>
      <c r="M1414" s="206">
        <v>0</v>
      </c>
      <c r="N1414" s="206">
        <v>0</v>
      </c>
      <c r="O1414" s="206">
        <v>0</v>
      </c>
      <c r="P1414" s="212">
        <f t="shared" si="383"/>
        <v>0</v>
      </c>
      <c r="Q1414" s="66">
        <f t="shared" si="376"/>
        <v>0</v>
      </c>
    </row>
    <row r="1415" spans="1:17" ht="16.5" hidden="1" customHeight="1" outlineLevel="2">
      <c r="A1415" s="510"/>
      <c r="B1415" s="511"/>
      <c r="C1415" s="139" t="s">
        <v>222</v>
      </c>
      <c r="D1415" s="139"/>
      <c r="E1415" s="206">
        <v>0</v>
      </c>
      <c r="F1415" s="206">
        <v>0</v>
      </c>
      <c r="G1415" s="206">
        <v>0</v>
      </c>
      <c r="H1415" s="349">
        <v>0</v>
      </c>
      <c r="I1415" s="349">
        <v>0</v>
      </c>
      <c r="J1415" s="212">
        <f t="shared" si="390"/>
        <v>0</v>
      </c>
      <c r="K1415" s="206">
        <v>0</v>
      </c>
      <c r="L1415" s="206">
        <v>0</v>
      </c>
      <c r="M1415" s="206">
        <v>0</v>
      </c>
      <c r="N1415" s="206">
        <v>0</v>
      </c>
      <c r="O1415" s="206">
        <v>0</v>
      </c>
      <c r="P1415" s="212">
        <f t="shared" si="383"/>
        <v>0</v>
      </c>
      <c r="Q1415" s="66">
        <f t="shared" si="376"/>
        <v>0</v>
      </c>
    </row>
    <row r="1416" spans="1:17" ht="16.5" hidden="1" customHeight="1" outlineLevel="2">
      <c r="A1416" s="510"/>
      <c r="B1416" s="511"/>
      <c r="C1416" s="139" t="s">
        <v>223</v>
      </c>
      <c r="D1416" s="139"/>
      <c r="E1416" s="206">
        <v>0</v>
      </c>
      <c r="F1416" s="206">
        <v>0</v>
      </c>
      <c r="G1416" s="206">
        <v>0</v>
      </c>
      <c r="H1416" s="349">
        <v>0</v>
      </c>
      <c r="I1416" s="349">
        <v>0</v>
      </c>
      <c r="J1416" s="212">
        <f t="shared" si="390"/>
        <v>0</v>
      </c>
      <c r="K1416" s="206">
        <v>0</v>
      </c>
      <c r="L1416" s="206">
        <v>0</v>
      </c>
      <c r="M1416" s="206">
        <v>0</v>
      </c>
      <c r="N1416" s="206">
        <v>0</v>
      </c>
      <c r="O1416" s="206">
        <v>0</v>
      </c>
      <c r="P1416" s="212">
        <f t="shared" si="383"/>
        <v>0</v>
      </c>
      <c r="Q1416" s="66">
        <f t="shared" si="376"/>
        <v>0</v>
      </c>
    </row>
    <row r="1417" spans="1:17" ht="16.5" hidden="1" customHeight="1" outlineLevel="2">
      <c r="A1417" s="510"/>
      <c r="B1417" s="511"/>
      <c r="C1417" s="139" t="s">
        <v>224</v>
      </c>
      <c r="D1417" s="139"/>
      <c r="E1417" s="206">
        <v>0</v>
      </c>
      <c r="F1417" s="206">
        <v>0</v>
      </c>
      <c r="G1417" s="206">
        <v>0</v>
      </c>
      <c r="H1417" s="349">
        <v>0</v>
      </c>
      <c r="I1417" s="349">
        <v>44850</v>
      </c>
      <c r="J1417" s="212">
        <f t="shared" si="390"/>
        <v>44850</v>
      </c>
      <c r="K1417" s="206">
        <v>0</v>
      </c>
      <c r="L1417" s="206">
        <v>0</v>
      </c>
      <c r="M1417" s="206">
        <v>0</v>
      </c>
      <c r="N1417" s="206">
        <v>44850</v>
      </c>
      <c r="O1417" s="206">
        <v>0</v>
      </c>
      <c r="P1417" s="212">
        <f t="shared" si="383"/>
        <v>44850</v>
      </c>
      <c r="Q1417" s="66">
        <f t="shared" si="376"/>
        <v>89700</v>
      </c>
    </row>
    <row r="1418" spans="1:17" ht="16.5" hidden="1" customHeight="1" outlineLevel="2">
      <c r="A1418" s="510"/>
      <c r="B1418" s="511"/>
      <c r="C1418" s="139" t="s">
        <v>215</v>
      </c>
      <c r="D1418" s="139"/>
      <c r="E1418" s="206">
        <v>0</v>
      </c>
      <c r="F1418" s="206">
        <v>0</v>
      </c>
      <c r="G1418" s="206">
        <v>0</v>
      </c>
      <c r="H1418" s="349">
        <v>0</v>
      </c>
      <c r="I1418" s="349">
        <v>0</v>
      </c>
      <c r="J1418" s="212">
        <f t="shared" si="390"/>
        <v>0</v>
      </c>
      <c r="K1418" s="206">
        <v>0</v>
      </c>
      <c r="L1418" s="206">
        <v>0</v>
      </c>
      <c r="M1418" s="206">
        <v>0</v>
      </c>
      <c r="N1418" s="206">
        <v>0</v>
      </c>
      <c r="O1418" s="206">
        <v>0</v>
      </c>
      <c r="P1418" s="212">
        <f t="shared" si="383"/>
        <v>0</v>
      </c>
      <c r="Q1418" s="66">
        <f t="shared" si="376"/>
        <v>0</v>
      </c>
    </row>
    <row r="1419" spans="1:17" ht="16.5" hidden="1" customHeight="1" outlineLevel="2">
      <c r="A1419" s="510"/>
      <c r="B1419" s="511"/>
      <c r="C1419" s="139" t="s">
        <v>225</v>
      </c>
      <c r="D1419" s="139"/>
      <c r="E1419" s="206">
        <v>0</v>
      </c>
      <c r="F1419" s="206">
        <v>0</v>
      </c>
      <c r="G1419" s="206">
        <v>0</v>
      </c>
      <c r="H1419" s="349">
        <v>0</v>
      </c>
      <c r="I1419" s="349">
        <v>0</v>
      </c>
      <c r="J1419" s="212">
        <f t="shared" si="390"/>
        <v>0</v>
      </c>
      <c r="K1419" s="206">
        <v>0</v>
      </c>
      <c r="L1419" s="206">
        <v>0</v>
      </c>
      <c r="M1419" s="206">
        <v>0</v>
      </c>
      <c r="N1419" s="206">
        <v>0</v>
      </c>
      <c r="O1419" s="206">
        <v>0</v>
      </c>
      <c r="P1419" s="212">
        <f t="shared" si="383"/>
        <v>0</v>
      </c>
      <c r="Q1419" s="66">
        <f t="shared" si="376"/>
        <v>0</v>
      </c>
    </row>
    <row r="1420" spans="1:17" ht="16.5" hidden="1" customHeight="1" outlineLevel="2">
      <c r="A1420" s="510"/>
      <c r="B1420" s="511"/>
      <c r="C1420" s="139" t="s">
        <v>16</v>
      </c>
      <c r="D1420" s="139"/>
      <c r="E1420" s="206">
        <v>0</v>
      </c>
      <c r="F1420" s="206">
        <v>0</v>
      </c>
      <c r="G1420" s="206">
        <v>0</v>
      </c>
      <c r="H1420" s="349">
        <v>0</v>
      </c>
      <c r="I1420" s="349">
        <v>0</v>
      </c>
      <c r="J1420" s="212">
        <f t="shared" si="390"/>
        <v>0</v>
      </c>
      <c r="K1420" s="206">
        <v>0</v>
      </c>
      <c r="L1420" s="206">
        <v>0</v>
      </c>
      <c r="M1420" s="206">
        <v>0</v>
      </c>
      <c r="N1420" s="206">
        <v>0</v>
      </c>
      <c r="O1420" s="206">
        <v>0</v>
      </c>
      <c r="P1420" s="212">
        <f t="shared" si="383"/>
        <v>0</v>
      </c>
      <c r="Q1420" s="66">
        <f t="shared" si="376"/>
        <v>0</v>
      </c>
    </row>
    <row r="1421" spans="1:17" ht="16.5" hidden="1" customHeight="1" outlineLevel="2">
      <c r="A1421" s="510"/>
      <c r="B1421" s="511"/>
      <c r="C1421" s="139" t="s">
        <v>226</v>
      </c>
      <c r="D1421" s="139"/>
      <c r="E1421" s="206">
        <v>0</v>
      </c>
      <c r="F1421" s="206">
        <v>0</v>
      </c>
      <c r="G1421" s="206">
        <v>0</v>
      </c>
      <c r="H1421" s="349">
        <v>0</v>
      </c>
      <c r="I1421" s="349">
        <v>0</v>
      </c>
      <c r="J1421" s="212">
        <f t="shared" si="390"/>
        <v>0</v>
      </c>
      <c r="K1421" s="206">
        <v>0</v>
      </c>
      <c r="L1421" s="206">
        <v>0</v>
      </c>
      <c r="M1421" s="206">
        <v>0</v>
      </c>
      <c r="N1421" s="206">
        <v>0</v>
      </c>
      <c r="O1421" s="206">
        <v>0</v>
      </c>
      <c r="P1421" s="212">
        <f t="shared" si="383"/>
        <v>0</v>
      </c>
      <c r="Q1421" s="66">
        <f t="shared" si="376"/>
        <v>0</v>
      </c>
    </row>
    <row r="1422" spans="1:17" ht="16.5" hidden="1" customHeight="1" outlineLevel="2">
      <c r="A1422" s="510"/>
      <c r="B1422" s="511"/>
      <c r="C1422" s="139" t="s">
        <v>227</v>
      </c>
      <c r="D1422" s="139"/>
      <c r="E1422" s="206">
        <v>0</v>
      </c>
      <c r="F1422" s="206">
        <v>0</v>
      </c>
      <c r="G1422" s="206">
        <v>0</v>
      </c>
      <c r="H1422" s="349">
        <v>0</v>
      </c>
      <c r="I1422" s="349">
        <v>0</v>
      </c>
      <c r="J1422" s="212">
        <f t="shared" si="390"/>
        <v>0</v>
      </c>
      <c r="K1422" s="206">
        <v>0</v>
      </c>
      <c r="L1422" s="206">
        <v>0</v>
      </c>
      <c r="M1422" s="206">
        <v>0</v>
      </c>
      <c r="N1422" s="206">
        <v>0</v>
      </c>
      <c r="O1422" s="206">
        <v>0</v>
      </c>
      <c r="P1422" s="212">
        <f t="shared" si="383"/>
        <v>0</v>
      </c>
      <c r="Q1422" s="66">
        <f t="shared" si="376"/>
        <v>0</v>
      </c>
    </row>
    <row r="1423" spans="1:17" ht="16.5" hidden="1" customHeight="1" outlineLevel="2">
      <c r="A1423" s="510"/>
      <c r="B1423" s="511"/>
      <c r="C1423" s="139" t="s">
        <v>228</v>
      </c>
      <c r="D1423" s="139"/>
      <c r="E1423" s="206">
        <v>0</v>
      </c>
      <c r="F1423" s="206">
        <v>0</v>
      </c>
      <c r="G1423" s="206">
        <v>0</v>
      </c>
      <c r="H1423" s="349">
        <v>0</v>
      </c>
      <c r="I1423" s="349">
        <v>0</v>
      </c>
      <c r="J1423" s="212">
        <f t="shared" si="390"/>
        <v>0</v>
      </c>
      <c r="K1423" s="206">
        <v>0</v>
      </c>
      <c r="L1423" s="206">
        <v>0</v>
      </c>
      <c r="M1423" s="206">
        <v>0</v>
      </c>
      <c r="N1423" s="206">
        <v>0</v>
      </c>
      <c r="O1423" s="206">
        <v>0</v>
      </c>
      <c r="P1423" s="212">
        <f t="shared" si="383"/>
        <v>0</v>
      </c>
      <c r="Q1423" s="66">
        <f t="shared" si="376"/>
        <v>0</v>
      </c>
    </row>
    <row r="1424" spans="1:17" ht="16.5" hidden="1" customHeight="1" outlineLevel="2">
      <c r="A1424" s="510"/>
      <c r="B1424" s="511"/>
      <c r="C1424" s="139" t="s">
        <v>229</v>
      </c>
      <c r="D1424" s="139"/>
      <c r="E1424" s="206">
        <v>0</v>
      </c>
      <c r="F1424" s="206">
        <v>0</v>
      </c>
      <c r="G1424" s="206">
        <v>0</v>
      </c>
      <c r="H1424" s="349">
        <v>0</v>
      </c>
      <c r="I1424" s="349">
        <v>0</v>
      </c>
      <c r="J1424" s="212">
        <f t="shared" si="390"/>
        <v>0</v>
      </c>
      <c r="K1424" s="206">
        <v>0</v>
      </c>
      <c r="L1424" s="206">
        <v>0</v>
      </c>
      <c r="M1424" s="206">
        <v>0</v>
      </c>
      <c r="N1424" s="206">
        <v>0</v>
      </c>
      <c r="O1424" s="206">
        <v>0</v>
      </c>
      <c r="P1424" s="212">
        <f t="shared" si="383"/>
        <v>0</v>
      </c>
      <c r="Q1424" s="66">
        <f t="shared" ref="Q1424:Q1487" si="392">J1424+P1424</f>
        <v>0</v>
      </c>
    </row>
    <row r="1425" spans="1:17" ht="33" hidden="1" customHeight="1" outlineLevel="2">
      <c r="A1425" s="510"/>
      <c r="B1425" s="511"/>
      <c r="C1425" s="139" t="s">
        <v>230</v>
      </c>
      <c r="D1425" s="139"/>
      <c r="E1425" s="206">
        <v>0</v>
      </c>
      <c r="F1425" s="206">
        <v>0</v>
      </c>
      <c r="G1425" s="206">
        <v>0</v>
      </c>
      <c r="H1425" s="349">
        <v>0</v>
      </c>
      <c r="I1425" s="349">
        <v>0</v>
      </c>
      <c r="J1425" s="212">
        <f t="shared" si="390"/>
        <v>0</v>
      </c>
      <c r="K1425" s="206">
        <v>0</v>
      </c>
      <c r="L1425" s="206">
        <v>0</v>
      </c>
      <c r="M1425" s="206">
        <v>0</v>
      </c>
      <c r="N1425" s="206">
        <v>0</v>
      </c>
      <c r="O1425" s="206">
        <v>0</v>
      </c>
      <c r="P1425" s="212">
        <f t="shared" si="383"/>
        <v>0</v>
      </c>
      <c r="Q1425" s="66">
        <f t="shared" si="392"/>
        <v>0</v>
      </c>
    </row>
    <row r="1426" spans="1:17" ht="16.5" hidden="1" customHeight="1" outlineLevel="2">
      <c r="A1426" s="510"/>
      <c r="B1426" s="511"/>
      <c r="C1426" s="139" t="s">
        <v>231</v>
      </c>
      <c r="D1426" s="139"/>
      <c r="E1426" s="206">
        <v>0</v>
      </c>
      <c r="F1426" s="206">
        <v>0</v>
      </c>
      <c r="G1426" s="206">
        <v>0</v>
      </c>
      <c r="H1426" s="349">
        <v>0</v>
      </c>
      <c r="I1426" s="349">
        <v>0</v>
      </c>
      <c r="J1426" s="212">
        <f t="shared" si="390"/>
        <v>0</v>
      </c>
      <c r="K1426" s="206">
        <v>0</v>
      </c>
      <c r="L1426" s="206">
        <v>0</v>
      </c>
      <c r="M1426" s="206">
        <v>0</v>
      </c>
      <c r="N1426" s="206">
        <v>0</v>
      </c>
      <c r="O1426" s="206">
        <v>0</v>
      </c>
      <c r="P1426" s="212">
        <f t="shared" si="383"/>
        <v>0</v>
      </c>
      <c r="Q1426" s="66">
        <f t="shared" si="392"/>
        <v>0</v>
      </c>
    </row>
    <row r="1427" spans="1:17" ht="16.5" hidden="1" customHeight="1" outlineLevel="2">
      <c r="A1427" s="510"/>
      <c r="B1427" s="511"/>
      <c r="C1427" s="139" t="s">
        <v>232</v>
      </c>
      <c r="D1427" s="139"/>
      <c r="E1427" s="206">
        <v>0</v>
      </c>
      <c r="F1427" s="206">
        <v>0</v>
      </c>
      <c r="G1427" s="206">
        <v>0</v>
      </c>
      <c r="H1427" s="349">
        <v>0</v>
      </c>
      <c r="I1427" s="349">
        <v>0</v>
      </c>
      <c r="J1427" s="212">
        <f t="shared" si="390"/>
        <v>0</v>
      </c>
      <c r="K1427" s="206">
        <v>0</v>
      </c>
      <c r="L1427" s="206">
        <v>0</v>
      </c>
      <c r="M1427" s="206">
        <v>0</v>
      </c>
      <c r="N1427" s="206">
        <v>0</v>
      </c>
      <c r="O1427" s="206">
        <v>0</v>
      </c>
      <c r="P1427" s="212">
        <f t="shared" si="383"/>
        <v>0</v>
      </c>
      <c r="Q1427" s="66">
        <f t="shared" si="392"/>
        <v>0</v>
      </c>
    </row>
    <row r="1428" spans="1:17" ht="16.5" hidden="1" customHeight="1" outlineLevel="2">
      <c r="A1428" s="510"/>
      <c r="B1428" s="511"/>
      <c r="C1428" s="139" t="s">
        <v>233</v>
      </c>
      <c r="D1428" s="139"/>
      <c r="E1428" s="206">
        <v>0</v>
      </c>
      <c r="F1428" s="206">
        <v>0</v>
      </c>
      <c r="G1428" s="206">
        <v>0</v>
      </c>
      <c r="H1428" s="349">
        <v>0</v>
      </c>
      <c r="I1428" s="349">
        <v>0</v>
      </c>
      <c r="J1428" s="212">
        <f t="shared" si="390"/>
        <v>0</v>
      </c>
      <c r="K1428" s="206">
        <v>0</v>
      </c>
      <c r="L1428" s="206">
        <v>0</v>
      </c>
      <c r="M1428" s="206">
        <v>0</v>
      </c>
      <c r="N1428" s="206">
        <v>0</v>
      </c>
      <c r="O1428" s="206">
        <v>0</v>
      </c>
      <c r="P1428" s="212">
        <f t="shared" si="383"/>
        <v>0</v>
      </c>
      <c r="Q1428" s="66">
        <f t="shared" si="392"/>
        <v>0</v>
      </c>
    </row>
    <row r="1429" spans="1:17" ht="16.5" hidden="1" customHeight="1" outlineLevel="2">
      <c r="A1429" s="510"/>
      <c r="B1429" s="511"/>
      <c r="C1429" s="139" t="s">
        <v>234</v>
      </c>
      <c r="D1429" s="139"/>
      <c r="E1429" s="206">
        <v>0</v>
      </c>
      <c r="F1429" s="206">
        <v>0</v>
      </c>
      <c r="G1429" s="206">
        <v>0</v>
      </c>
      <c r="H1429" s="349">
        <v>0</v>
      </c>
      <c r="I1429" s="349">
        <v>0</v>
      </c>
      <c r="J1429" s="212">
        <f t="shared" si="390"/>
        <v>0</v>
      </c>
      <c r="K1429" s="206">
        <v>0</v>
      </c>
      <c r="L1429" s="206">
        <v>0</v>
      </c>
      <c r="M1429" s="206">
        <v>0</v>
      </c>
      <c r="N1429" s="206">
        <v>0</v>
      </c>
      <c r="O1429" s="206">
        <v>0</v>
      </c>
      <c r="P1429" s="212">
        <f t="shared" si="383"/>
        <v>0</v>
      </c>
      <c r="Q1429" s="66">
        <f t="shared" si="392"/>
        <v>0</v>
      </c>
    </row>
    <row r="1430" spans="1:17" ht="16.5" hidden="1" customHeight="1" outlineLevel="2">
      <c r="A1430" s="510"/>
      <c r="B1430" s="511"/>
      <c r="C1430" s="139" t="s">
        <v>235</v>
      </c>
      <c r="D1430" s="139"/>
      <c r="E1430" s="206">
        <v>0</v>
      </c>
      <c r="F1430" s="206">
        <v>0</v>
      </c>
      <c r="G1430" s="206">
        <v>0</v>
      </c>
      <c r="H1430" s="349">
        <v>0</v>
      </c>
      <c r="I1430" s="349">
        <v>0</v>
      </c>
      <c r="J1430" s="212">
        <f t="shared" si="390"/>
        <v>0</v>
      </c>
      <c r="K1430" s="206">
        <v>0</v>
      </c>
      <c r="L1430" s="206">
        <v>0</v>
      </c>
      <c r="M1430" s="206">
        <v>0</v>
      </c>
      <c r="N1430" s="206">
        <v>0</v>
      </c>
      <c r="O1430" s="206">
        <v>0</v>
      </c>
      <c r="P1430" s="212">
        <f t="shared" si="383"/>
        <v>0</v>
      </c>
      <c r="Q1430" s="66">
        <f t="shared" si="392"/>
        <v>0</v>
      </c>
    </row>
    <row r="1431" spans="1:17" ht="16.5" hidden="1" customHeight="1" outlineLevel="2">
      <c r="A1431" s="510"/>
      <c r="B1431" s="511"/>
      <c r="C1431" s="139" t="s">
        <v>236</v>
      </c>
      <c r="D1431" s="139"/>
      <c r="E1431" s="206">
        <v>0</v>
      </c>
      <c r="F1431" s="206">
        <v>0</v>
      </c>
      <c r="G1431" s="206">
        <v>0</v>
      </c>
      <c r="H1431" s="349">
        <v>0</v>
      </c>
      <c r="I1431" s="349">
        <v>0</v>
      </c>
      <c r="J1431" s="212">
        <f t="shared" si="390"/>
        <v>0</v>
      </c>
      <c r="K1431" s="206">
        <v>0</v>
      </c>
      <c r="L1431" s="206">
        <v>0</v>
      </c>
      <c r="M1431" s="206">
        <v>0</v>
      </c>
      <c r="N1431" s="206">
        <v>0</v>
      </c>
      <c r="O1431" s="206">
        <v>0</v>
      </c>
      <c r="P1431" s="212">
        <f t="shared" si="383"/>
        <v>0</v>
      </c>
      <c r="Q1431" s="66">
        <f t="shared" si="392"/>
        <v>0</v>
      </c>
    </row>
    <row r="1432" spans="1:17" ht="16.5" hidden="1" customHeight="1" outlineLevel="2">
      <c r="A1432" s="510"/>
      <c r="B1432" s="511"/>
      <c r="C1432" s="139" t="s">
        <v>237</v>
      </c>
      <c r="D1432" s="139"/>
      <c r="E1432" s="206">
        <v>0</v>
      </c>
      <c r="F1432" s="206">
        <v>0</v>
      </c>
      <c r="G1432" s="206">
        <v>0</v>
      </c>
      <c r="H1432" s="349">
        <v>0</v>
      </c>
      <c r="I1432" s="349">
        <v>0</v>
      </c>
      <c r="J1432" s="212">
        <f t="shared" si="390"/>
        <v>0</v>
      </c>
      <c r="K1432" s="206">
        <v>0</v>
      </c>
      <c r="L1432" s="206">
        <v>0</v>
      </c>
      <c r="M1432" s="206">
        <v>0</v>
      </c>
      <c r="N1432" s="206">
        <v>0</v>
      </c>
      <c r="O1432" s="206">
        <v>0</v>
      </c>
      <c r="P1432" s="212">
        <f t="shared" si="383"/>
        <v>0</v>
      </c>
      <c r="Q1432" s="66">
        <f t="shared" si="392"/>
        <v>0</v>
      </c>
    </row>
    <row r="1433" spans="1:17" ht="16.5" hidden="1" customHeight="1" outlineLevel="2">
      <c r="A1433" s="510"/>
      <c r="B1433" s="511"/>
      <c r="C1433" s="139" t="s">
        <v>238</v>
      </c>
      <c r="D1433" s="139"/>
      <c r="E1433" s="206">
        <v>0</v>
      </c>
      <c r="F1433" s="206">
        <v>0</v>
      </c>
      <c r="G1433" s="206">
        <v>0</v>
      </c>
      <c r="H1433" s="349">
        <v>0</v>
      </c>
      <c r="I1433" s="349">
        <v>0</v>
      </c>
      <c r="J1433" s="212">
        <f t="shared" si="390"/>
        <v>0</v>
      </c>
      <c r="K1433" s="206">
        <v>0</v>
      </c>
      <c r="L1433" s="206">
        <v>0</v>
      </c>
      <c r="M1433" s="206">
        <v>0</v>
      </c>
      <c r="N1433" s="206">
        <v>0</v>
      </c>
      <c r="O1433" s="206">
        <v>0</v>
      </c>
      <c r="P1433" s="212">
        <f t="shared" si="383"/>
        <v>0</v>
      </c>
      <c r="Q1433" s="66">
        <f t="shared" si="392"/>
        <v>0</v>
      </c>
    </row>
    <row r="1434" spans="1:17" ht="16.5" hidden="1" customHeight="1" outlineLevel="2">
      <c r="A1434" s="510"/>
      <c r="B1434" s="511"/>
      <c r="C1434" s="139" t="s">
        <v>227</v>
      </c>
      <c r="D1434" s="139"/>
      <c r="E1434" s="206">
        <v>0</v>
      </c>
      <c r="F1434" s="206">
        <v>0</v>
      </c>
      <c r="G1434" s="206">
        <v>0</v>
      </c>
      <c r="H1434" s="349">
        <v>0</v>
      </c>
      <c r="I1434" s="349">
        <v>0</v>
      </c>
      <c r="J1434" s="212">
        <f t="shared" si="390"/>
        <v>0</v>
      </c>
      <c r="K1434" s="206">
        <v>0</v>
      </c>
      <c r="L1434" s="206">
        <v>0</v>
      </c>
      <c r="M1434" s="206">
        <v>0</v>
      </c>
      <c r="N1434" s="206">
        <v>0</v>
      </c>
      <c r="O1434" s="206">
        <v>0</v>
      </c>
      <c r="P1434" s="212">
        <f t="shared" si="383"/>
        <v>0</v>
      </c>
      <c r="Q1434" s="66">
        <f t="shared" si="392"/>
        <v>0</v>
      </c>
    </row>
    <row r="1435" spans="1:17" ht="16.5" hidden="1" customHeight="1" outlineLevel="2">
      <c r="A1435" s="510"/>
      <c r="B1435" s="511"/>
      <c r="C1435" s="139" t="s">
        <v>239</v>
      </c>
      <c r="D1435" s="139"/>
      <c r="E1435" s="206">
        <v>0</v>
      </c>
      <c r="F1435" s="206">
        <v>0</v>
      </c>
      <c r="G1435" s="206">
        <v>0</v>
      </c>
      <c r="H1435" s="349">
        <v>0</v>
      </c>
      <c r="I1435" s="349">
        <v>0</v>
      </c>
      <c r="J1435" s="212">
        <f t="shared" si="390"/>
        <v>0</v>
      </c>
      <c r="K1435" s="206">
        <v>0</v>
      </c>
      <c r="L1435" s="206">
        <v>0</v>
      </c>
      <c r="M1435" s="206">
        <v>0</v>
      </c>
      <c r="N1435" s="206">
        <v>0</v>
      </c>
      <c r="O1435" s="206">
        <v>0</v>
      </c>
      <c r="P1435" s="212">
        <f t="shared" si="383"/>
        <v>0</v>
      </c>
      <c r="Q1435" s="66">
        <f t="shared" si="392"/>
        <v>0</v>
      </c>
    </row>
    <row r="1436" spans="1:17" ht="16.5" hidden="1" customHeight="1" outlineLevel="2">
      <c r="A1436" s="510"/>
      <c r="B1436" s="511"/>
      <c r="C1436" s="139" t="s">
        <v>240</v>
      </c>
      <c r="D1436" s="139"/>
      <c r="E1436" s="206">
        <v>0</v>
      </c>
      <c r="F1436" s="206">
        <v>0</v>
      </c>
      <c r="G1436" s="206">
        <v>0</v>
      </c>
      <c r="H1436" s="349">
        <v>0</v>
      </c>
      <c r="I1436" s="349">
        <v>0</v>
      </c>
      <c r="J1436" s="212">
        <f t="shared" si="390"/>
        <v>0</v>
      </c>
      <c r="K1436" s="206">
        <v>0</v>
      </c>
      <c r="L1436" s="206">
        <v>0</v>
      </c>
      <c r="M1436" s="206">
        <v>0</v>
      </c>
      <c r="N1436" s="206">
        <v>0</v>
      </c>
      <c r="O1436" s="206">
        <v>0</v>
      </c>
      <c r="P1436" s="212">
        <f t="shared" si="383"/>
        <v>0</v>
      </c>
      <c r="Q1436" s="66">
        <f t="shared" si="392"/>
        <v>0</v>
      </c>
    </row>
    <row r="1437" spans="1:17" ht="16.5" hidden="1" customHeight="1" outlineLevel="2">
      <c r="A1437" s="510"/>
      <c r="B1437" s="511"/>
      <c r="C1437" s="139" t="s">
        <v>238</v>
      </c>
      <c r="D1437" s="139"/>
      <c r="E1437" s="206">
        <v>0</v>
      </c>
      <c r="F1437" s="206">
        <v>0</v>
      </c>
      <c r="G1437" s="206">
        <v>0</v>
      </c>
      <c r="H1437" s="349">
        <v>0</v>
      </c>
      <c r="I1437" s="349">
        <v>0</v>
      </c>
      <c r="J1437" s="212">
        <f t="shared" si="390"/>
        <v>0</v>
      </c>
      <c r="K1437" s="206">
        <v>0</v>
      </c>
      <c r="L1437" s="206">
        <v>0</v>
      </c>
      <c r="M1437" s="206">
        <v>0</v>
      </c>
      <c r="N1437" s="206">
        <v>0</v>
      </c>
      <c r="O1437" s="206">
        <v>0</v>
      </c>
      <c r="P1437" s="212">
        <f t="shared" si="383"/>
        <v>0</v>
      </c>
      <c r="Q1437" s="66">
        <f t="shared" si="392"/>
        <v>0</v>
      </c>
    </row>
    <row r="1438" spans="1:17" ht="16.5" hidden="1" customHeight="1" outlineLevel="2">
      <c r="A1438" s="510"/>
      <c r="B1438" s="511"/>
      <c r="C1438" s="139" t="s">
        <v>241</v>
      </c>
      <c r="D1438" s="139"/>
      <c r="E1438" s="206">
        <v>0</v>
      </c>
      <c r="F1438" s="206">
        <v>0</v>
      </c>
      <c r="G1438" s="206">
        <v>0</v>
      </c>
      <c r="H1438" s="349">
        <v>0</v>
      </c>
      <c r="I1438" s="349">
        <v>0</v>
      </c>
      <c r="J1438" s="212">
        <f t="shared" si="390"/>
        <v>0</v>
      </c>
      <c r="K1438" s="206">
        <v>0</v>
      </c>
      <c r="L1438" s="206">
        <v>0</v>
      </c>
      <c r="M1438" s="206">
        <v>0</v>
      </c>
      <c r="N1438" s="206">
        <v>0</v>
      </c>
      <c r="O1438" s="206">
        <v>0</v>
      </c>
      <c r="P1438" s="212">
        <f t="shared" si="383"/>
        <v>0</v>
      </c>
      <c r="Q1438" s="66">
        <f t="shared" si="392"/>
        <v>0</v>
      </c>
    </row>
    <row r="1439" spans="1:17" ht="16.5" hidden="1" customHeight="1" outlineLevel="2">
      <c r="A1439" s="510"/>
      <c r="B1439" s="511"/>
      <c r="C1439" s="139" t="s">
        <v>242</v>
      </c>
      <c r="D1439" s="139"/>
      <c r="E1439" s="206">
        <v>0</v>
      </c>
      <c r="F1439" s="206">
        <v>0</v>
      </c>
      <c r="G1439" s="206">
        <v>0</v>
      </c>
      <c r="H1439" s="349">
        <v>0</v>
      </c>
      <c r="I1439" s="349">
        <v>0</v>
      </c>
      <c r="J1439" s="212">
        <f t="shared" si="390"/>
        <v>0</v>
      </c>
      <c r="K1439" s="206">
        <v>0</v>
      </c>
      <c r="L1439" s="206">
        <v>0</v>
      </c>
      <c r="M1439" s="206">
        <v>0</v>
      </c>
      <c r="N1439" s="206">
        <v>0</v>
      </c>
      <c r="O1439" s="206">
        <v>0</v>
      </c>
      <c r="P1439" s="212">
        <f t="shared" si="383"/>
        <v>0</v>
      </c>
      <c r="Q1439" s="66">
        <f t="shared" si="392"/>
        <v>0</v>
      </c>
    </row>
    <row r="1440" spans="1:17" ht="16.5" hidden="1" customHeight="1" outlineLevel="2">
      <c r="A1440" s="510"/>
      <c r="B1440" s="511"/>
      <c r="C1440" s="139" t="s">
        <v>243</v>
      </c>
      <c r="D1440" s="139"/>
      <c r="E1440" s="206">
        <v>0</v>
      </c>
      <c r="F1440" s="206">
        <v>0</v>
      </c>
      <c r="G1440" s="206">
        <v>0</v>
      </c>
      <c r="H1440" s="349">
        <v>0</v>
      </c>
      <c r="I1440" s="349">
        <v>0</v>
      </c>
      <c r="J1440" s="212">
        <f t="shared" si="390"/>
        <v>0</v>
      </c>
      <c r="K1440" s="206">
        <v>0</v>
      </c>
      <c r="L1440" s="206">
        <v>0</v>
      </c>
      <c r="M1440" s="206">
        <v>0</v>
      </c>
      <c r="N1440" s="206">
        <v>0</v>
      </c>
      <c r="O1440" s="206">
        <v>0</v>
      </c>
      <c r="P1440" s="212">
        <f t="shared" si="383"/>
        <v>0</v>
      </c>
      <c r="Q1440" s="66">
        <f t="shared" si="392"/>
        <v>0</v>
      </c>
    </row>
    <row r="1441" spans="1:17" ht="16.5" hidden="1" customHeight="1" outlineLevel="2">
      <c r="A1441" s="510"/>
      <c r="B1441" s="511"/>
      <c r="C1441" s="139" t="s">
        <v>244</v>
      </c>
      <c r="D1441" s="139"/>
      <c r="E1441" s="206">
        <v>0</v>
      </c>
      <c r="F1441" s="206">
        <v>0</v>
      </c>
      <c r="G1441" s="206">
        <v>0</v>
      </c>
      <c r="H1441" s="349">
        <v>0</v>
      </c>
      <c r="I1441" s="349">
        <v>0</v>
      </c>
      <c r="J1441" s="212">
        <f t="shared" si="390"/>
        <v>0</v>
      </c>
      <c r="K1441" s="206">
        <v>0</v>
      </c>
      <c r="L1441" s="206">
        <v>0</v>
      </c>
      <c r="M1441" s="206">
        <v>0</v>
      </c>
      <c r="N1441" s="206">
        <v>0</v>
      </c>
      <c r="O1441" s="206">
        <v>0</v>
      </c>
      <c r="P1441" s="212">
        <f t="shared" si="383"/>
        <v>0</v>
      </c>
      <c r="Q1441" s="66">
        <f t="shared" si="392"/>
        <v>0</v>
      </c>
    </row>
    <row r="1442" spans="1:17" ht="16.5" hidden="1" customHeight="1" outlineLevel="2">
      <c r="A1442" s="510"/>
      <c r="B1442" s="511"/>
      <c r="C1442" s="139" t="s">
        <v>245</v>
      </c>
      <c r="D1442" s="139"/>
      <c r="E1442" s="206">
        <v>0</v>
      </c>
      <c r="F1442" s="206">
        <v>0</v>
      </c>
      <c r="G1442" s="206">
        <v>0</v>
      </c>
      <c r="H1442" s="349">
        <v>0</v>
      </c>
      <c r="I1442" s="349">
        <v>0</v>
      </c>
      <c r="J1442" s="212">
        <f t="shared" si="390"/>
        <v>0</v>
      </c>
      <c r="K1442" s="206">
        <v>0</v>
      </c>
      <c r="L1442" s="206">
        <v>0</v>
      </c>
      <c r="M1442" s="206">
        <v>0</v>
      </c>
      <c r="N1442" s="206">
        <v>0</v>
      </c>
      <c r="O1442" s="206">
        <v>0</v>
      </c>
      <c r="P1442" s="212">
        <f t="shared" si="383"/>
        <v>0</v>
      </c>
      <c r="Q1442" s="66">
        <f t="shared" si="392"/>
        <v>0</v>
      </c>
    </row>
    <row r="1443" spans="1:17" ht="16.5" hidden="1" customHeight="1" outlineLevel="2">
      <c r="A1443" s="510"/>
      <c r="B1443" s="511"/>
      <c r="C1443" s="139" t="s">
        <v>17</v>
      </c>
      <c r="D1443" s="139"/>
      <c r="E1443" s="206">
        <v>0</v>
      </c>
      <c r="F1443" s="206">
        <v>0</v>
      </c>
      <c r="G1443" s="206">
        <v>0</v>
      </c>
      <c r="H1443" s="349">
        <v>0</v>
      </c>
      <c r="I1443" s="349">
        <v>0</v>
      </c>
      <c r="J1443" s="212">
        <f t="shared" si="390"/>
        <v>0</v>
      </c>
      <c r="K1443" s="206">
        <v>0</v>
      </c>
      <c r="L1443" s="206">
        <v>0</v>
      </c>
      <c r="M1443" s="206">
        <v>0</v>
      </c>
      <c r="N1443" s="206">
        <v>0</v>
      </c>
      <c r="O1443" s="206">
        <v>0</v>
      </c>
      <c r="P1443" s="212">
        <f t="shared" si="383"/>
        <v>0</v>
      </c>
      <c r="Q1443" s="66">
        <f t="shared" si="392"/>
        <v>0</v>
      </c>
    </row>
    <row r="1444" spans="1:17" ht="16.5" hidden="1" customHeight="1" outlineLevel="2">
      <c r="A1444" s="510"/>
      <c r="B1444" s="511"/>
      <c r="C1444" s="139" t="s">
        <v>246</v>
      </c>
      <c r="D1444" s="139"/>
      <c r="E1444" s="206">
        <v>0</v>
      </c>
      <c r="F1444" s="206">
        <v>0</v>
      </c>
      <c r="G1444" s="206">
        <v>0</v>
      </c>
      <c r="H1444" s="349">
        <v>0</v>
      </c>
      <c r="I1444" s="349">
        <v>0</v>
      </c>
      <c r="J1444" s="212">
        <f t="shared" si="390"/>
        <v>0</v>
      </c>
      <c r="K1444" s="206">
        <v>0</v>
      </c>
      <c r="L1444" s="206">
        <v>0</v>
      </c>
      <c r="M1444" s="206">
        <v>0</v>
      </c>
      <c r="N1444" s="206">
        <v>0</v>
      </c>
      <c r="O1444" s="206">
        <v>0</v>
      </c>
      <c r="P1444" s="212">
        <f t="shared" si="383"/>
        <v>0</v>
      </c>
      <c r="Q1444" s="66">
        <f t="shared" si="392"/>
        <v>0</v>
      </c>
    </row>
    <row r="1445" spans="1:17" ht="16.5" hidden="1" customHeight="1" outlineLevel="2">
      <c r="A1445" s="510"/>
      <c r="B1445" s="511"/>
      <c r="C1445" s="139" t="s">
        <v>247</v>
      </c>
      <c r="D1445" s="139"/>
      <c r="E1445" s="206">
        <v>0</v>
      </c>
      <c r="F1445" s="206">
        <v>0</v>
      </c>
      <c r="G1445" s="206">
        <v>0</v>
      </c>
      <c r="H1445" s="349">
        <v>0</v>
      </c>
      <c r="I1445" s="349">
        <v>0</v>
      </c>
      <c r="J1445" s="212">
        <f t="shared" si="390"/>
        <v>0</v>
      </c>
      <c r="K1445" s="206">
        <v>0</v>
      </c>
      <c r="L1445" s="206">
        <v>0</v>
      </c>
      <c r="M1445" s="206">
        <v>0</v>
      </c>
      <c r="N1445" s="206">
        <v>0</v>
      </c>
      <c r="O1445" s="206">
        <v>0</v>
      </c>
      <c r="P1445" s="212">
        <f t="shared" si="383"/>
        <v>0</v>
      </c>
      <c r="Q1445" s="66">
        <f t="shared" si="392"/>
        <v>0</v>
      </c>
    </row>
    <row r="1446" spans="1:17" ht="16.5" hidden="1" customHeight="1" outlineLevel="2">
      <c r="A1446" s="510"/>
      <c r="B1446" s="511"/>
      <c r="C1446" s="139" t="s">
        <v>248</v>
      </c>
      <c r="D1446" s="139"/>
      <c r="E1446" s="206">
        <v>0</v>
      </c>
      <c r="F1446" s="206">
        <v>0</v>
      </c>
      <c r="G1446" s="206">
        <v>0</v>
      </c>
      <c r="H1446" s="349">
        <v>0</v>
      </c>
      <c r="I1446" s="349">
        <v>0</v>
      </c>
      <c r="J1446" s="212">
        <f t="shared" si="390"/>
        <v>0</v>
      </c>
      <c r="K1446" s="206">
        <v>0</v>
      </c>
      <c r="L1446" s="206">
        <v>0</v>
      </c>
      <c r="M1446" s="206">
        <v>0</v>
      </c>
      <c r="N1446" s="206">
        <v>0</v>
      </c>
      <c r="O1446" s="206">
        <v>0</v>
      </c>
      <c r="P1446" s="212">
        <f t="shared" si="383"/>
        <v>0</v>
      </c>
      <c r="Q1446" s="66">
        <f t="shared" si="392"/>
        <v>0</v>
      </c>
    </row>
    <row r="1447" spans="1:17" ht="16.5" hidden="1" customHeight="1" outlineLevel="2">
      <c r="A1447" s="510"/>
      <c r="B1447" s="511"/>
      <c r="C1447" s="139" t="s">
        <v>249</v>
      </c>
      <c r="D1447" s="139"/>
      <c r="E1447" s="206">
        <v>0</v>
      </c>
      <c r="F1447" s="206">
        <v>0</v>
      </c>
      <c r="G1447" s="206">
        <v>0</v>
      </c>
      <c r="H1447" s="349">
        <v>0</v>
      </c>
      <c r="I1447" s="349">
        <v>0</v>
      </c>
      <c r="J1447" s="212">
        <f t="shared" si="390"/>
        <v>0</v>
      </c>
      <c r="K1447" s="206">
        <v>0</v>
      </c>
      <c r="L1447" s="206">
        <v>0</v>
      </c>
      <c r="M1447" s="206">
        <v>0</v>
      </c>
      <c r="N1447" s="206">
        <v>0</v>
      </c>
      <c r="O1447" s="206">
        <v>0</v>
      </c>
      <c r="P1447" s="212">
        <f t="shared" si="383"/>
        <v>0</v>
      </c>
      <c r="Q1447" s="66">
        <f t="shared" si="392"/>
        <v>0</v>
      </c>
    </row>
    <row r="1448" spans="1:17" ht="16.5" hidden="1" customHeight="1" outlineLevel="2">
      <c r="A1448" s="510"/>
      <c r="B1448" s="511"/>
      <c r="C1448" s="139" t="s">
        <v>250</v>
      </c>
      <c r="D1448" s="139"/>
      <c r="E1448" s="206">
        <v>0</v>
      </c>
      <c r="F1448" s="206">
        <v>0</v>
      </c>
      <c r="G1448" s="206">
        <v>0</v>
      </c>
      <c r="H1448" s="349">
        <v>0</v>
      </c>
      <c r="I1448" s="349">
        <v>0</v>
      </c>
      <c r="J1448" s="212">
        <f t="shared" si="390"/>
        <v>0</v>
      </c>
      <c r="K1448" s="206">
        <v>0</v>
      </c>
      <c r="L1448" s="206">
        <v>0</v>
      </c>
      <c r="M1448" s="206">
        <v>0</v>
      </c>
      <c r="N1448" s="206">
        <v>0</v>
      </c>
      <c r="O1448" s="206">
        <v>0</v>
      </c>
      <c r="P1448" s="212">
        <f t="shared" si="383"/>
        <v>0</v>
      </c>
      <c r="Q1448" s="66">
        <f t="shared" si="392"/>
        <v>0</v>
      </c>
    </row>
    <row r="1449" spans="1:17" ht="20.25" hidden="1" customHeight="1" outlineLevel="2">
      <c r="A1449" s="510"/>
      <c r="B1449" s="511"/>
      <c r="C1449" s="139" t="s">
        <v>251</v>
      </c>
      <c r="D1449" s="139"/>
      <c r="E1449" s="206">
        <v>0</v>
      </c>
      <c r="F1449" s="206">
        <v>0</v>
      </c>
      <c r="G1449" s="206">
        <v>0</v>
      </c>
      <c r="H1449" s="349">
        <v>0</v>
      </c>
      <c r="I1449" s="349">
        <v>0</v>
      </c>
      <c r="J1449" s="212">
        <f t="shared" si="390"/>
        <v>0</v>
      </c>
      <c r="K1449" s="206">
        <v>0</v>
      </c>
      <c r="L1449" s="206">
        <v>0</v>
      </c>
      <c r="M1449" s="206">
        <v>0</v>
      </c>
      <c r="N1449" s="206">
        <v>0</v>
      </c>
      <c r="O1449" s="206">
        <v>0</v>
      </c>
      <c r="P1449" s="212">
        <f t="shared" si="383"/>
        <v>0</v>
      </c>
      <c r="Q1449" s="66">
        <f t="shared" si="392"/>
        <v>0</v>
      </c>
    </row>
    <row r="1450" spans="1:17" ht="16.5" hidden="1" customHeight="1" outlineLevel="2">
      <c r="A1450" s="510"/>
      <c r="B1450" s="511"/>
      <c r="C1450" s="139" t="s">
        <v>252</v>
      </c>
      <c r="D1450" s="139"/>
      <c r="E1450" s="206">
        <v>0</v>
      </c>
      <c r="F1450" s="206">
        <v>0</v>
      </c>
      <c r="G1450" s="206">
        <v>0</v>
      </c>
      <c r="H1450" s="349">
        <v>0</v>
      </c>
      <c r="I1450" s="349">
        <v>0</v>
      </c>
      <c r="J1450" s="212">
        <f t="shared" si="390"/>
        <v>0</v>
      </c>
      <c r="K1450" s="206">
        <v>0</v>
      </c>
      <c r="L1450" s="206">
        <v>0</v>
      </c>
      <c r="M1450" s="206">
        <v>0</v>
      </c>
      <c r="N1450" s="206">
        <v>0</v>
      </c>
      <c r="O1450" s="206">
        <v>0</v>
      </c>
      <c r="P1450" s="212">
        <f t="shared" si="383"/>
        <v>0</v>
      </c>
      <c r="Q1450" s="66">
        <f t="shared" si="392"/>
        <v>0</v>
      </c>
    </row>
    <row r="1451" spans="1:17" ht="16.5" hidden="1" customHeight="1" outlineLevel="2">
      <c r="A1451" s="510"/>
      <c r="B1451" s="511"/>
      <c r="C1451" s="139" t="s">
        <v>253</v>
      </c>
      <c r="D1451" s="139"/>
      <c r="E1451" s="206">
        <v>0</v>
      </c>
      <c r="F1451" s="206">
        <v>0</v>
      </c>
      <c r="G1451" s="206">
        <v>0</v>
      </c>
      <c r="H1451" s="349">
        <v>0</v>
      </c>
      <c r="I1451" s="349">
        <v>0</v>
      </c>
      <c r="J1451" s="212">
        <f t="shared" si="390"/>
        <v>0</v>
      </c>
      <c r="K1451" s="206">
        <v>0</v>
      </c>
      <c r="L1451" s="206">
        <v>0</v>
      </c>
      <c r="M1451" s="206">
        <v>0</v>
      </c>
      <c r="N1451" s="206">
        <v>0</v>
      </c>
      <c r="O1451" s="206">
        <v>0</v>
      </c>
      <c r="P1451" s="212">
        <f t="shared" si="383"/>
        <v>0</v>
      </c>
      <c r="Q1451" s="66">
        <f t="shared" si="392"/>
        <v>0</v>
      </c>
    </row>
    <row r="1452" spans="1:17" ht="16.5" hidden="1" customHeight="1" outlineLevel="2">
      <c r="A1452" s="510"/>
      <c r="B1452" s="511"/>
      <c r="C1452" s="139" t="s">
        <v>254</v>
      </c>
      <c r="D1452" s="139"/>
      <c r="E1452" s="206">
        <v>0</v>
      </c>
      <c r="F1452" s="206">
        <v>0</v>
      </c>
      <c r="G1452" s="206">
        <v>0</v>
      </c>
      <c r="H1452" s="349">
        <v>0</v>
      </c>
      <c r="I1452" s="349">
        <v>0</v>
      </c>
      <c r="J1452" s="212">
        <f t="shared" si="390"/>
        <v>0</v>
      </c>
      <c r="K1452" s="206">
        <v>0</v>
      </c>
      <c r="L1452" s="206">
        <v>0</v>
      </c>
      <c r="M1452" s="206">
        <v>0</v>
      </c>
      <c r="N1452" s="206">
        <v>0</v>
      </c>
      <c r="O1452" s="206">
        <v>0</v>
      </c>
      <c r="P1452" s="212">
        <f t="shared" ref="P1452:P1477" si="393">K1452+L1452+M1452+N1452+O1452</f>
        <v>0</v>
      </c>
      <c r="Q1452" s="66">
        <f t="shared" si="392"/>
        <v>0</v>
      </c>
    </row>
    <row r="1453" spans="1:17" ht="16.5" hidden="1" customHeight="1" outlineLevel="2">
      <c r="A1453" s="510"/>
      <c r="B1453" s="511"/>
      <c r="C1453" s="139" t="s">
        <v>254</v>
      </c>
      <c r="D1453" s="139"/>
      <c r="E1453" s="206">
        <v>0</v>
      </c>
      <c r="F1453" s="206">
        <v>0</v>
      </c>
      <c r="G1453" s="206">
        <v>0</v>
      </c>
      <c r="H1453" s="349">
        <v>0</v>
      </c>
      <c r="I1453" s="349">
        <v>0</v>
      </c>
      <c r="J1453" s="212">
        <f t="shared" si="390"/>
        <v>0</v>
      </c>
      <c r="K1453" s="206">
        <v>0</v>
      </c>
      <c r="L1453" s="206">
        <v>0</v>
      </c>
      <c r="M1453" s="206">
        <v>0</v>
      </c>
      <c r="N1453" s="206">
        <v>0</v>
      </c>
      <c r="O1453" s="206">
        <v>0</v>
      </c>
      <c r="P1453" s="212">
        <f t="shared" si="393"/>
        <v>0</v>
      </c>
      <c r="Q1453" s="66">
        <f t="shared" si="392"/>
        <v>0</v>
      </c>
    </row>
    <row r="1454" spans="1:17" ht="16.5" hidden="1" customHeight="1" outlineLevel="1">
      <c r="A1454" s="510"/>
      <c r="B1454" s="511"/>
      <c r="C1454" s="138" t="s">
        <v>257</v>
      </c>
      <c r="D1454" s="138"/>
      <c r="E1454" s="208">
        <f>SUM(E1455:E1457)</f>
        <v>0</v>
      </c>
      <c r="F1454" s="208">
        <f t="shared" ref="F1454:O1454" si="394">SUM(F1455:F1457)</f>
        <v>0</v>
      </c>
      <c r="G1454" s="208">
        <f>SUM(G1455:G1457)</f>
        <v>0</v>
      </c>
      <c r="H1454" s="351">
        <v>0</v>
      </c>
      <c r="I1454" s="351">
        <v>0</v>
      </c>
      <c r="J1454" s="212">
        <f t="shared" si="390"/>
        <v>0</v>
      </c>
      <c r="K1454" s="208">
        <f t="shared" si="394"/>
        <v>0</v>
      </c>
      <c r="L1454" s="208">
        <f t="shared" si="394"/>
        <v>0</v>
      </c>
      <c r="M1454" s="208">
        <f t="shared" si="394"/>
        <v>0</v>
      </c>
      <c r="N1454" s="208">
        <f t="shared" si="394"/>
        <v>0</v>
      </c>
      <c r="O1454" s="208">
        <f t="shared" si="394"/>
        <v>0</v>
      </c>
      <c r="P1454" s="212">
        <f t="shared" si="393"/>
        <v>0</v>
      </c>
      <c r="Q1454" s="66">
        <f t="shared" si="392"/>
        <v>0</v>
      </c>
    </row>
    <row r="1455" spans="1:17" ht="16.5" hidden="1" customHeight="1" outlineLevel="2">
      <c r="A1455" s="510"/>
      <c r="B1455" s="511"/>
      <c r="C1455" s="140" t="s">
        <v>255</v>
      </c>
      <c r="D1455" s="140"/>
      <c r="E1455" s="206">
        <v>0</v>
      </c>
      <c r="F1455" s="206">
        <v>0</v>
      </c>
      <c r="G1455" s="206">
        <v>0</v>
      </c>
      <c r="H1455" s="349">
        <v>0</v>
      </c>
      <c r="I1455" s="349">
        <v>0</v>
      </c>
      <c r="J1455" s="212">
        <f t="shared" si="390"/>
        <v>0</v>
      </c>
      <c r="K1455" s="206">
        <v>0</v>
      </c>
      <c r="L1455" s="206">
        <v>0</v>
      </c>
      <c r="M1455" s="206">
        <v>0</v>
      </c>
      <c r="N1455" s="206">
        <v>0</v>
      </c>
      <c r="O1455" s="206">
        <v>0</v>
      </c>
      <c r="P1455" s="212">
        <f t="shared" si="393"/>
        <v>0</v>
      </c>
      <c r="Q1455" s="66">
        <f t="shared" si="392"/>
        <v>0</v>
      </c>
    </row>
    <row r="1456" spans="1:17" ht="16.5" hidden="1" customHeight="1" outlineLevel="2">
      <c r="A1456" s="510"/>
      <c r="B1456" s="511"/>
      <c r="C1456" s="140" t="s">
        <v>256</v>
      </c>
      <c r="D1456" s="140"/>
      <c r="E1456" s="206">
        <v>0</v>
      </c>
      <c r="F1456" s="206">
        <v>0</v>
      </c>
      <c r="G1456" s="206">
        <v>0</v>
      </c>
      <c r="H1456" s="349">
        <v>0</v>
      </c>
      <c r="I1456" s="349">
        <v>0</v>
      </c>
      <c r="J1456" s="212">
        <f t="shared" si="390"/>
        <v>0</v>
      </c>
      <c r="K1456" s="206">
        <v>0</v>
      </c>
      <c r="L1456" s="206">
        <v>0</v>
      </c>
      <c r="M1456" s="206">
        <v>0</v>
      </c>
      <c r="N1456" s="206">
        <v>0</v>
      </c>
      <c r="O1456" s="206">
        <v>0</v>
      </c>
      <c r="P1456" s="212">
        <f t="shared" si="393"/>
        <v>0</v>
      </c>
      <c r="Q1456" s="66">
        <f t="shared" si="392"/>
        <v>0</v>
      </c>
    </row>
    <row r="1457" spans="1:17" ht="16.5" hidden="1" customHeight="1" outlineLevel="2">
      <c r="A1457" s="510"/>
      <c r="B1457" s="511"/>
      <c r="C1457" s="140" t="s">
        <v>219</v>
      </c>
      <c r="D1457" s="140"/>
      <c r="E1457" s="206">
        <v>0</v>
      </c>
      <c r="F1457" s="206">
        <v>0</v>
      </c>
      <c r="G1457" s="206">
        <v>0</v>
      </c>
      <c r="H1457" s="349">
        <v>0</v>
      </c>
      <c r="I1457" s="349">
        <v>0</v>
      </c>
      <c r="J1457" s="212">
        <f t="shared" si="390"/>
        <v>0</v>
      </c>
      <c r="K1457" s="206">
        <v>0</v>
      </c>
      <c r="L1457" s="206">
        <v>0</v>
      </c>
      <c r="M1457" s="206">
        <v>0</v>
      </c>
      <c r="N1457" s="206">
        <v>0</v>
      </c>
      <c r="O1457" s="206">
        <v>0</v>
      </c>
      <c r="P1457" s="212">
        <f t="shared" si="393"/>
        <v>0</v>
      </c>
      <c r="Q1457" s="66">
        <f t="shared" si="392"/>
        <v>0</v>
      </c>
    </row>
    <row r="1458" spans="1:17" ht="16.5" hidden="1" customHeight="1" outlineLevel="1">
      <c r="A1458" s="510"/>
      <c r="B1458" s="511"/>
      <c r="C1458" s="138" t="s">
        <v>258</v>
      </c>
      <c r="D1458" s="138"/>
      <c r="E1458" s="208">
        <f>SUM(E1459:E1461)</f>
        <v>0</v>
      </c>
      <c r="F1458" s="208">
        <f>SUM(F1459:F1461)</f>
        <v>0</v>
      </c>
      <c r="G1458" s="208">
        <f t="shared" ref="G1458:O1458" si="395">SUM(G1459:G1461)</f>
        <v>0</v>
      </c>
      <c r="H1458" s="351">
        <v>0</v>
      </c>
      <c r="I1458" s="351">
        <v>0</v>
      </c>
      <c r="J1458" s="212">
        <f t="shared" si="390"/>
        <v>0</v>
      </c>
      <c r="K1458" s="208">
        <f t="shared" si="395"/>
        <v>0</v>
      </c>
      <c r="L1458" s="208">
        <f t="shared" si="395"/>
        <v>0</v>
      </c>
      <c r="M1458" s="208">
        <f t="shared" si="395"/>
        <v>0</v>
      </c>
      <c r="N1458" s="208">
        <f t="shared" si="395"/>
        <v>0</v>
      </c>
      <c r="O1458" s="208">
        <f t="shared" si="395"/>
        <v>0</v>
      </c>
      <c r="P1458" s="212">
        <f t="shared" si="393"/>
        <v>0</v>
      </c>
      <c r="Q1458" s="66">
        <f t="shared" si="392"/>
        <v>0</v>
      </c>
    </row>
    <row r="1459" spans="1:17" ht="16.5" hidden="1" customHeight="1" outlineLevel="2">
      <c r="A1459" s="510"/>
      <c r="B1459" s="511"/>
      <c r="C1459" s="140" t="s">
        <v>213</v>
      </c>
      <c r="D1459" s="140"/>
      <c r="E1459" s="206">
        <v>0</v>
      </c>
      <c r="F1459" s="206">
        <v>0</v>
      </c>
      <c r="G1459" s="206">
        <v>0</v>
      </c>
      <c r="H1459" s="349">
        <v>0</v>
      </c>
      <c r="I1459" s="349">
        <v>0</v>
      </c>
      <c r="J1459" s="212">
        <f t="shared" si="390"/>
        <v>0</v>
      </c>
      <c r="K1459" s="206">
        <v>0</v>
      </c>
      <c r="L1459" s="206">
        <v>0</v>
      </c>
      <c r="M1459" s="206">
        <v>0</v>
      </c>
      <c r="N1459" s="206">
        <v>0</v>
      </c>
      <c r="O1459" s="206">
        <v>0</v>
      </c>
      <c r="P1459" s="212">
        <f t="shared" si="393"/>
        <v>0</v>
      </c>
      <c r="Q1459" s="66">
        <f t="shared" si="392"/>
        <v>0</v>
      </c>
    </row>
    <row r="1460" spans="1:17" ht="16.5" hidden="1" customHeight="1" outlineLevel="2">
      <c r="A1460" s="510"/>
      <c r="B1460" s="511"/>
      <c r="C1460" s="140" t="s">
        <v>259</v>
      </c>
      <c r="D1460" s="140"/>
      <c r="E1460" s="206">
        <v>0</v>
      </c>
      <c r="F1460" s="206">
        <v>0</v>
      </c>
      <c r="G1460" s="206">
        <v>0</v>
      </c>
      <c r="H1460" s="349">
        <v>0</v>
      </c>
      <c r="I1460" s="349">
        <v>0</v>
      </c>
      <c r="J1460" s="212">
        <f t="shared" si="390"/>
        <v>0</v>
      </c>
      <c r="K1460" s="206">
        <v>0</v>
      </c>
      <c r="L1460" s="206">
        <v>0</v>
      </c>
      <c r="M1460" s="206">
        <v>0</v>
      </c>
      <c r="N1460" s="206">
        <v>0</v>
      </c>
      <c r="O1460" s="206">
        <v>0</v>
      </c>
      <c r="P1460" s="212">
        <f t="shared" si="393"/>
        <v>0</v>
      </c>
      <c r="Q1460" s="66">
        <f t="shared" si="392"/>
        <v>0</v>
      </c>
    </row>
    <row r="1461" spans="1:17" ht="16.5" hidden="1" customHeight="1" outlineLevel="2">
      <c r="A1461" s="510"/>
      <c r="B1461" s="511"/>
      <c r="C1461" s="140" t="s">
        <v>260</v>
      </c>
      <c r="D1461" s="140"/>
      <c r="E1461" s="206">
        <v>0</v>
      </c>
      <c r="F1461" s="206">
        <v>0</v>
      </c>
      <c r="G1461" s="206">
        <v>0</v>
      </c>
      <c r="H1461" s="349">
        <v>0</v>
      </c>
      <c r="I1461" s="349">
        <v>0</v>
      </c>
      <c r="J1461" s="212">
        <f t="shared" ref="J1461:J1477" si="396">I1461+H1461+G1461+F1461+E1461</f>
        <v>0</v>
      </c>
      <c r="K1461" s="206">
        <v>0</v>
      </c>
      <c r="L1461" s="206">
        <v>0</v>
      </c>
      <c r="M1461" s="206">
        <v>0</v>
      </c>
      <c r="N1461" s="206">
        <v>0</v>
      </c>
      <c r="O1461" s="206">
        <v>0</v>
      </c>
      <c r="P1461" s="212">
        <f t="shared" si="393"/>
        <v>0</v>
      </c>
      <c r="Q1461" s="66">
        <f t="shared" si="392"/>
        <v>0</v>
      </c>
    </row>
    <row r="1462" spans="1:17" ht="16.5" hidden="1" customHeight="1" outlineLevel="1">
      <c r="A1462" s="510"/>
      <c r="B1462" s="511"/>
      <c r="C1462" s="73" t="s">
        <v>263</v>
      </c>
      <c r="D1462" s="73"/>
      <c r="E1462" s="208">
        <f>SUM(E1463:E1464)</f>
        <v>0</v>
      </c>
      <c r="F1462" s="208">
        <f t="shared" ref="F1462:O1462" si="397">SUM(F1463:F1464)</f>
        <v>0</v>
      </c>
      <c r="G1462" s="208">
        <f t="shared" si="397"/>
        <v>0</v>
      </c>
      <c r="H1462" s="351">
        <v>0</v>
      </c>
      <c r="I1462" s="351">
        <v>0</v>
      </c>
      <c r="J1462" s="212">
        <f t="shared" si="396"/>
        <v>0</v>
      </c>
      <c r="K1462" s="208">
        <f t="shared" si="397"/>
        <v>0</v>
      </c>
      <c r="L1462" s="208">
        <f t="shared" si="397"/>
        <v>0</v>
      </c>
      <c r="M1462" s="208">
        <f t="shared" si="397"/>
        <v>0</v>
      </c>
      <c r="N1462" s="208">
        <f t="shared" si="397"/>
        <v>0</v>
      </c>
      <c r="O1462" s="208">
        <f t="shared" si="397"/>
        <v>0</v>
      </c>
      <c r="P1462" s="212">
        <f t="shared" si="393"/>
        <v>0</v>
      </c>
      <c r="Q1462" s="66">
        <f t="shared" si="392"/>
        <v>0</v>
      </c>
    </row>
    <row r="1463" spans="1:17" ht="16.5" hidden="1" customHeight="1" outlineLevel="2">
      <c r="A1463" s="510"/>
      <c r="B1463" s="511"/>
      <c r="C1463" s="140" t="s">
        <v>261</v>
      </c>
      <c r="D1463" s="140"/>
      <c r="E1463" s="206">
        <v>0</v>
      </c>
      <c r="F1463" s="206">
        <v>0</v>
      </c>
      <c r="G1463" s="206">
        <v>0</v>
      </c>
      <c r="H1463" s="349">
        <v>0</v>
      </c>
      <c r="I1463" s="349">
        <v>0</v>
      </c>
      <c r="J1463" s="212">
        <f t="shared" si="396"/>
        <v>0</v>
      </c>
      <c r="K1463" s="206">
        <v>0</v>
      </c>
      <c r="L1463" s="206">
        <v>0</v>
      </c>
      <c r="M1463" s="206">
        <v>0</v>
      </c>
      <c r="N1463" s="206">
        <v>0</v>
      </c>
      <c r="O1463" s="206">
        <v>0</v>
      </c>
      <c r="P1463" s="212">
        <f t="shared" si="393"/>
        <v>0</v>
      </c>
      <c r="Q1463" s="66">
        <f t="shared" si="392"/>
        <v>0</v>
      </c>
    </row>
    <row r="1464" spans="1:17" ht="16.5" hidden="1" customHeight="1" outlineLevel="2">
      <c r="A1464" s="510"/>
      <c r="B1464" s="511"/>
      <c r="C1464" s="141" t="s">
        <v>262</v>
      </c>
      <c r="D1464" s="141"/>
      <c r="E1464" s="206">
        <v>0</v>
      </c>
      <c r="F1464" s="206">
        <v>0</v>
      </c>
      <c r="G1464" s="206">
        <v>0</v>
      </c>
      <c r="H1464" s="349">
        <v>0</v>
      </c>
      <c r="I1464" s="349">
        <v>0</v>
      </c>
      <c r="J1464" s="212">
        <f t="shared" si="396"/>
        <v>0</v>
      </c>
      <c r="K1464" s="206">
        <v>0</v>
      </c>
      <c r="L1464" s="206">
        <v>0</v>
      </c>
      <c r="M1464" s="206">
        <v>0</v>
      </c>
      <c r="N1464" s="206">
        <v>0</v>
      </c>
      <c r="O1464" s="206">
        <v>0</v>
      </c>
      <c r="P1464" s="212">
        <f t="shared" si="393"/>
        <v>0</v>
      </c>
      <c r="Q1464" s="66">
        <f t="shared" si="392"/>
        <v>0</v>
      </c>
    </row>
    <row r="1465" spans="1:17" ht="16.5" hidden="1" customHeight="1" outlineLevel="1">
      <c r="A1465" s="510"/>
      <c r="B1465" s="511"/>
      <c r="C1465" s="138" t="s">
        <v>265</v>
      </c>
      <c r="D1465" s="138"/>
      <c r="E1465" s="208">
        <f>E1466</f>
        <v>0</v>
      </c>
      <c r="F1465" s="208">
        <f>F1466</f>
        <v>0</v>
      </c>
      <c r="G1465" s="208">
        <f t="shared" ref="G1465:O1465" si="398">G1466</f>
        <v>0</v>
      </c>
      <c r="H1465" s="351">
        <v>0</v>
      </c>
      <c r="I1465" s="351">
        <v>0</v>
      </c>
      <c r="J1465" s="212">
        <f t="shared" si="396"/>
        <v>0</v>
      </c>
      <c r="K1465" s="208">
        <f t="shared" si="398"/>
        <v>0</v>
      </c>
      <c r="L1465" s="208">
        <f t="shared" si="398"/>
        <v>0</v>
      </c>
      <c r="M1465" s="208">
        <f t="shared" si="398"/>
        <v>0</v>
      </c>
      <c r="N1465" s="208">
        <f t="shared" si="398"/>
        <v>0</v>
      </c>
      <c r="O1465" s="208">
        <f t="shared" si="398"/>
        <v>0</v>
      </c>
      <c r="P1465" s="212">
        <f t="shared" si="393"/>
        <v>0</v>
      </c>
      <c r="Q1465" s="66">
        <f t="shared" si="392"/>
        <v>0</v>
      </c>
    </row>
    <row r="1466" spans="1:17" ht="16.5" hidden="1" customHeight="1" outlineLevel="2">
      <c r="A1466" s="510"/>
      <c r="B1466" s="511"/>
      <c r="C1466" s="86" t="s">
        <v>264</v>
      </c>
      <c r="D1466" s="86"/>
      <c r="E1466" s="206">
        <v>0</v>
      </c>
      <c r="F1466" s="206">
        <v>0</v>
      </c>
      <c r="G1466" s="206">
        <v>0</v>
      </c>
      <c r="H1466" s="349">
        <v>0</v>
      </c>
      <c r="I1466" s="349">
        <v>0</v>
      </c>
      <c r="J1466" s="212">
        <f t="shared" si="396"/>
        <v>0</v>
      </c>
      <c r="K1466" s="206">
        <v>0</v>
      </c>
      <c r="L1466" s="206">
        <v>0</v>
      </c>
      <c r="M1466" s="206">
        <v>0</v>
      </c>
      <c r="N1466" s="206">
        <v>0</v>
      </c>
      <c r="O1466" s="206">
        <v>0</v>
      </c>
      <c r="P1466" s="212">
        <f t="shared" si="393"/>
        <v>0</v>
      </c>
      <c r="Q1466" s="66">
        <f t="shared" si="392"/>
        <v>0</v>
      </c>
    </row>
    <row r="1467" spans="1:17" ht="16.5" hidden="1" customHeight="1" outlineLevel="1">
      <c r="A1467" s="510"/>
      <c r="B1467" s="511"/>
      <c r="C1467" s="138" t="s">
        <v>267</v>
      </c>
      <c r="D1467" s="138"/>
      <c r="E1467" s="208">
        <f>SUM(E1468:E1469)</f>
        <v>0</v>
      </c>
      <c r="F1467" s="208">
        <f t="shared" ref="F1467:O1467" si="399">SUM(F1468:F1469)</f>
        <v>0</v>
      </c>
      <c r="G1467" s="208">
        <f t="shared" si="399"/>
        <v>0</v>
      </c>
      <c r="H1467" s="351">
        <v>0</v>
      </c>
      <c r="I1467" s="351">
        <v>0</v>
      </c>
      <c r="J1467" s="212">
        <f t="shared" si="396"/>
        <v>0</v>
      </c>
      <c r="K1467" s="208">
        <f t="shared" si="399"/>
        <v>0</v>
      </c>
      <c r="L1467" s="208">
        <f t="shared" si="399"/>
        <v>0</v>
      </c>
      <c r="M1467" s="208">
        <f t="shared" si="399"/>
        <v>0</v>
      </c>
      <c r="N1467" s="208">
        <f t="shared" si="399"/>
        <v>0</v>
      </c>
      <c r="O1467" s="208">
        <f t="shared" si="399"/>
        <v>0</v>
      </c>
      <c r="P1467" s="212">
        <f t="shared" si="393"/>
        <v>0</v>
      </c>
      <c r="Q1467" s="66">
        <f t="shared" si="392"/>
        <v>0</v>
      </c>
    </row>
    <row r="1468" spans="1:17" ht="16.5" hidden="1" customHeight="1" outlineLevel="2">
      <c r="A1468" s="510"/>
      <c r="B1468" s="511"/>
      <c r="C1468" s="140" t="s">
        <v>17</v>
      </c>
      <c r="D1468" s="140"/>
      <c r="E1468" s="206">
        <v>0</v>
      </c>
      <c r="F1468" s="206">
        <v>0</v>
      </c>
      <c r="G1468" s="206">
        <v>0</v>
      </c>
      <c r="H1468" s="349">
        <v>0</v>
      </c>
      <c r="I1468" s="349">
        <v>0</v>
      </c>
      <c r="J1468" s="212">
        <f t="shared" si="396"/>
        <v>0</v>
      </c>
      <c r="K1468" s="206">
        <v>0</v>
      </c>
      <c r="L1468" s="206">
        <v>0</v>
      </c>
      <c r="M1468" s="206">
        <v>0</v>
      </c>
      <c r="N1468" s="206">
        <v>0</v>
      </c>
      <c r="O1468" s="206">
        <v>0</v>
      </c>
      <c r="P1468" s="212">
        <f t="shared" si="393"/>
        <v>0</v>
      </c>
      <c r="Q1468" s="66">
        <f t="shared" si="392"/>
        <v>0</v>
      </c>
    </row>
    <row r="1469" spans="1:17" ht="16.5" hidden="1" customHeight="1" outlineLevel="2">
      <c r="A1469" s="510"/>
      <c r="B1469" s="511"/>
      <c r="C1469" s="142" t="s">
        <v>266</v>
      </c>
      <c r="D1469" s="142"/>
      <c r="E1469" s="206">
        <v>0</v>
      </c>
      <c r="F1469" s="206">
        <v>0</v>
      </c>
      <c r="G1469" s="206">
        <v>0</v>
      </c>
      <c r="H1469" s="349">
        <v>0</v>
      </c>
      <c r="I1469" s="349">
        <v>0</v>
      </c>
      <c r="J1469" s="212">
        <f t="shared" si="396"/>
        <v>0</v>
      </c>
      <c r="K1469" s="206">
        <v>0</v>
      </c>
      <c r="L1469" s="206">
        <v>0</v>
      </c>
      <c r="M1469" s="206">
        <v>0</v>
      </c>
      <c r="N1469" s="206">
        <v>0</v>
      </c>
      <c r="O1469" s="206">
        <v>0</v>
      </c>
      <c r="P1469" s="212">
        <f t="shared" si="393"/>
        <v>0</v>
      </c>
      <c r="Q1469" s="66">
        <f t="shared" si="392"/>
        <v>0</v>
      </c>
    </row>
    <row r="1470" spans="1:17" ht="16.5" hidden="1" customHeight="1" outlineLevel="1">
      <c r="A1470" s="510"/>
      <c r="B1470" s="511"/>
      <c r="C1470" s="138" t="s">
        <v>270</v>
      </c>
      <c r="D1470" s="138"/>
      <c r="E1470" s="208">
        <f>SUM(E1471:E1472)</f>
        <v>0</v>
      </c>
      <c r="F1470" s="208">
        <f t="shared" ref="F1470:O1470" si="400">SUM(F1471:F1472)</f>
        <v>0</v>
      </c>
      <c r="G1470" s="208">
        <f t="shared" si="400"/>
        <v>0</v>
      </c>
      <c r="H1470" s="351">
        <v>0</v>
      </c>
      <c r="I1470" s="351">
        <v>0</v>
      </c>
      <c r="J1470" s="212">
        <f t="shared" si="396"/>
        <v>0</v>
      </c>
      <c r="K1470" s="208">
        <f t="shared" si="400"/>
        <v>0</v>
      </c>
      <c r="L1470" s="208">
        <f t="shared" si="400"/>
        <v>0</v>
      </c>
      <c r="M1470" s="208">
        <f t="shared" si="400"/>
        <v>0</v>
      </c>
      <c r="N1470" s="208">
        <f t="shared" si="400"/>
        <v>0</v>
      </c>
      <c r="O1470" s="208">
        <f t="shared" si="400"/>
        <v>0</v>
      </c>
      <c r="P1470" s="212">
        <f t="shared" si="393"/>
        <v>0</v>
      </c>
      <c r="Q1470" s="66">
        <f t="shared" si="392"/>
        <v>0</v>
      </c>
    </row>
    <row r="1471" spans="1:17" ht="16.5" hidden="1" customHeight="1" outlineLevel="2">
      <c r="A1471" s="510"/>
      <c r="B1471" s="511"/>
      <c r="C1471" s="140" t="s">
        <v>268</v>
      </c>
      <c r="D1471" s="140"/>
      <c r="E1471" s="206">
        <v>0</v>
      </c>
      <c r="F1471" s="206">
        <v>0</v>
      </c>
      <c r="G1471" s="206">
        <v>0</v>
      </c>
      <c r="H1471" s="349">
        <v>0</v>
      </c>
      <c r="I1471" s="349">
        <v>0</v>
      </c>
      <c r="J1471" s="212">
        <f t="shared" si="396"/>
        <v>0</v>
      </c>
      <c r="K1471" s="206">
        <v>0</v>
      </c>
      <c r="L1471" s="206">
        <v>0</v>
      </c>
      <c r="M1471" s="206">
        <v>0</v>
      </c>
      <c r="N1471" s="206">
        <v>0</v>
      </c>
      <c r="O1471" s="206">
        <v>0</v>
      </c>
      <c r="P1471" s="212">
        <f t="shared" si="393"/>
        <v>0</v>
      </c>
      <c r="Q1471" s="66">
        <f t="shared" si="392"/>
        <v>0</v>
      </c>
    </row>
    <row r="1472" spans="1:17" ht="16.5" hidden="1" customHeight="1" outlineLevel="2">
      <c r="A1472" s="510"/>
      <c r="B1472" s="511"/>
      <c r="C1472" s="140" t="s">
        <v>269</v>
      </c>
      <c r="D1472" s="140"/>
      <c r="E1472" s="206">
        <v>0</v>
      </c>
      <c r="F1472" s="206">
        <v>0</v>
      </c>
      <c r="G1472" s="206">
        <v>0</v>
      </c>
      <c r="H1472" s="349">
        <v>0</v>
      </c>
      <c r="I1472" s="349">
        <v>0</v>
      </c>
      <c r="J1472" s="212">
        <f t="shared" si="396"/>
        <v>0</v>
      </c>
      <c r="K1472" s="206">
        <v>0</v>
      </c>
      <c r="L1472" s="206">
        <v>0</v>
      </c>
      <c r="M1472" s="206">
        <v>0</v>
      </c>
      <c r="N1472" s="206">
        <v>0</v>
      </c>
      <c r="O1472" s="206">
        <v>0</v>
      </c>
      <c r="P1472" s="212">
        <f t="shared" si="393"/>
        <v>0</v>
      </c>
      <c r="Q1472" s="66">
        <f t="shared" si="392"/>
        <v>0</v>
      </c>
    </row>
    <row r="1473" spans="1:17" ht="16.5" hidden="1" customHeight="1" outlineLevel="1">
      <c r="A1473" s="510"/>
      <c r="B1473" s="511"/>
      <c r="C1473" s="138" t="s">
        <v>273</v>
      </c>
      <c r="D1473" s="138"/>
      <c r="E1473" s="208">
        <f>SUM(E1474:E1475)</f>
        <v>0</v>
      </c>
      <c r="F1473" s="208">
        <f t="shared" ref="F1473:O1473" si="401">SUM(F1474:F1475)</f>
        <v>0</v>
      </c>
      <c r="G1473" s="208">
        <f t="shared" si="401"/>
        <v>0</v>
      </c>
      <c r="H1473" s="351">
        <v>0</v>
      </c>
      <c r="I1473" s="351">
        <v>0</v>
      </c>
      <c r="J1473" s="212">
        <f t="shared" si="396"/>
        <v>0</v>
      </c>
      <c r="K1473" s="208">
        <f t="shared" si="401"/>
        <v>0</v>
      </c>
      <c r="L1473" s="208">
        <f t="shared" si="401"/>
        <v>0</v>
      </c>
      <c r="M1473" s="208">
        <f t="shared" si="401"/>
        <v>0</v>
      </c>
      <c r="N1473" s="208">
        <f t="shared" si="401"/>
        <v>0</v>
      </c>
      <c r="O1473" s="208">
        <f t="shared" si="401"/>
        <v>0</v>
      </c>
      <c r="P1473" s="212">
        <f t="shared" si="393"/>
        <v>0</v>
      </c>
      <c r="Q1473" s="66">
        <f t="shared" si="392"/>
        <v>0</v>
      </c>
    </row>
    <row r="1474" spans="1:17" ht="16.5" hidden="1" customHeight="1" outlineLevel="2">
      <c r="A1474" s="510"/>
      <c r="B1474" s="511"/>
      <c r="C1474" s="97" t="s">
        <v>271</v>
      </c>
      <c r="D1474" s="97"/>
      <c r="E1474" s="206">
        <v>0</v>
      </c>
      <c r="F1474" s="206">
        <v>0</v>
      </c>
      <c r="G1474" s="206">
        <v>0</v>
      </c>
      <c r="H1474" s="349">
        <v>0</v>
      </c>
      <c r="I1474" s="349">
        <v>0</v>
      </c>
      <c r="J1474" s="212">
        <f t="shared" si="396"/>
        <v>0</v>
      </c>
      <c r="K1474" s="206">
        <v>0</v>
      </c>
      <c r="L1474" s="206">
        <v>0</v>
      </c>
      <c r="M1474" s="206">
        <v>0</v>
      </c>
      <c r="N1474" s="206">
        <v>0</v>
      </c>
      <c r="O1474" s="206">
        <v>0</v>
      </c>
      <c r="P1474" s="212">
        <f t="shared" si="393"/>
        <v>0</v>
      </c>
      <c r="Q1474" s="66">
        <f t="shared" si="392"/>
        <v>0</v>
      </c>
    </row>
    <row r="1475" spans="1:17" ht="16.5" hidden="1" customHeight="1" outlineLevel="2">
      <c r="A1475" s="510"/>
      <c r="B1475" s="511"/>
      <c r="C1475" s="97" t="s">
        <v>272</v>
      </c>
      <c r="D1475" s="97"/>
      <c r="E1475" s="206">
        <v>0</v>
      </c>
      <c r="F1475" s="206">
        <v>0</v>
      </c>
      <c r="G1475" s="206">
        <v>0</v>
      </c>
      <c r="H1475" s="349">
        <v>0</v>
      </c>
      <c r="I1475" s="349">
        <v>0</v>
      </c>
      <c r="J1475" s="212">
        <f t="shared" si="396"/>
        <v>0</v>
      </c>
      <c r="K1475" s="206">
        <v>0</v>
      </c>
      <c r="L1475" s="206">
        <v>0</v>
      </c>
      <c r="M1475" s="206">
        <v>0</v>
      </c>
      <c r="N1475" s="206">
        <v>0</v>
      </c>
      <c r="O1475" s="206">
        <v>0</v>
      </c>
      <c r="P1475" s="212">
        <f t="shared" si="393"/>
        <v>0</v>
      </c>
      <c r="Q1475" s="66">
        <f t="shared" si="392"/>
        <v>0</v>
      </c>
    </row>
    <row r="1476" spans="1:17" ht="16.5" hidden="1" customHeight="1" outlineLevel="1">
      <c r="A1476" s="510"/>
      <c r="B1476" s="511"/>
      <c r="C1476" s="138" t="s">
        <v>274</v>
      </c>
      <c r="D1476" s="138"/>
      <c r="E1476" s="208">
        <f>E1477</f>
        <v>0</v>
      </c>
      <c r="F1476" s="208">
        <f t="shared" ref="F1476:O1476" si="402">F1477</f>
        <v>0</v>
      </c>
      <c r="G1476" s="208">
        <f t="shared" si="402"/>
        <v>0</v>
      </c>
      <c r="H1476" s="351">
        <v>0</v>
      </c>
      <c r="I1476" s="351">
        <v>0</v>
      </c>
      <c r="J1476" s="212">
        <f t="shared" si="396"/>
        <v>0</v>
      </c>
      <c r="K1476" s="208">
        <f t="shared" si="402"/>
        <v>0</v>
      </c>
      <c r="L1476" s="208">
        <f t="shared" si="402"/>
        <v>0</v>
      </c>
      <c r="M1476" s="208">
        <f t="shared" si="402"/>
        <v>0</v>
      </c>
      <c r="N1476" s="208">
        <f t="shared" si="402"/>
        <v>0</v>
      </c>
      <c r="O1476" s="208">
        <f t="shared" si="402"/>
        <v>0</v>
      </c>
      <c r="P1476" s="212">
        <f t="shared" si="393"/>
        <v>0</v>
      </c>
      <c r="Q1476" s="66">
        <f t="shared" si="392"/>
        <v>0</v>
      </c>
    </row>
    <row r="1477" spans="1:17" ht="19.5" hidden="1" customHeight="1" outlineLevel="2">
      <c r="A1477" s="510"/>
      <c r="B1477" s="511"/>
      <c r="C1477" s="139" t="s">
        <v>275</v>
      </c>
      <c r="D1477" s="139"/>
      <c r="E1477" s="206">
        <v>0</v>
      </c>
      <c r="F1477" s="206">
        <v>0</v>
      </c>
      <c r="G1477" s="206">
        <v>0</v>
      </c>
      <c r="H1477" s="349">
        <v>0</v>
      </c>
      <c r="I1477" s="349">
        <v>0</v>
      </c>
      <c r="J1477" s="212">
        <f t="shared" si="396"/>
        <v>0</v>
      </c>
      <c r="K1477" s="206">
        <v>0</v>
      </c>
      <c r="L1477" s="206">
        <v>0</v>
      </c>
      <c r="M1477" s="206">
        <v>0</v>
      </c>
      <c r="N1477" s="206">
        <v>0</v>
      </c>
      <c r="O1477" s="206">
        <v>0</v>
      </c>
      <c r="P1477" s="212">
        <f t="shared" si="393"/>
        <v>0</v>
      </c>
      <c r="Q1477" s="66">
        <f t="shared" si="392"/>
        <v>0</v>
      </c>
    </row>
    <row r="1478" spans="1:17" ht="24.75" customHeight="1" collapsed="1">
      <c r="A1478" s="510"/>
      <c r="B1478" s="511"/>
      <c r="C1478" s="128" t="s">
        <v>277</v>
      </c>
      <c r="D1478" s="25">
        <v>0</v>
      </c>
      <c r="E1478" s="208">
        <f>E1479+E1536+E1540+E1544
+E1547+E1549+E1552+E1555+E1558</f>
        <v>0</v>
      </c>
      <c r="F1478" s="208">
        <f t="shared" ref="F1478:O1478" si="403">F1479+F1536+F1540+F1544
+F1547+F1549+F1552+F1555+F1558</f>
        <v>0</v>
      </c>
      <c r="G1478" s="208">
        <f t="shared" si="403"/>
        <v>0</v>
      </c>
      <c r="H1478" s="351">
        <v>0</v>
      </c>
      <c r="I1478" s="351">
        <v>0</v>
      </c>
      <c r="J1478" s="212">
        <f>I1478+H1478+G1478+F1478+E1478+D1478</f>
        <v>0</v>
      </c>
      <c r="K1478" s="208">
        <f t="shared" si="403"/>
        <v>0</v>
      </c>
      <c r="L1478" s="208">
        <f t="shared" si="403"/>
        <v>0</v>
      </c>
      <c r="M1478" s="208">
        <f t="shared" si="403"/>
        <v>0</v>
      </c>
      <c r="N1478" s="208">
        <f t="shared" si="403"/>
        <v>0</v>
      </c>
      <c r="O1478" s="208">
        <f t="shared" si="403"/>
        <v>0</v>
      </c>
      <c r="P1478" s="21">
        <f t="shared" ref="P1478:P1541" si="404">O1478+N1478+M1478+L1478+K1478</f>
        <v>0</v>
      </c>
      <c r="Q1478" s="118">
        <f t="shared" si="392"/>
        <v>0</v>
      </c>
    </row>
    <row r="1479" spans="1:17" ht="16.5" hidden="1" customHeight="1" outlineLevel="1">
      <c r="A1479" s="510"/>
      <c r="B1479" s="511"/>
      <c r="C1479" s="138" t="s">
        <v>208</v>
      </c>
      <c r="D1479" s="138"/>
      <c r="E1479" s="208">
        <f>SUM(E1480:E1535)</f>
        <v>0</v>
      </c>
      <c r="F1479" s="208">
        <f t="shared" ref="F1479:O1479" si="405">SUM(F1480:F1535)</f>
        <v>0</v>
      </c>
      <c r="G1479" s="208">
        <f t="shared" si="405"/>
        <v>0</v>
      </c>
      <c r="H1479" s="351">
        <v>0</v>
      </c>
      <c r="I1479" s="351">
        <v>0</v>
      </c>
      <c r="J1479" s="212">
        <f t="shared" ref="J1479:J1542" si="406">I1479+H1479+G1479+F1479+E1479+D1479</f>
        <v>0</v>
      </c>
      <c r="K1479" s="208">
        <f t="shared" si="405"/>
        <v>0</v>
      </c>
      <c r="L1479" s="208">
        <f t="shared" si="405"/>
        <v>0</v>
      </c>
      <c r="M1479" s="208">
        <f t="shared" si="405"/>
        <v>0</v>
      </c>
      <c r="N1479" s="208">
        <f t="shared" si="405"/>
        <v>0</v>
      </c>
      <c r="O1479" s="208">
        <f t="shared" si="405"/>
        <v>0</v>
      </c>
      <c r="P1479" s="21">
        <f t="shared" si="404"/>
        <v>0</v>
      </c>
      <c r="Q1479" s="118">
        <f t="shared" si="392"/>
        <v>0</v>
      </c>
    </row>
    <row r="1480" spans="1:17" ht="16.5" hidden="1" customHeight="1" outlineLevel="2">
      <c r="A1480" s="510"/>
      <c r="B1480" s="511"/>
      <c r="C1480" s="139" t="s">
        <v>16</v>
      </c>
      <c r="D1480" s="139"/>
      <c r="E1480" s="206">
        <v>0</v>
      </c>
      <c r="F1480" s="206">
        <v>0</v>
      </c>
      <c r="G1480" s="206">
        <v>0</v>
      </c>
      <c r="H1480" s="349">
        <v>0</v>
      </c>
      <c r="I1480" s="349">
        <v>0</v>
      </c>
      <c r="J1480" s="212">
        <f t="shared" si="406"/>
        <v>0</v>
      </c>
      <c r="K1480" s="206">
        <v>0</v>
      </c>
      <c r="L1480" s="206">
        <v>0</v>
      </c>
      <c r="M1480" s="206">
        <v>0</v>
      </c>
      <c r="N1480" s="206">
        <v>0</v>
      </c>
      <c r="O1480" s="206">
        <v>0</v>
      </c>
      <c r="P1480" s="21">
        <f t="shared" si="404"/>
        <v>0</v>
      </c>
      <c r="Q1480" s="118">
        <f t="shared" si="392"/>
        <v>0</v>
      </c>
    </row>
    <row r="1481" spans="1:17" ht="16.5" hidden="1" customHeight="1" outlineLevel="2">
      <c r="A1481" s="510"/>
      <c r="B1481" s="511"/>
      <c r="C1481" s="139" t="s">
        <v>17</v>
      </c>
      <c r="D1481" s="139"/>
      <c r="E1481" s="206">
        <v>0</v>
      </c>
      <c r="F1481" s="206">
        <v>0</v>
      </c>
      <c r="G1481" s="206">
        <v>0</v>
      </c>
      <c r="H1481" s="349">
        <v>0</v>
      </c>
      <c r="I1481" s="349">
        <v>0</v>
      </c>
      <c r="J1481" s="212">
        <f t="shared" si="406"/>
        <v>0</v>
      </c>
      <c r="K1481" s="206">
        <v>0</v>
      </c>
      <c r="L1481" s="206">
        <v>0</v>
      </c>
      <c r="M1481" s="206">
        <v>0</v>
      </c>
      <c r="N1481" s="206">
        <v>0</v>
      </c>
      <c r="O1481" s="206">
        <v>0</v>
      </c>
      <c r="P1481" s="21">
        <f t="shared" si="404"/>
        <v>0</v>
      </c>
      <c r="Q1481" s="118">
        <f t="shared" si="392"/>
        <v>0</v>
      </c>
    </row>
    <row r="1482" spans="1:17" ht="16.5" hidden="1" customHeight="1" outlineLevel="2">
      <c r="A1482" s="510"/>
      <c r="B1482" s="511"/>
      <c r="C1482" s="139" t="s">
        <v>209</v>
      </c>
      <c r="D1482" s="139"/>
      <c r="E1482" s="206">
        <v>0</v>
      </c>
      <c r="F1482" s="206">
        <v>0</v>
      </c>
      <c r="G1482" s="206">
        <v>0</v>
      </c>
      <c r="H1482" s="349">
        <v>0</v>
      </c>
      <c r="I1482" s="349">
        <v>0</v>
      </c>
      <c r="J1482" s="212">
        <f t="shared" si="406"/>
        <v>0</v>
      </c>
      <c r="K1482" s="206">
        <v>0</v>
      </c>
      <c r="L1482" s="206">
        <v>0</v>
      </c>
      <c r="M1482" s="206">
        <v>0</v>
      </c>
      <c r="N1482" s="206">
        <v>0</v>
      </c>
      <c r="O1482" s="206">
        <v>0</v>
      </c>
      <c r="P1482" s="21">
        <f t="shared" si="404"/>
        <v>0</v>
      </c>
      <c r="Q1482" s="118">
        <f t="shared" si="392"/>
        <v>0</v>
      </c>
    </row>
    <row r="1483" spans="1:17" ht="16.5" hidden="1" customHeight="1" outlineLevel="2">
      <c r="A1483" s="510"/>
      <c r="B1483" s="511"/>
      <c r="C1483" s="139" t="s">
        <v>210</v>
      </c>
      <c r="D1483" s="139"/>
      <c r="E1483" s="206">
        <v>0</v>
      </c>
      <c r="F1483" s="206">
        <v>0</v>
      </c>
      <c r="G1483" s="206">
        <v>0</v>
      </c>
      <c r="H1483" s="349">
        <v>0</v>
      </c>
      <c r="I1483" s="349">
        <v>0</v>
      </c>
      <c r="J1483" s="212">
        <f t="shared" si="406"/>
        <v>0</v>
      </c>
      <c r="K1483" s="206">
        <v>0</v>
      </c>
      <c r="L1483" s="206">
        <v>0</v>
      </c>
      <c r="M1483" s="206">
        <v>0</v>
      </c>
      <c r="N1483" s="206">
        <v>0</v>
      </c>
      <c r="O1483" s="206">
        <v>0</v>
      </c>
      <c r="P1483" s="21">
        <f t="shared" si="404"/>
        <v>0</v>
      </c>
      <c r="Q1483" s="118">
        <f t="shared" si="392"/>
        <v>0</v>
      </c>
    </row>
    <row r="1484" spans="1:17" ht="16.5" hidden="1" customHeight="1" outlineLevel="2">
      <c r="A1484" s="510"/>
      <c r="B1484" s="511"/>
      <c r="C1484" s="139" t="s">
        <v>211</v>
      </c>
      <c r="D1484" s="139"/>
      <c r="E1484" s="206">
        <v>0</v>
      </c>
      <c r="F1484" s="206">
        <v>0</v>
      </c>
      <c r="G1484" s="206">
        <v>0</v>
      </c>
      <c r="H1484" s="349">
        <v>0</v>
      </c>
      <c r="I1484" s="349">
        <v>0</v>
      </c>
      <c r="J1484" s="212">
        <f t="shared" si="406"/>
        <v>0</v>
      </c>
      <c r="K1484" s="206">
        <v>0</v>
      </c>
      <c r="L1484" s="206">
        <v>0</v>
      </c>
      <c r="M1484" s="206">
        <v>0</v>
      </c>
      <c r="N1484" s="206">
        <v>0</v>
      </c>
      <c r="O1484" s="206">
        <v>0</v>
      </c>
      <c r="P1484" s="21">
        <f t="shared" si="404"/>
        <v>0</v>
      </c>
      <c r="Q1484" s="118">
        <f t="shared" si="392"/>
        <v>0</v>
      </c>
    </row>
    <row r="1485" spans="1:17" ht="16.5" hidden="1" customHeight="1" outlineLevel="2">
      <c r="A1485" s="510"/>
      <c r="B1485" s="511"/>
      <c r="C1485" s="139" t="s">
        <v>212</v>
      </c>
      <c r="D1485" s="139"/>
      <c r="E1485" s="206">
        <v>0</v>
      </c>
      <c r="F1485" s="206">
        <v>0</v>
      </c>
      <c r="G1485" s="206">
        <v>0</v>
      </c>
      <c r="H1485" s="349">
        <v>0</v>
      </c>
      <c r="I1485" s="349">
        <v>0</v>
      </c>
      <c r="J1485" s="212">
        <f t="shared" si="406"/>
        <v>0</v>
      </c>
      <c r="K1485" s="206">
        <v>0</v>
      </c>
      <c r="L1485" s="206">
        <v>0</v>
      </c>
      <c r="M1485" s="206">
        <v>0</v>
      </c>
      <c r="N1485" s="206">
        <v>0</v>
      </c>
      <c r="O1485" s="206">
        <v>0</v>
      </c>
      <c r="P1485" s="21">
        <f t="shared" si="404"/>
        <v>0</v>
      </c>
      <c r="Q1485" s="118">
        <f t="shared" si="392"/>
        <v>0</v>
      </c>
    </row>
    <row r="1486" spans="1:17" ht="16.5" hidden="1" customHeight="1" outlineLevel="2">
      <c r="A1486" s="510"/>
      <c r="B1486" s="511"/>
      <c r="C1486" s="139" t="s">
        <v>213</v>
      </c>
      <c r="D1486" s="139"/>
      <c r="E1486" s="206">
        <v>0</v>
      </c>
      <c r="F1486" s="206">
        <v>0</v>
      </c>
      <c r="G1486" s="206">
        <v>0</v>
      </c>
      <c r="H1486" s="349">
        <v>0</v>
      </c>
      <c r="I1486" s="349">
        <v>0</v>
      </c>
      <c r="J1486" s="212">
        <f t="shared" si="406"/>
        <v>0</v>
      </c>
      <c r="K1486" s="206">
        <v>0</v>
      </c>
      <c r="L1486" s="206">
        <v>0</v>
      </c>
      <c r="M1486" s="206">
        <v>0</v>
      </c>
      <c r="N1486" s="206">
        <v>0</v>
      </c>
      <c r="O1486" s="206">
        <v>0</v>
      </c>
      <c r="P1486" s="21">
        <f t="shared" si="404"/>
        <v>0</v>
      </c>
      <c r="Q1486" s="118">
        <f t="shared" si="392"/>
        <v>0</v>
      </c>
    </row>
    <row r="1487" spans="1:17" ht="16.5" hidden="1" customHeight="1" outlineLevel="2">
      <c r="A1487" s="510"/>
      <c r="B1487" s="511"/>
      <c r="C1487" s="139" t="s">
        <v>214</v>
      </c>
      <c r="D1487" s="139"/>
      <c r="E1487" s="206">
        <v>0</v>
      </c>
      <c r="F1487" s="206">
        <v>0</v>
      </c>
      <c r="G1487" s="206">
        <v>0</v>
      </c>
      <c r="H1487" s="349">
        <v>0</v>
      </c>
      <c r="I1487" s="349">
        <v>0</v>
      </c>
      <c r="J1487" s="212">
        <f t="shared" si="406"/>
        <v>0</v>
      </c>
      <c r="K1487" s="206">
        <v>0</v>
      </c>
      <c r="L1487" s="206">
        <v>0</v>
      </c>
      <c r="M1487" s="206">
        <v>0</v>
      </c>
      <c r="N1487" s="206">
        <v>0</v>
      </c>
      <c r="O1487" s="206">
        <v>0</v>
      </c>
      <c r="P1487" s="21">
        <f t="shared" si="404"/>
        <v>0</v>
      </c>
      <c r="Q1487" s="118">
        <f t="shared" si="392"/>
        <v>0</v>
      </c>
    </row>
    <row r="1488" spans="1:17" ht="16.5" hidden="1" customHeight="1" outlineLevel="2">
      <c r="A1488" s="510"/>
      <c r="B1488" s="511"/>
      <c r="C1488" s="139" t="s">
        <v>215</v>
      </c>
      <c r="D1488" s="139"/>
      <c r="E1488" s="206">
        <v>0</v>
      </c>
      <c r="F1488" s="206">
        <v>0</v>
      </c>
      <c r="G1488" s="206">
        <v>0</v>
      </c>
      <c r="H1488" s="349">
        <v>0</v>
      </c>
      <c r="I1488" s="349">
        <v>0</v>
      </c>
      <c r="J1488" s="212">
        <f t="shared" si="406"/>
        <v>0</v>
      </c>
      <c r="K1488" s="206">
        <v>0</v>
      </c>
      <c r="L1488" s="206">
        <v>0</v>
      </c>
      <c r="M1488" s="206">
        <v>0</v>
      </c>
      <c r="N1488" s="206">
        <v>0</v>
      </c>
      <c r="O1488" s="206">
        <v>0</v>
      </c>
      <c r="P1488" s="21">
        <f t="shared" si="404"/>
        <v>0</v>
      </c>
      <c r="Q1488" s="118">
        <f t="shared" ref="Q1488:Q1551" si="407">J1488+P1488</f>
        <v>0</v>
      </c>
    </row>
    <row r="1489" spans="1:17" ht="16.5" hidden="1" customHeight="1" outlineLevel="2">
      <c r="A1489" s="510"/>
      <c r="B1489" s="511"/>
      <c r="C1489" s="139" t="s">
        <v>216</v>
      </c>
      <c r="D1489" s="139"/>
      <c r="E1489" s="206">
        <v>0</v>
      </c>
      <c r="F1489" s="206">
        <v>0</v>
      </c>
      <c r="G1489" s="206">
        <v>0</v>
      </c>
      <c r="H1489" s="349">
        <v>0</v>
      </c>
      <c r="I1489" s="349">
        <v>0</v>
      </c>
      <c r="J1489" s="212">
        <f t="shared" si="406"/>
        <v>0</v>
      </c>
      <c r="K1489" s="206">
        <v>0</v>
      </c>
      <c r="L1489" s="206">
        <v>0</v>
      </c>
      <c r="M1489" s="206">
        <v>0</v>
      </c>
      <c r="N1489" s="206">
        <v>0</v>
      </c>
      <c r="O1489" s="206">
        <v>0</v>
      </c>
      <c r="P1489" s="21">
        <f t="shared" si="404"/>
        <v>0</v>
      </c>
      <c r="Q1489" s="118">
        <f t="shared" si="407"/>
        <v>0</v>
      </c>
    </row>
    <row r="1490" spans="1:17" ht="16.5" hidden="1" customHeight="1" outlineLevel="2">
      <c r="A1490" s="510"/>
      <c r="B1490" s="511"/>
      <c r="C1490" s="139" t="s">
        <v>217</v>
      </c>
      <c r="D1490" s="139"/>
      <c r="E1490" s="206">
        <v>0</v>
      </c>
      <c r="F1490" s="206">
        <v>0</v>
      </c>
      <c r="G1490" s="206">
        <v>0</v>
      </c>
      <c r="H1490" s="349">
        <v>0</v>
      </c>
      <c r="I1490" s="349">
        <v>0</v>
      </c>
      <c r="J1490" s="212">
        <f t="shared" si="406"/>
        <v>0</v>
      </c>
      <c r="K1490" s="206">
        <v>0</v>
      </c>
      <c r="L1490" s="206">
        <v>0</v>
      </c>
      <c r="M1490" s="206">
        <v>0</v>
      </c>
      <c r="N1490" s="206">
        <v>0</v>
      </c>
      <c r="O1490" s="206">
        <v>0</v>
      </c>
      <c r="P1490" s="21">
        <f t="shared" si="404"/>
        <v>0</v>
      </c>
      <c r="Q1490" s="118">
        <f t="shared" si="407"/>
        <v>0</v>
      </c>
    </row>
    <row r="1491" spans="1:17" ht="33" hidden="1" customHeight="1" outlineLevel="2">
      <c r="A1491" s="510"/>
      <c r="B1491" s="511"/>
      <c r="C1491" s="139" t="s">
        <v>218</v>
      </c>
      <c r="D1491" s="139"/>
      <c r="E1491" s="206">
        <v>0</v>
      </c>
      <c r="F1491" s="206">
        <v>0</v>
      </c>
      <c r="G1491" s="206">
        <v>0</v>
      </c>
      <c r="H1491" s="349">
        <v>0</v>
      </c>
      <c r="I1491" s="349">
        <v>0</v>
      </c>
      <c r="J1491" s="212">
        <f t="shared" si="406"/>
        <v>0</v>
      </c>
      <c r="K1491" s="206">
        <v>0</v>
      </c>
      <c r="L1491" s="206">
        <v>0</v>
      </c>
      <c r="M1491" s="206">
        <v>0</v>
      </c>
      <c r="N1491" s="206">
        <v>0</v>
      </c>
      <c r="O1491" s="206">
        <v>0</v>
      </c>
      <c r="P1491" s="21">
        <f t="shared" si="404"/>
        <v>0</v>
      </c>
      <c r="Q1491" s="118">
        <f t="shared" si="407"/>
        <v>0</v>
      </c>
    </row>
    <row r="1492" spans="1:17" ht="16.5" hidden="1" customHeight="1" outlineLevel="2">
      <c r="A1492" s="510"/>
      <c r="B1492" s="511"/>
      <c r="C1492" s="139" t="s">
        <v>219</v>
      </c>
      <c r="D1492" s="139"/>
      <c r="E1492" s="206">
        <v>0</v>
      </c>
      <c r="F1492" s="206">
        <v>0</v>
      </c>
      <c r="G1492" s="206">
        <v>0</v>
      </c>
      <c r="H1492" s="349">
        <v>0</v>
      </c>
      <c r="I1492" s="349">
        <v>0</v>
      </c>
      <c r="J1492" s="212">
        <f t="shared" si="406"/>
        <v>0</v>
      </c>
      <c r="K1492" s="206">
        <v>0</v>
      </c>
      <c r="L1492" s="206">
        <v>0</v>
      </c>
      <c r="M1492" s="206">
        <v>0</v>
      </c>
      <c r="N1492" s="206">
        <v>0</v>
      </c>
      <c r="O1492" s="206">
        <v>0</v>
      </c>
      <c r="P1492" s="21">
        <f t="shared" si="404"/>
        <v>0</v>
      </c>
      <c r="Q1492" s="118">
        <f t="shared" si="407"/>
        <v>0</v>
      </c>
    </row>
    <row r="1493" spans="1:17" ht="16.5" hidden="1" customHeight="1" outlineLevel="2">
      <c r="A1493" s="510"/>
      <c r="B1493" s="511"/>
      <c r="C1493" s="139" t="s">
        <v>215</v>
      </c>
      <c r="D1493" s="139"/>
      <c r="E1493" s="206">
        <v>0</v>
      </c>
      <c r="F1493" s="206">
        <v>0</v>
      </c>
      <c r="G1493" s="206">
        <v>0</v>
      </c>
      <c r="H1493" s="349">
        <v>0</v>
      </c>
      <c r="I1493" s="349">
        <v>0</v>
      </c>
      <c r="J1493" s="212">
        <f t="shared" si="406"/>
        <v>0</v>
      </c>
      <c r="K1493" s="206">
        <v>0</v>
      </c>
      <c r="L1493" s="206">
        <v>0</v>
      </c>
      <c r="M1493" s="206">
        <v>0</v>
      </c>
      <c r="N1493" s="206">
        <v>0</v>
      </c>
      <c r="O1493" s="206">
        <v>0</v>
      </c>
      <c r="P1493" s="21">
        <f t="shared" si="404"/>
        <v>0</v>
      </c>
      <c r="Q1493" s="118">
        <f t="shared" si="407"/>
        <v>0</v>
      </c>
    </row>
    <row r="1494" spans="1:17" ht="16.5" hidden="1" customHeight="1" outlineLevel="2">
      <c r="A1494" s="510"/>
      <c r="B1494" s="511"/>
      <c r="C1494" s="139" t="s">
        <v>220</v>
      </c>
      <c r="D1494" s="139"/>
      <c r="E1494" s="206">
        <v>0</v>
      </c>
      <c r="F1494" s="206">
        <v>0</v>
      </c>
      <c r="G1494" s="206">
        <v>0</v>
      </c>
      <c r="H1494" s="349">
        <v>0</v>
      </c>
      <c r="I1494" s="349">
        <v>0</v>
      </c>
      <c r="J1494" s="212">
        <f t="shared" si="406"/>
        <v>0</v>
      </c>
      <c r="K1494" s="206">
        <v>0</v>
      </c>
      <c r="L1494" s="206">
        <v>0</v>
      </c>
      <c r="M1494" s="206">
        <v>0</v>
      </c>
      <c r="N1494" s="206">
        <v>0</v>
      </c>
      <c r="O1494" s="206">
        <v>0</v>
      </c>
      <c r="P1494" s="21">
        <f t="shared" si="404"/>
        <v>0</v>
      </c>
      <c r="Q1494" s="118">
        <f t="shared" si="407"/>
        <v>0</v>
      </c>
    </row>
    <row r="1495" spans="1:17" ht="16.5" hidden="1" customHeight="1" outlineLevel="2">
      <c r="A1495" s="510"/>
      <c r="B1495" s="511"/>
      <c r="C1495" s="139" t="s">
        <v>215</v>
      </c>
      <c r="D1495" s="139"/>
      <c r="E1495" s="206">
        <v>0</v>
      </c>
      <c r="F1495" s="206">
        <v>0</v>
      </c>
      <c r="G1495" s="206">
        <v>0</v>
      </c>
      <c r="H1495" s="349">
        <v>0</v>
      </c>
      <c r="I1495" s="349">
        <v>0</v>
      </c>
      <c r="J1495" s="212">
        <f t="shared" si="406"/>
        <v>0</v>
      </c>
      <c r="K1495" s="206">
        <v>0</v>
      </c>
      <c r="L1495" s="206">
        <v>0</v>
      </c>
      <c r="M1495" s="206">
        <v>0</v>
      </c>
      <c r="N1495" s="206">
        <v>0</v>
      </c>
      <c r="O1495" s="206">
        <v>0</v>
      </c>
      <c r="P1495" s="21">
        <f t="shared" si="404"/>
        <v>0</v>
      </c>
      <c r="Q1495" s="118">
        <f t="shared" si="407"/>
        <v>0</v>
      </c>
    </row>
    <row r="1496" spans="1:17" ht="16.5" hidden="1" customHeight="1" outlineLevel="2">
      <c r="A1496" s="510"/>
      <c r="B1496" s="511"/>
      <c r="C1496" s="139" t="s">
        <v>221</v>
      </c>
      <c r="D1496" s="139"/>
      <c r="E1496" s="206">
        <v>0</v>
      </c>
      <c r="F1496" s="206">
        <v>0</v>
      </c>
      <c r="G1496" s="206">
        <v>0</v>
      </c>
      <c r="H1496" s="349">
        <v>0</v>
      </c>
      <c r="I1496" s="349">
        <v>0</v>
      </c>
      <c r="J1496" s="212">
        <f t="shared" si="406"/>
        <v>0</v>
      </c>
      <c r="K1496" s="206">
        <v>0</v>
      </c>
      <c r="L1496" s="206">
        <v>0</v>
      </c>
      <c r="M1496" s="206">
        <v>0</v>
      </c>
      <c r="N1496" s="206">
        <v>0</v>
      </c>
      <c r="O1496" s="206">
        <v>0</v>
      </c>
      <c r="P1496" s="21">
        <f t="shared" si="404"/>
        <v>0</v>
      </c>
      <c r="Q1496" s="118">
        <f t="shared" si="407"/>
        <v>0</v>
      </c>
    </row>
    <row r="1497" spans="1:17" ht="16.5" hidden="1" customHeight="1" outlineLevel="2">
      <c r="A1497" s="510"/>
      <c r="B1497" s="511"/>
      <c r="C1497" s="139" t="s">
        <v>222</v>
      </c>
      <c r="D1497" s="139"/>
      <c r="E1497" s="206">
        <v>0</v>
      </c>
      <c r="F1497" s="206">
        <v>0</v>
      </c>
      <c r="G1497" s="206">
        <v>0</v>
      </c>
      <c r="H1497" s="349">
        <v>0</v>
      </c>
      <c r="I1497" s="349">
        <v>0</v>
      </c>
      <c r="J1497" s="212">
        <f t="shared" si="406"/>
        <v>0</v>
      </c>
      <c r="K1497" s="206">
        <v>0</v>
      </c>
      <c r="L1497" s="206">
        <v>0</v>
      </c>
      <c r="M1497" s="206">
        <v>0</v>
      </c>
      <c r="N1497" s="206">
        <v>0</v>
      </c>
      <c r="O1497" s="206">
        <v>0</v>
      </c>
      <c r="P1497" s="21">
        <f t="shared" si="404"/>
        <v>0</v>
      </c>
      <c r="Q1497" s="118">
        <f t="shared" si="407"/>
        <v>0</v>
      </c>
    </row>
    <row r="1498" spans="1:17" ht="16.5" hidden="1" customHeight="1" outlineLevel="2">
      <c r="A1498" s="510"/>
      <c r="B1498" s="511"/>
      <c r="C1498" s="139" t="s">
        <v>223</v>
      </c>
      <c r="D1498" s="139"/>
      <c r="E1498" s="206">
        <v>0</v>
      </c>
      <c r="F1498" s="206">
        <v>0</v>
      </c>
      <c r="G1498" s="206">
        <v>0</v>
      </c>
      <c r="H1498" s="349">
        <v>0</v>
      </c>
      <c r="I1498" s="349">
        <v>0</v>
      </c>
      <c r="J1498" s="212">
        <f t="shared" si="406"/>
        <v>0</v>
      </c>
      <c r="K1498" s="206">
        <v>0</v>
      </c>
      <c r="L1498" s="206">
        <v>0</v>
      </c>
      <c r="M1498" s="206">
        <v>0</v>
      </c>
      <c r="N1498" s="206">
        <v>0</v>
      </c>
      <c r="O1498" s="206">
        <v>0</v>
      </c>
      <c r="P1498" s="21">
        <f t="shared" si="404"/>
        <v>0</v>
      </c>
      <c r="Q1498" s="118">
        <f t="shared" si="407"/>
        <v>0</v>
      </c>
    </row>
    <row r="1499" spans="1:17" ht="16.5" hidden="1" customHeight="1" outlineLevel="2">
      <c r="A1499" s="510"/>
      <c r="B1499" s="511"/>
      <c r="C1499" s="139" t="s">
        <v>224</v>
      </c>
      <c r="D1499" s="139"/>
      <c r="E1499" s="206">
        <v>0</v>
      </c>
      <c r="F1499" s="206">
        <v>0</v>
      </c>
      <c r="G1499" s="206">
        <v>0</v>
      </c>
      <c r="H1499" s="349">
        <v>0</v>
      </c>
      <c r="I1499" s="349">
        <v>0</v>
      </c>
      <c r="J1499" s="212">
        <f t="shared" si="406"/>
        <v>0</v>
      </c>
      <c r="K1499" s="206">
        <v>0</v>
      </c>
      <c r="L1499" s="206">
        <v>0</v>
      </c>
      <c r="M1499" s="206">
        <v>0</v>
      </c>
      <c r="N1499" s="206">
        <v>0</v>
      </c>
      <c r="O1499" s="206">
        <v>0</v>
      </c>
      <c r="P1499" s="21">
        <f t="shared" si="404"/>
        <v>0</v>
      </c>
      <c r="Q1499" s="118">
        <f t="shared" si="407"/>
        <v>0</v>
      </c>
    </row>
    <row r="1500" spans="1:17" ht="16.5" hidden="1" customHeight="1" outlineLevel="2">
      <c r="A1500" s="510"/>
      <c r="B1500" s="511"/>
      <c r="C1500" s="139" t="s">
        <v>215</v>
      </c>
      <c r="D1500" s="139"/>
      <c r="E1500" s="206">
        <v>0</v>
      </c>
      <c r="F1500" s="206">
        <v>0</v>
      </c>
      <c r="G1500" s="206">
        <v>0</v>
      </c>
      <c r="H1500" s="349">
        <v>0</v>
      </c>
      <c r="I1500" s="349">
        <v>0</v>
      </c>
      <c r="J1500" s="212">
        <f t="shared" si="406"/>
        <v>0</v>
      </c>
      <c r="K1500" s="206">
        <v>0</v>
      </c>
      <c r="L1500" s="206">
        <v>0</v>
      </c>
      <c r="M1500" s="206">
        <v>0</v>
      </c>
      <c r="N1500" s="206">
        <v>0</v>
      </c>
      <c r="O1500" s="206">
        <v>0</v>
      </c>
      <c r="P1500" s="21">
        <f t="shared" si="404"/>
        <v>0</v>
      </c>
      <c r="Q1500" s="118">
        <f t="shared" si="407"/>
        <v>0</v>
      </c>
    </row>
    <row r="1501" spans="1:17" ht="16.5" hidden="1" customHeight="1" outlineLevel="2">
      <c r="A1501" s="510"/>
      <c r="B1501" s="511"/>
      <c r="C1501" s="139" t="s">
        <v>225</v>
      </c>
      <c r="D1501" s="139"/>
      <c r="E1501" s="206">
        <v>0</v>
      </c>
      <c r="F1501" s="206">
        <v>0</v>
      </c>
      <c r="G1501" s="206">
        <v>0</v>
      </c>
      <c r="H1501" s="349">
        <v>0</v>
      </c>
      <c r="I1501" s="349">
        <v>0</v>
      </c>
      <c r="J1501" s="212">
        <f t="shared" si="406"/>
        <v>0</v>
      </c>
      <c r="K1501" s="206">
        <v>0</v>
      </c>
      <c r="L1501" s="206">
        <v>0</v>
      </c>
      <c r="M1501" s="206">
        <v>0</v>
      </c>
      <c r="N1501" s="206">
        <v>0</v>
      </c>
      <c r="O1501" s="206">
        <v>0</v>
      </c>
      <c r="P1501" s="21">
        <f t="shared" si="404"/>
        <v>0</v>
      </c>
      <c r="Q1501" s="118">
        <f t="shared" si="407"/>
        <v>0</v>
      </c>
    </row>
    <row r="1502" spans="1:17" ht="16.5" hidden="1" customHeight="1" outlineLevel="2">
      <c r="A1502" s="510"/>
      <c r="B1502" s="511"/>
      <c r="C1502" s="139" t="s">
        <v>16</v>
      </c>
      <c r="D1502" s="139"/>
      <c r="E1502" s="206">
        <v>0</v>
      </c>
      <c r="F1502" s="206">
        <v>0</v>
      </c>
      <c r="G1502" s="206">
        <v>0</v>
      </c>
      <c r="H1502" s="349">
        <v>0</v>
      </c>
      <c r="I1502" s="349">
        <v>0</v>
      </c>
      <c r="J1502" s="212">
        <f t="shared" si="406"/>
        <v>0</v>
      </c>
      <c r="K1502" s="206">
        <v>0</v>
      </c>
      <c r="L1502" s="206">
        <v>0</v>
      </c>
      <c r="M1502" s="206">
        <v>0</v>
      </c>
      <c r="N1502" s="206">
        <v>0</v>
      </c>
      <c r="O1502" s="206">
        <v>0</v>
      </c>
      <c r="P1502" s="21">
        <f t="shared" si="404"/>
        <v>0</v>
      </c>
      <c r="Q1502" s="118">
        <f t="shared" si="407"/>
        <v>0</v>
      </c>
    </row>
    <row r="1503" spans="1:17" ht="16.5" hidden="1" customHeight="1" outlineLevel="2">
      <c r="A1503" s="510"/>
      <c r="B1503" s="511"/>
      <c r="C1503" s="139" t="s">
        <v>226</v>
      </c>
      <c r="D1503" s="139"/>
      <c r="E1503" s="206">
        <v>0</v>
      </c>
      <c r="F1503" s="206">
        <v>0</v>
      </c>
      <c r="G1503" s="206">
        <v>0</v>
      </c>
      <c r="H1503" s="349">
        <v>0</v>
      </c>
      <c r="I1503" s="349">
        <v>0</v>
      </c>
      <c r="J1503" s="212">
        <f t="shared" si="406"/>
        <v>0</v>
      </c>
      <c r="K1503" s="206">
        <v>0</v>
      </c>
      <c r="L1503" s="206">
        <v>0</v>
      </c>
      <c r="M1503" s="206">
        <v>0</v>
      </c>
      <c r="N1503" s="206">
        <v>0</v>
      </c>
      <c r="O1503" s="206">
        <v>0</v>
      </c>
      <c r="P1503" s="21">
        <f t="shared" si="404"/>
        <v>0</v>
      </c>
      <c r="Q1503" s="118">
        <f t="shared" si="407"/>
        <v>0</v>
      </c>
    </row>
    <row r="1504" spans="1:17" ht="16.5" hidden="1" customHeight="1" outlineLevel="2">
      <c r="A1504" s="510"/>
      <c r="B1504" s="511"/>
      <c r="C1504" s="139" t="s">
        <v>227</v>
      </c>
      <c r="D1504" s="139"/>
      <c r="E1504" s="206">
        <v>0</v>
      </c>
      <c r="F1504" s="206">
        <v>0</v>
      </c>
      <c r="G1504" s="206">
        <v>0</v>
      </c>
      <c r="H1504" s="349">
        <v>0</v>
      </c>
      <c r="I1504" s="349">
        <v>0</v>
      </c>
      <c r="J1504" s="212">
        <f t="shared" si="406"/>
        <v>0</v>
      </c>
      <c r="K1504" s="206">
        <v>0</v>
      </c>
      <c r="L1504" s="206">
        <v>0</v>
      </c>
      <c r="M1504" s="206">
        <v>0</v>
      </c>
      <c r="N1504" s="206">
        <v>0</v>
      </c>
      <c r="O1504" s="206">
        <v>0</v>
      </c>
      <c r="P1504" s="21">
        <f t="shared" si="404"/>
        <v>0</v>
      </c>
      <c r="Q1504" s="118">
        <f t="shared" si="407"/>
        <v>0</v>
      </c>
    </row>
    <row r="1505" spans="1:17" ht="16.5" hidden="1" customHeight="1" outlineLevel="2">
      <c r="A1505" s="510"/>
      <c r="B1505" s="511"/>
      <c r="C1505" s="139" t="s">
        <v>228</v>
      </c>
      <c r="D1505" s="139"/>
      <c r="E1505" s="206">
        <v>0</v>
      </c>
      <c r="F1505" s="206">
        <v>0</v>
      </c>
      <c r="G1505" s="206">
        <v>0</v>
      </c>
      <c r="H1505" s="349">
        <v>0</v>
      </c>
      <c r="I1505" s="349">
        <v>0</v>
      </c>
      <c r="J1505" s="212">
        <f t="shared" si="406"/>
        <v>0</v>
      </c>
      <c r="K1505" s="206">
        <v>0</v>
      </c>
      <c r="L1505" s="206">
        <v>0</v>
      </c>
      <c r="M1505" s="206">
        <v>0</v>
      </c>
      <c r="N1505" s="206">
        <v>0</v>
      </c>
      <c r="O1505" s="206">
        <v>0</v>
      </c>
      <c r="P1505" s="21">
        <f t="shared" si="404"/>
        <v>0</v>
      </c>
      <c r="Q1505" s="118">
        <f t="shared" si="407"/>
        <v>0</v>
      </c>
    </row>
    <row r="1506" spans="1:17" ht="16.5" hidden="1" customHeight="1" outlineLevel="2">
      <c r="A1506" s="510"/>
      <c r="B1506" s="511"/>
      <c r="C1506" s="139" t="s">
        <v>229</v>
      </c>
      <c r="D1506" s="139"/>
      <c r="E1506" s="206">
        <v>0</v>
      </c>
      <c r="F1506" s="206">
        <v>0</v>
      </c>
      <c r="G1506" s="206">
        <v>0</v>
      </c>
      <c r="H1506" s="349">
        <v>0</v>
      </c>
      <c r="I1506" s="349">
        <v>0</v>
      </c>
      <c r="J1506" s="212">
        <f t="shared" si="406"/>
        <v>0</v>
      </c>
      <c r="K1506" s="206">
        <v>0</v>
      </c>
      <c r="L1506" s="206">
        <v>0</v>
      </c>
      <c r="M1506" s="206">
        <v>0</v>
      </c>
      <c r="N1506" s="206">
        <v>0</v>
      </c>
      <c r="O1506" s="206">
        <v>0</v>
      </c>
      <c r="P1506" s="21">
        <f t="shared" si="404"/>
        <v>0</v>
      </c>
      <c r="Q1506" s="118">
        <f t="shared" si="407"/>
        <v>0</v>
      </c>
    </row>
    <row r="1507" spans="1:17" ht="33" hidden="1" customHeight="1" outlineLevel="2">
      <c r="A1507" s="510"/>
      <c r="B1507" s="511"/>
      <c r="C1507" s="139" t="s">
        <v>230</v>
      </c>
      <c r="D1507" s="139"/>
      <c r="E1507" s="206">
        <v>0</v>
      </c>
      <c r="F1507" s="206">
        <v>0</v>
      </c>
      <c r="G1507" s="206">
        <v>0</v>
      </c>
      <c r="H1507" s="349">
        <v>0</v>
      </c>
      <c r="I1507" s="349">
        <v>0</v>
      </c>
      <c r="J1507" s="212">
        <f t="shared" si="406"/>
        <v>0</v>
      </c>
      <c r="K1507" s="206">
        <v>0</v>
      </c>
      <c r="L1507" s="206">
        <v>0</v>
      </c>
      <c r="M1507" s="206">
        <v>0</v>
      </c>
      <c r="N1507" s="206">
        <v>0</v>
      </c>
      <c r="O1507" s="206">
        <v>0</v>
      </c>
      <c r="P1507" s="21">
        <f t="shared" si="404"/>
        <v>0</v>
      </c>
      <c r="Q1507" s="118">
        <f t="shared" si="407"/>
        <v>0</v>
      </c>
    </row>
    <row r="1508" spans="1:17" ht="16.5" hidden="1" customHeight="1" outlineLevel="2">
      <c r="A1508" s="510"/>
      <c r="B1508" s="511"/>
      <c r="C1508" s="139" t="s">
        <v>231</v>
      </c>
      <c r="D1508" s="139"/>
      <c r="E1508" s="206">
        <v>0</v>
      </c>
      <c r="F1508" s="206">
        <v>0</v>
      </c>
      <c r="G1508" s="206">
        <v>0</v>
      </c>
      <c r="H1508" s="349">
        <v>0</v>
      </c>
      <c r="I1508" s="349">
        <v>0</v>
      </c>
      <c r="J1508" s="212">
        <f t="shared" si="406"/>
        <v>0</v>
      </c>
      <c r="K1508" s="206">
        <v>0</v>
      </c>
      <c r="L1508" s="206">
        <v>0</v>
      </c>
      <c r="M1508" s="206">
        <v>0</v>
      </c>
      <c r="N1508" s="206">
        <v>0</v>
      </c>
      <c r="O1508" s="206">
        <v>0</v>
      </c>
      <c r="P1508" s="21">
        <f t="shared" si="404"/>
        <v>0</v>
      </c>
      <c r="Q1508" s="118">
        <f t="shared" si="407"/>
        <v>0</v>
      </c>
    </row>
    <row r="1509" spans="1:17" ht="16.5" hidden="1" customHeight="1" outlineLevel="2">
      <c r="A1509" s="510"/>
      <c r="B1509" s="511"/>
      <c r="C1509" s="139" t="s">
        <v>232</v>
      </c>
      <c r="D1509" s="139"/>
      <c r="E1509" s="206">
        <v>0</v>
      </c>
      <c r="F1509" s="206">
        <v>0</v>
      </c>
      <c r="G1509" s="206">
        <v>0</v>
      </c>
      <c r="H1509" s="349">
        <v>0</v>
      </c>
      <c r="I1509" s="349">
        <v>0</v>
      </c>
      <c r="J1509" s="212">
        <f t="shared" si="406"/>
        <v>0</v>
      </c>
      <c r="K1509" s="206">
        <v>0</v>
      </c>
      <c r="L1509" s="206">
        <v>0</v>
      </c>
      <c r="M1509" s="206">
        <v>0</v>
      </c>
      <c r="N1509" s="206">
        <v>0</v>
      </c>
      <c r="O1509" s="206">
        <v>0</v>
      </c>
      <c r="P1509" s="21">
        <f t="shared" si="404"/>
        <v>0</v>
      </c>
      <c r="Q1509" s="118">
        <f t="shared" si="407"/>
        <v>0</v>
      </c>
    </row>
    <row r="1510" spans="1:17" ht="16.5" hidden="1" customHeight="1" outlineLevel="2">
      <c r="A1510" s="510"/>
      <c r="B1510" s="511"/>
      <c r="C1510" s="139" t="s">
        <v>233</v>
      </c>
      <c r="D1510" s="139"/>
      <c r="E1510" s="206">
        <v>0</v>
      </c>
      <c r="F1510" s="206">
        <v>0</v>
      </c>
      <c r="G1510" s="206">
        <v>0</v>
      </c>
      <c r="H1510" s="349">
        <v>0</v>
      </c>
      <c r="I1510" s="349">
        <v>0</v>
      </c>
      <c r="J1510" s="212">
        <f t="shared" si="406"/>
        <v>0</v>
      </c>
      <c r="K1510" s="206">
        <v>0</v>
      </c>
      <c r="L1510" s="206">
        <v>0</v>
      </c>
      <c r="M1510" s="206">
        <v>0</v>
      </c>
      <c r="N1510" s="206">
        <v>0</v>
      </c>
      <c r="O1510" s="206">
        <v>0</v>
      </c>
      <c r="P1510" s="21">
        <f t="shared" si="404"/>
        <v>0</v>
      </c>
      <c r="Q1510" s="118">
        <f t="shared" si="407"/>
        <v>0</v>
      </c>
    </row>
    <row r="1511" spans="1:17" ht="16.5" hidden="1" customHeight="1" outlineLevel="2">
      <c r="A1511" s="510"/>
      <c r="B1511" s="511"/>
      <c r="C1511" s="139" t="s">
        <v>234</v>
      </c>
      <c r="D1511" s="139"/>
      <c r="E1511" s="206">
        <v>0</v>
      </c>
      <c r="F1511" s="206">
        <v>0</v>
      </c>
      <c r="G1511" s="206">
        <v>0</v>
      </c>
      <c r="H1511" s="349">
        <v>0</v>
      </c>
      <c r="I1511" s="349">
        <v>0</v>
      </c>
      <c r="J1511" s="212">
        <f t="shared" si="406"/>
        <v>0</v>
      </c>
      <c r="K1511" s="206">
        <v>0</v>
      </c>
      <c r="L1511" s="206">
        <v>0</v>
      </c>
      <c r="M1511" s="206">
        <v>0</v>
      </c>
      <c r="N1511" s="206">
        <v>0</v>
      </c>
      <c r="O1511" s="206">
        <v>0</v>
      </c>
      <c r="P1511" s="21">
        <f t="shared" si="404"/>
        <v>0</v>
      </c>
      <c r="Q1511" s="118">
        <f t="shared" si="407"/>
        <v>0</v>
      </c>
    </row>
    <row r="1512" spans="1:17" ht="16.5" hidden="1" customHeight="1" outlineLevel="2">
      <c r="A1512" s="510"/>
      <c r="B1512" s="511"/>
      <c r="C1512" s="139" t="s">
        <v>235</v>
      </c>
      <c r="D1512" s="139"/>
      <c r="E1512" s="206">
        <v>0</v>
      </c>
      <c r="F1512" s="206">
        <v>0</v>
      </c>
      <c r="G1512" s="206">
        <v>0</v>
      </c>
      <c r="H1512" s="349">
        <v>0</v>
      </c>
      <c r="I1512" s="349">
        <v>0</v>
      </c>
      <c r="J1512" s="212">
        <f t="shared" si="406"/>
        <v>0</v>
      </c>
      <c r="K1512" s="206">
        <v>0</v>
      </c>
      <c r="L1512" s="206">
        <v>0</v>
      </c>
      <c r="M1512" s="206">
        <v>0</v>
      </c>
      <c r="N1512" s="206">
        <v>0</v>
      </c>
      <c r="O1512" s="206">
        <v>0</v>
      </c>
      <c r="P1512" s="21">
        <f t="shared" si="404"/>
        <v>0</v>
      </c>
      <c r="Q1512" s="118">
        <f t="shared" si="407"/>
        <v>0</v>
      </c>
    </row>
    <row r="1513" spans="1:17" ht="16.5" hidden="1" customHeight="1" outlineLevel="2">
      <c r="A1513" s="510"/>
      <c r="B1513" s="511"/>
      <c r="C1513" s="139" t="s">
        <v>236</v>
      </c>
      <c r="D1513" s="139"/>
      <c r="E1513" s="206">
        <v>0</v>
      </c>
      <c r="F1513" s="206">
        <v>0</v>
      </c>
      <c r="G1513" s="206">
        <v>0</v>
      </c>
      <c r="H1513" s="349">
        <v>0</v>
      </c>
      <c r="I1513" s="349">
        <v>0</v>
      </c>
      <c r="J1513" s="212">
        <f t="shared" si="406"/>
        <v>0</v>
      </c>
      <c r="K1513" s="206">
        <v>0</v>
      </c>
      <c r="L1513" s="206">
        <v>0</v>
      </c>
      <c r="M1513" s="206">
        <v>0</v>
      </c>
      <c r="N1513" s="206">
        <v>0</v>
      </c>
      <c r="O1513" s="206">
        <v>0</v>
      </c>
      <c r="P1513" s="21">
        <f t="shared" si="404"/>
        <v>0</v>
      </c>
      <c r="Q1513" s="118">
        <f t="shared" si="407"/>
        <v>0</v>
      </c>
    </row>
    <row r="1514" spans="1:17" ht="16.5" hidden="1" customHeight="1" outlineLevel="2">
      <c r="A1514" s="510"/>
      <c r="B1514" s="511"/>
      <c r="C1514" s="139" t="s">
        <v>237</v>
      </c>
      <c r="D1514" s="139"/>
      <c r="E1514" s="206">
        <v>0</v>
      </c>
      <c r="F1514" s="206">
        <v>0</v>
      </c>
      <c r="G1514" s="206">
        <v>0</v>
      </c>
      <c r="H1514" s="349">
        <v>0</v>
      </c>
      <c r="I1514" s="349">
        <v>0</v>
      </c>
      <c r="J1514" s="212">
        <f t="shared" si="406"/>
        <v>0</v>
      </c>
      <c r="K1514" s="206">
        <v>0</v>
      </c>
      <c r="L1514" s="206">
        <v>0</v>
      </c>
      <c r="M1514" s="206">
        <v>0</v>
      </c>
      <c r="N1514" s="206">
        <v>0</v>
      </c>
      <c r="O1514" s="206">
        <v>0</v>
      </c>
      <c r="P1514" s="21">
        <f t="shared" si="404"/>
        <v>0</v>
      </c>
      <c r="Q1514" s="118">
        <f t="shared" si="407"/>
        <v>0</v>
      </c>
    </row>
    <row r="1515" spans="1:17" ht="16.5" hidden="1" customHeight="1" outlineLevel="2">
      <c r="A1515" s="510"/>
      <c r="B1515" s="511"/>
      <c r="C1515" s="139" t="s">
        <v>238</v>
      </c>
      <c r="D1515" s="139"/>
      <c r="E1515" s="206">
        <v>0</v>
      </c>
      <c r="F1515" s="206">
        <v>0</v>
      </c>
      <c r="G1515" s="206">
        <v>0</v>
      </c>
      <c r="H1515" s="349">
        <v>0</v>
      </c>
      <c r="I1515" s="349">
        <v>0</v>
      </c>
      <c r="J1515" s="212">
        <f t="shared" si="406"/>
        <v>0</v>
      </c>
      <c r="K1515" s="206">
        <v>0</v>
      </c>
      <c r="L1515" s="206">
        <v>0</v>
      </c>
      <c r="M1515" s="206">
        <v>0</v>
      </c>
      <c r="N1515" s="206">
        <v>0</v>
      </c>
      <c r="O1515" s="206">
        <v>0</v>
      </c>
      <c r="P1515" s="21">
        <f t="shared" si="404"/>
        <v>0</v>
      </c>
      <c r="Q1515" s="118">
        <f t="shared" si="407"/>
        <v>0</v>
      </c>
    </row>
    <row r="1516" spans="1:17" ht="16.5" hidden="1" customHeight="1" outlineLevel="2">
      <c r="A1516" s="510"/>
      <c r="B1516" s="511"/>
      <c r="C1516" s="139" t="s">
        <v>227</v>
      </c>
      <c r="D1516" s="139"/>
      <c r="E1516" s="206">
        <v>0</v>
      </c>
      <c r="F1516" s="206">
        <v>0</v>
      </c>
      <c r="G1516" s="206">
        <v>0</v>
      </c>
      <c r="H1516" s="349">
        <v>0</v>
      </c>
      <c r="I1516" s="349">
        <v>0</v>
      </c>
      <c r="J1516" s="212">
        <f t="shared" si="406"/>
        <v>0</v>
      </c>
      <c r="K1516" s="206">
        <v>0</v>
      </c>
      <c r="L1516" s="206">
        <v>0</v>
      </c>
      <c r="M1516" s="206">
        <v>0</v>
      </c>
      <c r="N1516" s="206">
        <v>0</v>
      </c>
      <c r="O1516" s="206">
        <v>0</v>
      </c>
      <c r="P1516" s="21">
        <f t="shared" si="404"/>
        <v>0</v>
      </c>
      <c r="Q1516" s="118">
        <f t="shared" si="407"/>
        <v>0</v>
      </c>
    </row>
    <row r="1517" spans="1:17" ht="16.5" hidden="1" customHeight="1" outlineLevel="2">
      <c r="A1517" s="510"/>
      <c r="B1517" s="511"/>
      <c r="C1517" s="139" t="s">
        <v>239</v>
      </c>
      <c r="D1517" s="139"/>
      <c r="E1517" s="206">
        <v>0</v>
      </c>
      <c r="F1517" s="206">
        <v>0</v>
      </c>
      <c r="G1517" s="206">
        <v>0</v>
      </c>
      <c r="H1517" s="349">
        <v>0</v>
      </c>
      <c r="I1517" s="349">
        <v>0</v>
      </c>
      <c r="J1517" s="212">
        <f t="shared" si="406"/>
        <v>0</v>
      </c>
      <c r="K1517" s="206">
        <v>0</v>
      </c>
      <c r="L1517" s="206">
        <v>0</v>
      </c>
      <c r="M1517" s="206">
        <v>0</v>
      </c>
      <c r="N1517" s="206">
        <v>0</v>
      </c>
      <c r="O1517" s="206">
        <v>0</v>
      </c>
      <c r="P1517" s="21">
        <f t="shared" si="404"/>
        <v>0</v>
      </c>
      <c r="Q1517" s="118">
        <f t="shared" si="407"/>
        <v>0</v>
      </c>
    </row>
    <row r="1518" spans="1:17" ht="16.5" hidden="1" customHeight="1" outlineLevel="2">
      <c r="A1518" s="510"/>
      <c r="B1518" s="511"/>
      <c r="C1518" s="139" t="s">
        <v>240</v>
      </c>
      <c r="D1518" s="139"/>
      <c r="E1518" s="206">
        <v>0</v>
      </c>
      <c r="F1518" s="206">
        <v>0</v>
      </c>
      <c r="G1518" s="206">
        <v>0</v>
      </c>
      <c r="H1518" s="349">
        <v>0</v>
      </c>
      <c r="I1518" s="349">
        <v>0</v>
      </c>
      <c r="J1518" s="212">
        <f t="shared" si="406"/>
        <v>0</v>
      </c>
      <c r="K1518" s="206">
        <v>0</v>
      </c>
      <c r="L1518" s="206">
        <v>0</v>
      </c>
      <c r="M1518" s="206">
        <v>0</v>
      </c>
      <c r="N1518" s="206">
        <v>0</v>
      </c>
      <c r="O1518" s="206">
        <v>0</v>
      </c>
      <c r="P1518" s="21">
        <f t="shared" si="404"/>
        <v>0</v>
      </c>
      <c r="Q1518" s="118">
        <f t="shared" si="407"/>
        <v>0</v>
      </c>
    </row>
    <row r="1519" spans="1:17" ht="16.5" hidden="1" customHeight="1" outlineLevel="2">
      <c r="A1519" s="510"/>
      <c r="B1519" s="511"/>
      <c r="C1519" s="139" t="s">
        <v>238</v>
      </c>
      <c r="D1519" s="139"/>
      <c r="E1519" s="206">
        <v>0</v>
      </c>
      <c r="F1519" s="206">
        <v>0</v>
      </c>
      <c r="G1519" s="206">
        <v>0</v>
      </c>
      <c r="H1519" s="349">
        <v>0</v>
      </c>
      <c r="I1519" s="349">
        <v>0</v>
      </c>
      <c r="J1519" s="212">
        <f t="shared" si="406"/>
        <v>0</v>
      </c>
      <c r="K1519" s="206">
        <v>0</v>
      </c>
      <c r="L1519" s="206">
        <v>0</v>
      </c>
      <c r="M1519" s="206">
        <v>0</v>
      </c>
      <c r="N1519" s="206">
        <v>0</v>
      </c>
      <c r="O1519" s="206">
        <v>0</v>
      </c>
      <c r="P1519" s="21">
        <f t="shared" si="404"/>
        <v>0</v>
      </c>
      <c r="Q1519" s="118">
        <f t="shared" si="407"/>
        <v>0</v>
      </c>
    </row>
    <row r="1520" spans="1:17" ht="16.5" hidden="1" customHeight="1" outlineLevel="2">
      <c r="A1520" s="510"/>
      <c r="B1520" s="511"/>
      <c r="C1520" s="139" t="s">
        <v>241</v>
      </c>
      <c r="D1520" s="139"/>
      <c r="E1520" s="206">
        <v>0</v>
      </c>
      <c r="F1520" s="206">
        <v>0</v>
      </c>
      <c r="G1520" s="206">
        <v>0</v>
      </c>
      <c r="H1520" s="349">
        <v>0</v>
      </c>
      <c r="I1520" s="349">
        <v>0</v>
      </c>
      <c r="J1520" s="212">
        <f t="shared" si="406"/>
        <v>0</v>
      </c>
      <c r="K1520" s="206">
        <v>0</v>
      </c>
      <c r="L1520" s="206">
        <v>0</v>
      </c>
      <c r="M1520" s="206">
        <v>0</v>
      </c>
      <c r="N1520" s="206">
        <v>0</v>
      </c>
      <c r="O1520" s="206">
        <v>0</v>
      </c>
      <c r="P1520" s="21">
        <f t="shared" si="404"/>
        <v>0</v>
      </c>
      <c r="Q1520" s="118">
        <f t="shared" si="407"/>
        <v>0</v>
      </c>
    </row>
    <row r="1521" spans="1:17" ht="16.5" hidden="1" customHeight="1" outlineLevel="2">
      <c r="A1521" s="510"/>
      <c r="B1521" s="511"/>
      <c r="C1521" s="139" t="s">
        <v>242</v>
      </c>
      <c r="D1521" s="139"/>
      <c r="E1521" s="206">
        <v>0</v>
      </c>
      <c r="F1521" s="206">
        <v>0</v>
      </c>
      <c r="G1521" s="206">
        <v>0</v>
      </c>
      <c r="H1521" s="349">
        <v>0</v>
      </c>
      <c r="I1521" s="349">
        <v>0</v>
      </c>
      <c r="J1521" s="212">
        <f t="shared" si="406"/>
        <v>0</v>
      </c>
      <c r="K1521" s="206">
        <v>0</v>
      </c>
      <c r="L1521" s="206">
        <v>0</v>
      </c>
      <c r="M1521" s="206">
        <v>0</v>
      </c>
      <c r="N1521" s="206">
        <v>0</v>
      </c>
      <c r="O1521" s="206">
        <v>0</v>
      </c>
      <c r="P1521" s="21">
        <f t="shared" si="404"/>
        <v>0</v>
      </c>
      <c r="Q1521" s="118">
        <f t="shared" si="407"/>
        <v>0</v>
      </c>
    </row>
    <row r="1522" spans="1:17" ht="16.5" hidden="1" customHeight="1" outlineLevel="2">
      <c r="A1522" s="510"/>
      <c r="B1522" s="511"/>
      <c r="C1522" s="139" t="s">
        <v>243</v>
      </c>
      <c r="D1522" s="139"/>
      <c r="E1522" s="206">
        <v>0</v>
      </c>
      <c r="F1522" s="206">
        <v>0</v>
      </c>
      <c r="G1522" s="206">
        <v>0</v>
      </c>
      <c r="H1522" s="349">
        <v>0</v>
      </c>
      <c r="I1522" s="349">
        <v>0</v>
      </c>
      <c r="J1522" s="212">
        <f t="shared" si="406"/>
        <v>0</v>
      </c>
      <c r="K1522" s="206">
        <v>0</v>
      </c>
      <c r="L1522" s="206">
        <v>0</v>
      </c>
      <c r="M1522" s="206">
        <v>0</v>
      </c>
      <c r="N1522" s="206">
        <v>0</v>
      </c>
      <c r="O1522" s="206">
        <v>0</v>
      </c>
      <c r="P1522" s="21">
        <f t="shared" si="404"/>
        <v>0</v>
      </c>
      <c r="Q1522" s="118">
        <f t="shared" si="407"/>
        <v>0</v>
      </c>
    </row>
    <row r="1523" spans="1:17" ht="16.5" hidden="1" customHeight="1" outlineLevel="2">
      <c r="A1523" s="510"/>
      <c r="B1523" s="511"/>
      <c r="C1523" s="139" t="s">
        <v>244</v>
      </c>
      <c r="D1523" s="139"/>
      <c r="E1523" s="206">
        <v>0</v>
      </c>
      <c r="F1523" s="206">
        <v>0</v>
      </c>
      <c r="G1523" s="206">
        <v>0</v>
      </c>
      <c r="H1523" s="349">
        <v>0</v>
      </c>
      <c r="I1523" s="349">
        <v>0</v>
      </c>
      <c r="J1523" s="212">
        <f t="shared" si="406"/>
        <v>0</v>
      </c>
      <c r="K1523" s="206">
        <v>0</v>
      </c>
      <c r="L1523" s="206">
        <v>0</v>
      </c>
      <c r="M1523" s="206">
        <v>0</v>
      </c>
      <c r="N1523" s="206">
        <v>0</v>
      </c>
      <c r="O1523" s="206">
        <v>0</v>
      </c>
      <c r="P1523" s="21">
        <f t="shared" si="404"/>
        <v>0</v>
      </c>
      <c r="Q1523" s="118">
        <f t="shared" si="407"/>
        <v>0</v>
      </c>
    </row>
    <row r="1524" spans="1:17" ht="16.5" hidden="1" customHeight="1" outlineLevel="2">
      <c r="A1524" s="510"/>
      <c r="B1524" s="511"/>
      <c r="C1524" s="139" t="s">
        <v>245</v>
      </c>
      <c r="D1524" s="139"/>
      <c r="E1524" s="206">
        <v>0</v>
      </c>
      <c r="F1524" s="206">
        <v>0</v>
      </c>
      <c r="G1524" s="206">
        <v>0</v>
      </c>
      <c r="H1524" s="349">
        <v>0</v>
      </c>
      <c r="I1524" s="349">
        <v>0</v>
      </c>
      <c r="J1524" s="212">
        <f t="shared" si="406"/>
        <v>0</v>
      </c>
      <c r="K1524" s="206">
        <v>0</v>
      </c>
      <c r="L1524" s="206">
        <v>0</v>
      </c>
      <c r="M1524" s="206">
        <v>0</v>
      </c>
      <c r="N1524" s="206">
        <v>0</v>
      </c>
      <c r="O1524" s="206">
        <v>0</v>
      </c>
      <c r="P1524" s="21">
        <f t="shared" si="404"/>
        <v>0</v>
      </c>
      <c r="Q1524" s="118">
        <f t="shared" si="407"/>
        <v>0</v>
      </c>
    </row>
    <row r="1525" spans="1:17" ht="16.5" hidden="1" customHeight="1" outlineLevel="2">
      <c r="A1525" s="510"/>
      <c r="B1525" s="511"/>
      <c r="C1525" s="139" t="s">
        <v>17</v>
      </c>
      <c r="D1525" s="139"/>
      <c r="E1525" s="206">
        <v>0</v>
      </c>
      <c r="F1525" s="206">
        <v>0</v>
      </c>
      <c r="G1525" s="206">
        <v>0</v>
      </c>
      <c r="H1525" s="349">
        <v>0</v>
      </c>
      <c r="I1525" s="349">
        <v>0</v>
      </c>
      <c r="J1525" s="212">
        <f t="shared" si="406"/>
        <v>0</v>
      </c>
      <c r="K1525" s="206">
        <v>0</v>
      </c>
      <c r="L1525" s="206">
        <v>0</v>
      </c>
      <c r="M1525" s="206">
        <v>0</v>
      </c>
      <c r="N1525" s="206">
        <v>0</v>
      </c>
      <c r="O1525" s="206">
        <v>0</v>
      </c>
      <c r="P1525" s="21">
        <f t="shared" si="404"/>
        <v>0</v>
      </c>
      <c r="Q1525" s="118">
        <f t="shared" si="407"/>
        <v>0</v>
      </c>
    </row>
    <row r="1526" spans="1:17" ht="16.5" hidden="1" customHeight="1" outlineLevel="2">
      <c r="A1526" s="510"/>
      <c r="B1526" s="511"/>
      <c r="C1526" s="139" t="s">
        <v>246</v>
      </c>
      <c r="D1526" s="139"/>
      <c r="E1526" s="206">
        <v>0</v>
      </c>
      <c r="F1526" s="206">
        <v>0</v>
      </c>
      <c r="G1526" s="206">
        <v>0</v>
      </c>
      <c r="H1526" s="349">
        <v>0</v>
      </c>
      <c r="I1526" s="349">
        <v>0</v>
      </c>
      <c r="J1526" s="212">
        <f t="shared" si="406"/>
        <v>0</v>
      </c>
      <c r="K1526" s="206">
        <v>0</v>
      </c>
      <c r="L1526" s="206">
        <v>0</v>
      </c>
      <c r="M1526" s="206">
        <v>0</v>
      </c>
      <c r="N1526" s="206">
        <v>0</v>
      </c>
      <c r="O1526" s="206">
        <v>0</v>
      </c>
      <c r="P1526" s="21">
        <f t="shared" si="404"/>
        <v>0</v>
      </c>
      <c r="Q1526" s="118">
        <f t="shared" si="407"/>
        <v>0</v>
      </c>
    </row>
    <row r="1527" spans="1:17" ht="16.5" hidden="1" customHeight="1" outlineLevel="2">
      <c r="A1527" s="510"/>
      <c r="B1527" s="511"/>
      <c r="C1527" s="139" t="s">
        <v>247</v>
      </c>
      <c r="D1527" s="139"/>
      <c r="E1527" s="206">
        <v>0</v>
      </c>
      <c r="F1527" s="206">
        <v>0</v>
      </c>
      <c r="G1527" s="206">
        <v>0</v>
      </c>
      <c r="H1527" s="349">
        <v>0</v>
      </c>
      <c r="I1527" s="349">
        <v>0</v>
      </c>
      <c r="J1527" s="212">
        <f t="shared" si="406"/>
        <v>0</v>
      </c>
      <c r="K1527" s="206">
        <v>0</v>
      </c>
      <c r="L1527" s="206">
        <v>0</v>
      </c>
      <c r="M1527" s="206">
        <v>0</v>
      </c>
      <c r="N1527" s="206">
        <v>0</v>
      </c>
      <c r="O1527" s="206">
        <v>0</v>
      </c>
      <c r="P1527" s="21">
        <f t="shared" si="404"/>
        <v>0</v>
      </c>
      <c r="Q1527" s="118">
        <f t="shared" si="407"/>
        <v>0</v>
      </c>
    </row>
    <row r="1528" spans="1:17" ht="16.5" hidden="1" customHeight="1" outlineLevel="2">
      <c r="A1528" s="510"/>
      <c r="B1528" s="511"/>
      <c r="C1528" s="139" t="s">
        <v>248</v>
      </c>
      <c r="D1528" s="139"/>
      <c r="E1528" s="206">
        <v>0</v>
      </c>
      <c r="F1528" s="206">
        <v>0</v>
      </c>
      <c r="G1528" s="206">
        <v>0</v>
      </c>
      <c r="H1528" s="349">
        <v>0</v>
      </c>
      <c r="I1528" s="349">
        <v>0</v>
      </c>
      <c r="J1528" s="212">
        <f t="shared" si="406"/>
        <v>0</v>
      </c>
      <c r="K1528" s="206">
        <v>0</v>
      </c>
      <c r="L1528" s="206">
        <v>0</v>
      </c>
      <c r="M1528" s="206">
        <v>0</v>
      </c>
      <c r="N1528" s="206">
        <v>0</v>
      </c>
      <c r="O1528" s="206">
        <v>0</v>
      </c>
      <c r="P1528" s="21">
        <f t="shared" si="404"/>
        <v>0</v>
      </c>
      <c r="Q1528" s="118">
        <f t="shared" si="407"/>
        <v>0</v>
      </c>
    </row>
    <row r="1529" spans="1:17" ht="16.5" hidden="1" customHeight="1" outlineLevel="2">
      <c r="A1529" s="510"/>
      <c r="B1529" s="511"/>
      <c r="C1529" s="139" t="s">
        <v>249</v>
      </c>
      <c r="D1529" s="139"/>
      <c r="E1529" s="206">
        <v>0</v>
      </c>
      <c r="F1529" s="206">
        <v>0</v>
      </c>
      <c r="G1529" s="206">
        <v>0</v>
      </c>
      <c r="H1529" s="349">
        <v>0</v>
      </c>
      <c r="I1529" s="349">
        <v>0</v>
      </c>
      <c r="J1529" s="212">
        <f t="shared" si="406"/>
        <v>0</v>
      </c>
      <c r="K1529" s="206">
        <v>0</v>
      </c>
      <c r="L1529" s="206">
        <v>0</v>
      </c>
      <c r="M1529" s="206">
        <v>0</v>
      </c>
      <c r="N1529" s="206">
        <v>0</v>
      </c>
      <c r="O1529" s="206">
        <v>0</v>
      </c>
      <c r="P1529" s="21">
        <f t="shared" si="404"/>
        <v>0</v>
      </c>
      <c r="Q1529" s="118">
        <f t="shared" si="407"/>
        <v>0</v>
      </c>
    </row>
    <row r="1530" spans="1:17" ht="16.5" hidden="1" customHeight="1" outlineLevel="2">
      <c r="A1530" s="510"/>
      <c r="B1530" s="511"/>
      <c r="C1530" s="139" t="s">
        <v>250</v>
      </c>
      <c r="D1530" s="139"/>
      <c r="E1530" s="206">
        <v>0</v>
      </c>
      <c r="F1530" s="206">
        <v>0</v>
      </c>
      <c r="G1530" s="206">
        <v>0</v>
      </c>
      <c r="H1530" s="349">
        <v>0</v>
      </c>
      <c r="I1530" s="349">
        <v>0</v>
      </c>
      <c r="J1530" s="212">
        <f t="shared" si="406"/>
        <v>0</v>
      </c>
      <c r="K1530" s="206">
        <v>0</v>
      </c>
      <c r="L1530" s="206">
        <v>0</v>
      </c>
      <c r="M1530" s="206">
        <v>0</v>
      </c>
      <c r="N1530" s="206">
        <v>0</v>
      </c>
      <c r="O1530" s="206">
        <v>0</v>
      </c>
      <c r="P1530" s="21">
        <f t="shared" si="404"/>
        <v>0</v>
      </c>
      <c r="Q1530" s="118">
        <f t="shared" si="407"/>
        <v>0</v>
      </c>
    </row>
    <row r="1531" spans="1:17" ht="16.5" hidden="1" customHeight="1" outlineLevel="2">
      <c r="A1531" s="510"/>
      <c r="B1531" s="511"/>
      <c r="C1531" s="139" t="s">
        <v>251</v>
      </c>
      <c r="D1531" s="139"/>
      <c r="E1531" s="206">
        <v>0</v>
      </c>
      <c r="F1531" s="206">
        <v>0</v>
      </c>
      <c r="G1531" s="206">
        <v>0</v>
      </c>
      <c r="H1531" s="349">
        <v>0</v>
      </c>
      <c r="I1531" s="349">
        <v>0</v>
      </c>
      <c r="J1531" s="212">
        <f t="shared" si="406"/>
        <v>0</v>
      </c>
      <c r="K1531" s="206">
        <v>0</v>
      </c>
      <c r="L1531" s="206">
        <v>0</v>
      </c>
      <c r="M1531" s="206">
        <v>0</v>
      </c>
      <c r="N1531" s="206">
        <v>0</v>
      </c>
      <c r="O1531" s="206">
        <v>0</v>
      </c>
      <c r="P1531" s="21">
        <f t="shared" si="404"/>
        <v>0</v>
      </c>
      <c r="Q1531" s="118">
        <f t="shared" si="407"/>
        <v>0</v>
      </c>
    </row>
    <row r="1532" spans="1:17" ht="16.5" hidden="1" customHeight="1" outlineLevel="2">
      <c r="A1532" s="510"/>
      <c r="B1532" s="511"/>
      <c r="C1532" s="139" t="s">
        <v>252</v>
      </c>
      <c r="D1532" s="139"/>
      <c r="E1532" s="206">
        <v>0</v>
      </c>
      <c r="F1532" s="206">
        <v>0</v>
      </c>
      <c r="G1532" s="206">
        <v>0</v>
      </c>
      <c r="H1532" s="349">
        <v>0</v>
      </c>
      <c r="I1532" s="349">
        <v>0</v>
      </c>
      <c r="J1532" s="212">
        <f t="shared" si="406"/>
        <v>0</v>
      </c>
      <c r="K1532" s="206">
        <v>0</v>
      </c>
      <c r="L1532" s="206">
        <v>0</v>
      </c>
      <c r="M1532" s="206">
        <v>0</v>
      </c>
      <c r="N1532" s="206">
        <v>0</v>
      </c>
      <c r="O1532" s="206">
        <v>0</v>
      </c>
      <c r="P1532" s="21">
        <f t="shared" si="404"/>
        <v>0</v>
      </c>
      <c r="Q1532" s="118">
        <f t="shared" si="407"/>
        <v>0</v>
      </c>
    </row>
    <row r="1533" spans="1:17" ht="16.5" hidden="1" customHeight="1" outlineLevel="2">
      <c r="A1533" s="510"/>
      <c r="B1533" s="511"/>
      <c r="C1533" s="139" t="s">
        <v>253</v>
      </c>
      <c r="D1533" s="139"/>
      <c r="E1533" s="206">
        <v>0</v>
      </c>
      <c r="F1533" s="206">
        <v>0</v>
      </c>
      <c r="G1533" s="206">
        <v>0</v>
      </c>
      <c r="H1533" s="349">
        <v>0</v>
      </c>
      <c r="I1533" s="349">
        <v>0</v>
      </c>
      <c r="J1533" s="212">
        <f t="shared" si="406"/>
        <v>0</v>
      </c>
      <c r="K1533" s="206">
        <v>0</v>
      </c>
      <c r="L1533" s="206">
        <v>0</v>
      </c>
      <c r="M1533" s="206">
        <v>0</v>
      </c>
      <c r="N1533" s="206">
        <v>0</v>
      </c>
      <c r="O1533" s="206">
        <v>0</v>
      </c>
      <c r="P1533" s="21">
        <f t="shared" si="404"/>
        <v>0</v>
      </c>
      <c r="Q1533" s="118">
        <f t="shared" si="407"/>
        <v>0</v>
      </c>
    </row>
    <row r="1534" spans="1:17" ht="16.5" hidden="1" customHeight="1" outlineLevel="2">
      <c r="A1534" s="510"/>
      <c r="B1534" s="511"/>
      <c r="C1534" s="139" t="s">
        <v>254</v>
      </c>
      <c r="D1534" s="139"/>
      <c r="E1534" s="206">
        <v>0</v>
      </c>
      <c r="F1534" s="206">
        <v>0</v>
      </c>
      <c r="G1534" s="206">
        <v>0</v>
      </c>
      <c r="H1534" s="349">
        <v>0</v>
      </c>
      <c r="I1534" s="349">
        <v>0</v>
      </c>
      <c r="J1534" s="212">
        <f t="shared" si="406"/>
        <v>0</v>
      </c>
      <c r="K1534" s="206">
        <v>0</v>
      </c>
      <c r="L1534" s="206">
        <v>0</v>
      </c>
      <c r="M1534" s="206">
        <v>0</v>
      </c>
      <c r="N1534" s="206">
        <v>0</v>
      </c>
      <c r="O1534" s="206">
        <v>0</v>
      </c>
      <c r="P1534" s="21">
        <f t="shared" si="404"/>
        <v>0</v>
      </c>
      <c r="Q1534" s="118">
        <f t="shared" si="407"/>
        <v>0</v>
      </c>
    </row>
    <row r="1535" spans="1:17" ht="16.5" hidden="1" customHeight="1" outlineLevel="2">
      <c r="A1535" s="510"/>
      <c r="B1535" s="511"/>
      <c r="C1535" s="139" t="s">
        <v>254</v>
      </c>
      <c r="D1535" s="139"/>
      <c r="E1535" s="206">
        <v>0</v>
      </c>
      <c r="F1535" s="206">
        <v>0</v>
      </c>
      <c r="G1535" s="206">
        <v>0</v>
      </c>
      <c r="H1535" s="349">
        <v>0</v>
      </c>
      <c r="I1535" s="349">
        <v>0</v>
      </c>
      <c r="J1535" s="212">
        <f t="shared" si="406"/>
        <v>0</v>
      </c>
      <c r="K1535" s="206">
        <v>0</v>
      </c>
      <c r="L1535" s="206">
        <v>0</v>
      </c>
      <c r="M1535" s="206">
        <v>0</v>
      </c>
      <c r="N1535" s="206">
        <v>0</v>
      </c>
      <c r="O1535" s="206">
        <v>0</v>
      </c>
      <c r="P1535" s="21">
        <f t="shared" si="404"/>
        <v>0</v>
      </c>
      <c r="Q1535" s="118">
        <f t="shared" si="407"/>
        <v>0</v>
      </c>
    </row>
    <row r="1536" spans="1:17" ht="16.5" hidden="1" customHeight="1" outlineLevel="1">
      <c r="A1536" s="510"/>
      <c r="B1536" s="511"/>
      <c r="C1536" s="138" t="s">
        <v>257</v>
      </c>
      <c r="D1536" s="138"/>
      <c r="E1536" s="208">
        <f>SUM(E1537:E1539)</f>
        <v>0</v>
      </c>
      <c r="F1536" s="208">
        <f t="shared" ref="F1536:O1536" si="408">SUM(F1537:F1539)</f>
        <v>0</v>
      </c>
      <c r="G1536" s="208">
        <f t="shared" si="408"/>
        <v>0</v>
      </c>
      <c r="H1536" s="351">
        <v>0</v>
      </c>
      <c r="I1536" s="351">
        <v>0</v>
      </c>
      <c r="J1536" s="212">
        <f t="shared" si="406"/>
        <v>0</v>
      </c>
      <c r="K1536" s="208">
        <f t="shared" si="408"/>
        <v>0</v>
      </c>
      <c r="L1536" s="208">
        <f t="shared" si="408"/>
        <v>0</v>
      </c>
      <c r="M1536" s="208">
        <f t="shared" si="408"/>
        <v>0</v>
      </c>
      <c r="N1536" s="208">
        <f t="shared" si="408"/>
        <v>0</v>
      </c>
      <c r="O1536" s="208">
        <f t="shared" si="408"/>
        <v>0</v>
      </c>
      <c r="P1536" s="21">
        <f t="shared" si="404"/>
        <v>0</v>
      </c>
      <c r="Q1536" s="118">
        <f t="shared" si="407"/>
        <v>0</v>
      </c>
    </row>
    <row r="1537" spans="1:17" ht="16.5" hidden="1" customHeight="1" outlineLevel="2">
      <c r="A1537" s="510"/>
      <c r="B1537" s="511"/>
      <c r="C1537" s="140" t="s">
        <v>255</v>
      </c>
      <c r="D1537" s="140"/>
      <c r="E1537" s="206">
        <v>0</v>
      </c>
      <c r="F1537" s="206">
        <v>0</v>
      </c>
      <c r="G1537" s="206">
        <v>0</v>
      </c>
      <c r="H1537" s="349">
        <v>0</v>
      </c>
      <c r="I1537" s="349">
        <v>0</v>
      </c>
      <c r="J1537" s="212">
        <f t="shared" si="406"/>
        <v>0</v>
      </c>
      <c r="K1537" s="206">
        <v>0</v>
      </c>
      <c r="L1537" s="206">
        <v>0</v>
      </c>
      <c r="M1537" s="206">
        <v>0</v>
      </c>
      <c r="N1537" s="206">
        <v>0</v>
      </c>
      <c r="O1537" s="206">
        <v>0</v>
      </c>
      <c r="P1537" s="21">
        <f t="shared" si="404"/>
        <v>0</v>
      </c>
      <c r="Q1537" s="118">
        <f t="shared" si="407"/>
        <v>0</v>
      </c>
    </row>
    <row r="1538" spans="1:17" ht="16.5" hidden="1" customHeight="1" outlineLevel="2">
      <c r="A1538" s="510"/>
      <c r="B1538" s="511"/>
      <c r="C1538" s="140" t="s">
        <v>256</v>
      </c>
      <c r="D1538" s="140"/>
      <c r="E1538" s="206">
        <v>0</v>
      </c>
      <c r="F1538" s="206">
        <v>0</v>
      </c>
      <c r="G1538" s="206">
        <v>0</v>
      </c>
      <c r="H1538" s="349">
        <v>0</v>
      </c>
      <c r="I1538" s="349">
        <v>0</v>
      </c>
      <c r="J1538" s="212">
        <f t="shared" si="406"/>
        <v>0</v>
      </c>
      <c r="K1538" s="206">
        <v>0</v>
      </c>
      <c r="L1538" s="206">
        <v>0</v>
      </c>
      <c r="M1538" s="206">
        <v>0</v>
      </c>
      <c r="N1538" s="206">
        <v>0</v>
      </c>
      <c r="O1538" s="206">
        <v>0</v>
      </c>
      <c r="P1538" s="21">
        <f t="shared" si="404"/>
        <v>0</v>
      </c>
      <c r="Q1538" s="118">
        <f t="shared" si="407"/>
        <v>0</v>
      </c>
    </row>
    <row r="1539" spans="1:17" ht="16.5" hidden="1" customHeight="1" outlineLevel="2">
      <c r="A1539" s="510"/>
      <c r="B1539" s="511"/>
      <c r="C1539" s="140" t="s">
        <v>219</v>
      </c>
      <c r="D1539" s="140"/>
      <c r="E1539" s="206">
        <v>0</v>
      </c>
      <c r="F1539" s="206">
        <v>0</v>
      </c>
      <c r="G1539" s="206">
        <v>0</v>
      </c>
      <c r="H1539" s="349">
        <v>0</v>
      </c>
      <c r="I1539" s="349">
        <v>0</v>
      </c>
      <c r="J1539" s="212">
        <f t="shared" si="406"/>
        <v>0</v>
      </c>
      <c r="K1539" s="206">
        <v>0</v>
      </c>
      <c r="L1539" s="206">
        <v>0</v>
      </c>
      <c r="M1539" s="206">
        <v>0</v>
      </c>
      <c r="N1539" s="206">
        <v>0</v>
      </c>
      <c r="O1539" s="206">
        <v>0</v>
      </c>
      <c r="P1539" s="21">
        <f t="shared" si="404"/>
        <v>0</v>
      </c>
      <c r="Q1539" s="118">
        <f t="shared" si="407"/>
        <v>0</v>
      </c>
    </row>
    <row r="1540" spans="1:17" ht="16.5" hidden="1" customHeight="1" outlineLevel="1">
      <c r="A1540" s="510"/>
      <c r="B1540" s="511"/>
      <c r="C1540" s="138" t="s">
        <v>258</v>
      </c>
      <c r="D1540" s="138"/>
      <c r="E1540" s="208">
        <f>SUM(E1541:E1543)</f>
        <v>0</v>
      </c>
      <c r="F1540" s="208">
        <f t="shared" ref="F1540:O1540" si="409">SUM(F1541:F1543)</f>
        <v>0</v>
      </c>
      <c r="G1540" s="208">
        <f t="shared" si="409"/>
        <v>0</v>
      </c>
      <c r="H1540" s="351">
        <v>0</v>
      </c>
      <c r="I1540" s="351">
        <v>0</v>
      </c>
      <c r="J1540" s="212">
        <f t="shared" si="406"/>
        <v>0</v>
      </c>
      <c r="K1540" s="208">
        <f t="shared" si="409"/>
        <v>0</v>
      </c>
      <c r="L1540" s="208">
        <f t="shared" si="409"/>
        <v>0</v>
      </c>
      <c r="M1540" s="208">
        <f t="shared" si="409"/>
        <v>0</v>
      </c>
      <c r="N1540" s="208">
        <f t="shared" si="409"/>
        <v>0</v>
      </c>
      <c r="O1540" s="208">
        <f t="shared" si="409"/>
        <v>0</v>
      </c>
      <c r="P1540" s="21">
        <f t="shared" si="404"/>
        <v>0</v>
      </c>
      <c r="Q1540" s="118">
        <f t="shared" si="407"/>
        <v>0</v>
      </c>
    </row>
    <row r="1541" spans="1:17" ht="16.5" hidden="1" customHeight="1" outlineLevel="2">
      <c r="A1541" s="510"/>
      <c r="B1541" s="511"/>
      <c r="C1541" s="140" t="s">
        <v>213</v>
      </c>
      <c r="D1541" s="140"/>
      <c r="E1541" s="206">
        <v>0</v>
      </c>
      <c r="F1541" s="206">
        <v>0</v>
      </c>
      <c r="G1541" s="206">
        <v>0</v>
      </c>
      <c r="H1541" s="349">
        <v>0</v>
      </c>
      <c r="I1541" s="349">
        <v>0</v>
      </c>
      <c r="J1541" s="212">
        <f t="shared" si="406"/>
        <v>0</v>
      </c>
      <c r="K1541" s="206">
        <v>0</v>
      </c>
      <c r="L1541" s="206">
        <v>0</v>
      </c>
      <c r="M1541" s="206">
        <v>0</v>
      </c>
      <c r="N1541" s="206">
        <v>0</v>
      </c>
      <c r="O1541" s="206">
        <v>0</v>
      </c>
      <c r="P1541" s="21">
        <f t="shared" si="404"/>
        <v>0</v>
      </c>
      <c r="Q1541" s="118">
        <f t="shared" si="407"/>
        <v>0</v>
      </c>
    </row>
    <row r="1542" spans="1:17" ht="16.5" hidden="1" customHeight="1" outlineLevel="2">
      <c r="A1542" s="510"/>
      <c r="B1542" s="511"/>
      <c r="C1542" s="140" t="s">
        <v>259</v>
      </c>
      <c r="D1542" s="140"/>
      <c r="E1542" s="206">
        <v>0</v>
      </c>
      <c r="F1542" s="206">
        <v>0</v>
      </c>
      <c r="G1542" s="206">
        <v>0</v>
      </c>
      <c r="H1542" s="349">
        <v>0</v>
      </c>
      <c r="I1542" s="349">
        <v>0</v>
      </c>
      <c r="J1542" s="212">
        <f t="shared" si="406"/>
        <v>0</v>
      </c>
      <c r="K1542" s="206">
        <v>0</v>
      </c>
      <c r="L1542" s="206">
        <v>0</v>
      </c>
      <c r="M1542" s="206">
        <v>0</v>
      </c>
      <c r="N1542" s="206">
        <v>0</v>
      </c>
      <c r="O1542" s="206">
        <v>0</v>
      </c>
      <c r="P1542" s="21">
        <f t="shared" ref="P1542:P1560" si="410">O1542+N1542+M1542+L1542+K1542</f>
        <v>0</v>
      </c>
      <c r="Q1542" s="118">
        <f t="shared" si="407"/>
        <v>0</v>
      </c>
    </row>
    <row r="1543" spans="1:17" ht="16.5" hidden="1" customHeight="1" outlineLevel="2">
      <c r="A1543" s="510"/>
      <c r="B1543" s="511"/>
      <c r="C1543" s="140" t="s">
        <v>260</v>
      </c>
      <c r="D1543" s="140"/>
      <c r="E1543" s="206">
        <v>0</v>
      </c>
      <c r="F1543" s="206">
        <v>0</v>
      </c>
      <c r="G1543" s="206">
        <v>0</v>
      </c>
      <c r="H1543" s="349">
        <v>0</v>
      </c>
      <c r="I1543" s="349">
        <v>0</v>
      </c>
      <c r="J1543" s="212">
        <f t="shared" ref="J1543:J1560" si="411">I1543+H1543+G1543+F1543+E1543+D1543</f>
        <v>0</v>
      </c>
      <c r="K1543" s="206">
        <v>0</v>
      </c>
      <c r="L1543" s="206">
        <v>0</v>
      </c>
      <c r="M1543" s="206">
        <v>0</v>
      </c>
      <c r="N1543" s="206">
        <v>0</v>
      </c>
      <c r="O1543" s="206">
        <v>0</v>
      </c>
      <c r="P1543" s="21">
        <f t="shared" si="410"/>
        <v>0</v>
      </c>
      <c r="Q1543" s="118">
        <f t="shared" si="407"/>
        <v>0</v>
      </c>
    </row>
    <row r="1544" spans="1:17" ht="16.5" hidden="1" customHeight="1" outlineLevel="1">
      <c r="A1544" s="510"/>
      <c r="B1544" s="511"/>
      <c r="C1544" s="73" t="s">
        <v>263</v>
      </c>
      <c r="D1544" s="73"/>
      <c r="E1544" s="208">
        <f>SUM(E1545:E1546)</f>
        <v>0</v>
      </c>
      <c r="F1544" s="208">
        <f t="shared" ref="F1544:O1544" si="412">SUM(F1545:F1546)</f>
        <v>0</v>
      </c>
      <c r="G1544" s="208">
        <f t="shared" si="412"/>
        <v>0</v>
      </c>
      <c r="H1544" s="351">
        <v>0</v>
      </c>
      <c r="I1544" s="351">
        <v>0</v>
      </c>
      <c r="J1544" s="212">
        <f t="shared" si="411"/>
        <v>0</v>
      </c>
      <c r="K1544" s="208">
        <f t="shared" si="412"/>
        <v>0</v>
      </c>
      <c r="L1544" s="208">
        <f t="shared" si="412"/>
        <v>0</v>
      </c>
      <c r="M1544" s="208">
        <f t="shared" si="412"/>
        <v>0</v>
      </c>
      <c r="N1544" s="208">
        <f t="shared" si="412"/>
        <v>0</v>
      </c>
      <c r="O1544" s="208">
        <f t="shared" si="412"/>
        <v>0</v>
      </c>
      <c r="P1544" s="21">
        <f t="shared" si="410"/>
        <v>0</v>
      </c>
      <c r="Q1544" s="118">
        <f t="shared" si="407"/>
        <v>0</v>
      </c>
    </row>
    <row r="1545" spans="1:17" ht="16.5" hidden="1" customHeight="1" outlineLevel="2">
      <c r="A1545" s="510"/>
      <c r="B1545" s="511"/>
      <c r="C1545" s="140" t="s">
        <v>261</v>
      </c>
      <c r="D1545" s="140"/>
      <c r="E1545" s="206">
        <v>0</v>
      </c>
      <c r="F1545" s="206">
        <v>0</v>
      </c>
      <c r="G1545" s="206">
        <v>0</v>
      </c>
      <c r="H1545" s="349">
        <v>0</v>
      </c>
      <c r="I1545" s="349">
        <v>0</v>
      </c>
      <c r="J1545" s="212">
        <f t="shared" si="411"/>
        <v>0</v>
      </c>
      <c r="K1545" s="206">
        <v>0</v>
      </c>
      <c r="L1545" s="206">
        <v>0</v>
      </c>
      <c r="M1545" s="206">
        <v>0</v>
      </c>
      <c r="N1545" s="206">
        <v>0</v>
      </c>
      <c r="O1545" s="206">
        <v>0</v>
      </c>
      <c r="P1545" s="21">
        <f t="shared" si="410"/>
        <v>0</v>
      </c>
      <c r="Q1545" s="118">
        <f t="shared" si="407"/>
        <v>0</v>
      </c>
    </row>
    <row r="1546" spans="1:17" ht="16.5" hidden="1" customHeight="1" outlineLevel="2">
      <c r="A1546" s="510"/>
      <c r="B1546" s="511"/>
      <c r="C1546" s="141" t="s">
        <v>262</v>
      </c>
      <c r="D1546" s="141"/>
      <c r="E1546" s="206">
        <v>0</v>
      </c>
      <c r="F1546" s="206">
        <v>0</v>
      </c>
      <c r="G1546" s="206">
        <v>0</v>
      </c>
      <c r="H1546" s="349">
        <v>0</v>
      </c>
      <c r="I1546" s="349">
        <v>0</v>
      </c>
      <c r="J1546" s="212">
        <f t="shared" si="411"/>
        <v>0</v>
      </c>
      <c r="K1546" s="206">
        <v>0</v>
      </c>
      <c r="L1546" s="206">
        <v>0</v>
      </c>
      <c r="M1546" s="206">
        <v>0</v>
      </c>
      <c r="N1546" s="206">
        <v>0</v>
      </c>
      <c r="O1546" s="206">
        <v>0</v>
      </c>
      <c r="P1546" s="21">
        <f t="shared" si="410"/>
        <v>0</v>
      </c>
      <c r="Q1546" s="118">
        <f t="shared" si="407"/>
        <v>0</v>
      </c>
    </row>
    <row r="1547" spans="1:17" ht="16.5" hidden="1" customHeight="1" outlineLevel="1">
      <c r="A1547" s="510"/>
      <c r="B1547" s="511"/>
      <c r="C1547" s="138" t="s">
        <v>265</v>
      </c>
      <c r="D1547" s="138"/>
      <c r="E1547" s="208">
        <f>E1548</f>
        <v>0</v>
      </c>
      <c r="F1547" s="208">
        <f t="shared" ref="F1547:O1547" si="413">F1548</f>
        <v>0</v>
      </c>
      <c r="G1547" s="208">
        <f t="shared" si="413"/>
        <v>0</v>
      </c>
      <c r="H1547" s="351">
        <v>0</v>
      </c>
      <c r="I1547" s="351">
        <v>0</v>
      </c>
      <c r="J1547" s="212">
        <f t="shared" si="411"/>
        <v>0</v>
      </c>
      <c r="K1547" s="208">
        <f t="shared" si="413"/>
        <v>0</v>
      </c>
      <c r="L1547" s="208">
        <f t="shared" si="413"/>
        <v>0</v>
      </c>
      <c r="M1547" s="208">
        <f t="shared" si="413"/>
        <v>0</v>
      </c>
      <c r="N1547" s="208">
        <f t="shared" si="413"/>
        <v>0</v>
      </c>
      <c r="O1547" s="208">
        <f t="shared" si="413"/>
        <v>0</v>
      </c>
      <c r="P1547" s="21">
        <f t="shared" si="410"/>
        <v>0</v>
      </c>
      <c r="Q1547" s="118">
        <f t="shared" si="407"/>
        <v>0</v>
      </c>
    </row>
    <row r="1548" spans="1:17" ht="16.5" hidden="1" customHeight="1" outlineLevel="2">
      <c r="A1548" s="510"/>
      <c r="B1548" s="511"/>
      <c r="C1548" s="86" t="s">
        <v>264</v>
      </c>
      <c r="D1548" s="86"/>
      <c r="E1548" s="206">
        <v>0</v>
      </c>
      <c r="F1548" s="206">
        <v>0</v>
      </c>
      <c r="G1548" s="206">
        <v>0</v>
      </c>
      <c r="H1548" s="349">
        <v>0</v>
      </c>
      <c r="I1548" s="349">
        <v>0</v>
      </c>
      <c r="J1548" s="212">
        <f t="shared" si="411"/>
        <v>0</v>
      </c>
      <c r="K1548" s="206">
        <v>0</v>
      </c>
      <c r="L1548" s="206">
        <v>0</v>
      </c>
      <c r="M1548" s="206">
        <v>0</v>
      </c>
      <c r="N1548" s="206">
        <v>0</v>
      </c>
      <c r="O1548" s="206">
        <v>0</v>
      </c>
      <c r="P1548" s="21">
        <f t="shared" si="410"/>
        <v>0</v>
      </c>
      <c r="Q1548" s="118">
        <f t="shared" si="407"/>
        <v>0</v>
      </c>
    </row>
    <row r="1549" spans="1:17" ht="16.5" hidden="1" customHeight="1" outlineLevel="1">
      <c r="A1549" s="510"/>
      <c r="B1549" s="511"/>
      <c r="C1549" s="138" t="s">
        <v>267</v>
      </c>
      <c r="D1549" s="138"/>
      <c r="E1549" s="208">
        <f>SUM(E1550:E1551)</f>
        <v>0</v>
      </c>
      <c r="F1549" s="208">
        <f t="shared" ref="F1549:O1549" si="414">SUM(F1550:F1551)</f>
        <v>0</v>
      </c>
      <c r="G1549" s="208">
        <f t="shared" si="414"/>
        <v>0</v>
      </c>
      <c r="H1549" s="351">
        <v>0</v>
      </c>
      <c r="I1549" s="351">
        <v>0</v>
      </c>
      <c r="J1549" s="212">
        <f t="shared" si="411"/>
        <v>0</v>
      </c>
      <c r="K1549" s="208">
        <f t="shared" si="414"/>
        <v>0</v>
      </c>
      <c r="L1549" s="208">
        <f t="shared" si="414"/>
        <v>0</v>
      </c>
      <c r="M1549" s="208">
        <f t="shared" si="414"/>
        <v>0</v>
      </c>
      <c r="N1549" s="208">
        <f t="shared" si="414"/>
        <v>0</v>
      </c>
      <c r="O1549" s="208">
        <f t="shared" si="414"/>
        <v>0</v>
      </c>
      <c r="P1549" s="21">
        <f t="shared" si="410"/>
        <v>0</v>
      </c>
      <c r="Q1549" s="118">
        <f t="shared" si="407"/>
        <v>0</v>
      </c>
    </row>
    <row r="1550" spans="1:17" ht="16.5" hidden="1" customHeight="1" outlineLevel="2">
      <c r="A1550" s="510"/>
      <c r="B1550" s="511"/>
      <c r="C1550" s="140" t="s">
        <v>17</v>
      </c>
      <c r="D1550" s="140"/>
      <c r="E1550" s="206">
        <v>0</v>
      </c>
      <c r="F1550" s="206">
        <v>0</v>
      </c>
      <c r="G1550" s="206">
        <v>0</v>
      </c>
      <c r="H1550" s="349">
        <v>0</v>
      </c>
      <c r="I1550" s="349">
        <v>0</v>
      </c>
      <c r="J1550" s="212">
        <f t="shared" si="411"/>
        <v>0</v>
      </c>
      <c r="K1550" s="206">
        <v>0</v>
      </c>
      <c r="L1550" s="206">
        <v>0</v>
      </c>
      <c r="M1550" s="206">
        <v>0</v>
      </c>
      <c r="N1550" s="206">
        <v>0</v>
      </c>
      <c r="O1550" s="206">
        <v>0</v>
      </c>
      <c r="P1550" s="21">
        <f t="shared" si="410"/>
        <v>0</v>
      </c>
      <c r="Q1550" s="118">
        <f t="shared" si="407"/>
        <v>0</v>
      </c>
    </row>
    <row r="1551" spans="1:17" ht="15.75" hidden="1" customHeight="1" outlineLevel="2">
      <c r="A1551" s="510"/>
      <c r="B1551" s="511"/>
      <c r="C1551" s="142" t="s">
        <v>266</v>
      </c>
      <c r="D1551" s="142"/>
      <c r="E1551" s="206">
        <v>0</v>
      </c>
      <c r="F1551" s="206">
        <v>0</v>
      </c>
      <c r="G1551" s="206">
        <v>0</v>
      </c>
      <c r="H1551" s="349">
        <v>0</v>
      </c>
      <c r="I1551" s="349">
        <v>0</v>
      </c>
      <c r="J1551" s="212">
        <f t="shared" si="411"/>
        <v>0</v>
      </c>
      <c r="K1551" s="206">
        <v>0</v>
      </c>
      <c r="L1551" s="206">
        <v>0</v>
      </c>
      <c r="M1551" s="206">
        <v>0</v>
      </c>
      <c r="N1551" s="206">
        <v>0</v>
      </c>
      <c r="O1551" s="206">
        <v>0</v>
      </c>
      <c r="P1551" s="21">
        <f t="shared" si="410"/>
        <v>0</v>
      </c>
      <c r="Q1551" s="118">
        <f t="shared" si="407"/>
        <v>0</v>
      </c>
    </row>
    <row r="1552" spans="1:17" ht="16.5" hidden="1" customHeight="1" outlineLevel="1">
      <c r="A1552" s="510"/>
      <c r="B1552" s="511"/>
      <c r="C1552" s="138" t="s">
        <v>270</v>
      </c>
      <c r="D1552" s="138"/>
      <c r="E1552" s="208">
        <f>SUM(E1553:E1554)</f>
        <v>0</v>
      </c>
      <c r="F1552" s="208">
        <f t="shared" ref="F1552:O1552" si="415">SUM(F1553:F1554)</f>
        <v>0</v>
      </c>
      <c r="G1552" s="208">
        <f t="shared" si="415"/>
        <v>0</v>
      </c>
      <c r="H1552" s="351">
        <v>0</v>
      </c>
      <c r="I1552" s="351">
        <v>0</v>
      </c>
      <c r="J1552" s="212">
        <f t="shared" si="411"/>
        <v>0</v>
      </c>
      <c r="K1552" s="208">
        <f t="shared" si="415"/>
        <v>0</v>
      </c>
      <c r="L1552" s="208">
        <f t="shared" si="415"/>
        <v>0</v>
      </c>
      <c r="M1552" s="208">
        <f t="shared" si="415"/>
        <v>0</v>
      </c>
      <c r="N1552" s="208">
        <f t="shared" si="415"/>
        <v>0</v>
      </c>
      <c r="O1552" s="208">
        <f t="shared" si="415"/>
        <v>0</v>
      </c>
      <c r="P1552" s="21">
        <f t="shared" si="410"/>
        <v>0</v>
      </c>
      <c r="Q1552" s="118">
        <f t="shared" ref="Q1552:Q1562" si="416">J1552+P1552</f>
        <v>0</v>
      </c>
    </row>
    <row r="1553" spans="1:17" ht="16.5" hidden="1" customHeight="1" outlineLevel="2">
      <c r="A1553" s="510"/>
      <c r="B1553" s="511"/>
      <c r="C1553" s="140" t="s">
        <v>268</v>
      </c>
      <c r="D1553" s="140"/>
      <c r="E1553" s="206">
        <v>0</v>
      </c>
      <c r="F1553" s="206">
        <v>0</v>
      </c>
      <c r="G1553" s="206">
        <v>0</v>
      </c>
      <c r="H1553" s="349">
        <v>0</v>
      </c>
      <c r="I1553" s="349">
        <v>0</v>
      </c>
      <c r="J1553" s="212">
        <f t="shared" si="411"/>
        <v>0</v>
      </c>
      <c r="K1553" s="206">
        <v>0</v>
      </c>
      <c r="L1553" s="206">
        <v>0</v>
      </c>
      <c r="M1553" s="206">
        <v>0</v>
      </c>
      <c r="N1553" s="206">
        <v>0</v>
      </c>
      <c r="O1553" s="206">
        <v>0</v>
      </c>
      <c r="P1553" s="21">
        <f t="shared" si="410"/>
        <v>0</v>
      </c>
      <c r="Q1553" s="118">
        <f t="shared" si="416"/>
        <v>0</v>
      </c>
    </row>
    <row r="1554" spans="1:17" ht="16.5" hidden="1" customHeight="1" outlineLevel="2">
      <c r="A1554" s="510"/>
      <c r="B1554" s="511"/>
      <c r="C1554" s="140" t="s">
        <v>269</v>
      </c>
      <c r="D1554" s="140"/>
      <c r="E1554" s="206">
        <v>0</v>
      </c>
      <c r="F1554" s="206">
        <v>0</v>
      </c>
      <c r="G1554" s="206">
        <v>0</v>
      </c>
      <c r="H1554" s="349">
        <v>0</v>
      </c>
      <c r="I1554" s="349">
        <v>0</v>
      </c>
      <c r="J1554" s="212">
        <f t="shared" si="411"/>
        <v>0</v>
      </c>
      <c r="K1554" s="206">
        <v>0</v>
      </c>
      <c r="L1554" s="206">
        <v>0</v>
      </c>
      <c r="M1554" s="206">
        <v>0</v>
      </c>
      <c r="N1554" s="206">
        <v>0</v>
      </c>
      <c r="O1554" s="206">
        <v>0</v>
      </c>
      <c r="P1554" s="21">
        <f t="shared" si="410"/>
        <v>0</v>
      </c>
      <c r="Q1554" s="118">
        <f t="shared" si="416"/>
        <v>0</v>
      </c>
    </row>
    <row r="1555" spans="1:17" ht="16.5" hidden="1" customHeight="1" outlineLevel="1">
      <c r="A1555" s="510"/>
      <c r="B1555" s="511"/>
      <c r="C1555" s="138" t="s">
        <v>273</v>
      </c>
      <c r="D1555" s="138"/>
      <c r="E1555" s="208">
        <f>SUM(E1556:E1557)</f>
        <v>0</v>
      </c>
      <c r="F1555" s="208">
        <f t="shared" ref="F1555:O1555" si="417">SUM(F1556:F1557)</f>
        <v>0</v>
      </c>
      <c r="G1555" s="208">
        <f t="shared" si="417"/>
        <v>0</v>
      </c>
      <c r="H1555" s="351">
        <v>0</v>
      </c>
      <c r="I1555" s="351">
        <v>0</v>
      </c>
      <c r="J1555" s="212">
        <f t="shared" si="411"/>
        <v>0</v>
      </c>
      <c r="K1555" s="208">
        <f t="shared" si="417"/>
        <v>0</v>
      </c>
      <c r="L1555" s="208">
        <f t="shared" si="417"/>
        <v>0</v>
      </c>
      <c r="M1555" s="208">
        <f t="shared" si="417"/>
        <v>0</v>
      </c>
      <c r="N1555" s="208">
        <f t="shared" si="417"/>
        <v>0</v>
      </c>
      <c r="O1555" s="208">
        <f t="shared" si="417"/>
        <v>0</v>
      </c>
      <c r="P1555" s="21">
        <f t="shared" si="410"/>
        <v>0</v>
      </c>
      <c r="Q1555" s="118">
        <f t="shared" si="416"/>
        <v>0</v>
      </c>
    </row>
    <row r="1556" spans="1:17" ht="16.5" hidden="1" customHeight="1" outlineLevel="2">
      <c r="A1556" s="510"/>
      <c r="B1556" s="511"/>
      <c r="C1556" s="97" t="s">
        <v>271</v>
      </c>
      <c r="D1556" s="97"/>
      <c r="E1556" s="206">
        <v>0</v>
      </c>
      <c r="F1556" s="206">
        <v>0</v>
      </c>
      <c r="G1556" s="206">
        <v>0</v>
      </c>
      <c r="H1556" s="349">
        <v>0</v>
      </c>
      <c r="I1556" s="349">
        <v>0</v>
      </c>
      <c r="J1556" s="212">
        <f t="shared" si="411"/>
        <v>0</v>
      </c>
      <c r="K1556" s="206">
        <v>0</v>
      </c>
      <c r="L1556" s="206">
        <v>0</v>
      </c>
      <c r="M1556" s="206">
        <v>0</v>
      </c>
      <c r="N1556" s="206">
        <v>0</v>
      </c>
      <c r="O1556" s="206">
        <v>0</v>
      </c>
      <c r="P1556" s="21">
        <f t="shared" si="410"/>
        <v>0</v>
      </c>
      <c r="Q1556" s="118">
        <f t="shared" si="416"/>
        <v>0</v>
      </c>
    </row>
    <row r="1557" spans="1:17" ht="16.5" hidden="1" customHeight="1" outlineLevel="2">
      <c r="A1557" s="510"/>
      <c r="B1557" s="511"/>
      <c r="C1557" s="97" t="s">
        <v>272</v>
      </c>
      <c r="D1557" s="97"/>
      <c r="E1557" s="206">
        <v>0</v>
      </c>
      <c r="F1557" s="206">
        <v>0</v>
      </c>
      <c r="G1557" s="206">
        <v>0</v>
      </c>
      <c r="H1557" s="349">
        <v>0</v>
      </c>
      <c r="I1557" s="349">
        <v>0</v>
      </c>
      <c r="J1557" s="212">
        <f t="shared" si="411"/>
        <v>0</v>
      </c>
      <c r="K1557" s="206">
        <v>0</v>
      </c>
      <c r="L1557" s="206">
        <v>0</v>
      </c>
      <c r="M1557" s="206">
        <v>0</v>
      </c>
      <c r="N1557" s="206">
        <v>0</v>
      </c>
      <c r="O1557" s="206">
        <v>0</v>
      </c>
      <c r="P1557" s="21">
        <f t="shared" si="410"/>
        <v>0</v>
      </c>
      <c r="Q1557" s="118">
        <f t="shared" si="416"/>
        <v>0</v>
      </c>
    </row>
    <row r="1558" spans="1:17" ht="16.5" hidden="1" customHeight="1" outlineLevel="1">
      <c r="A1558" s="510"/>
      <c r="B1558" s="511"/>
      <c r="C1558" s="138" t="s">
        <v>274</v>
      </c>
      <c r="D1558" s="138"/>
      <c r="E1558" s="208">
        <f>E1559</f>
        <v>0</v>
      </c>
      <c r="F1558" s="208">
        <f t="shared" ref="F1558:O1558" si="418">F1559</f>
        <v>0</v>
      </c>
      <c r="G1558" s="208">
        <f t="shared" si="418"/>
        <v>0</v>
      </c>
      <c r="H1558" s="351">
        <v>0</v>
      </c>
      <c r="I1558" s="351">
        <v>0</v>
      </c>
      <c r="J1558" s="212">
        <f t="shared" si="411"/>
        <v>0</v>
      </c>
      <c r="K1558" s="208">
        <f t="shared" si="418"/>
        <v>0</v>
      </c>
      <c r="L1558" s="208">
        <f t="shared" si="418"/>
        <v>0</v>
      </c>
      <c r="M1558" s="208">
        <f t="shared" si="418"/>
        <v>0</v>
      </c>
      <c r="N1558" s="208">
        <f t="shared" si="418"/>
        <v>0</v>
      </c>
      <c r="O1558" s="208">
        <f t="shared" si="418"/>
        <v>0</v>
      </c>
      <c r="P1558" s="21">
        <f t="shared" si="410"/>
        <v>0</v>
      </c>
      <c r="Q1558" s="118">
        <f t="shared" si="416"/>
        <v>0</v>
      </c>
    </row>
    <row r="1559" spans="1:17" ht="20.25" hidden="1" customHeight="1" outlineLevel="1">
      <c r="A1559" s="510"/>
      <c r="B1559" s="511"/>
      <c r="C1559" s="139" t="s">
        <v>275</v>
      </c>
      <c r="D1559" s="139"/>
      <c r="E1559" s="206">
        <v>0</v>
      </c>
      <c r="F1559" s="206">
        <v>0</v>
      </c>
      <c r="G1559" s="206">
        <v>0</v>
      </c>
      <c r="H1559" s="349">
        <v>0</v>
      </c>
      <c r="I1559" s="349">
        <v>0</v>
      </c>
      <c r="J1559" s="212">
        <f t="shared" si="411"/>
        <v>0</v>
      </c>
      <c r="K1559" s="206">
        <v>0</v>
      </c>
      <c r="L1559" s="206">
        <v>0</v>
      </c>
      <c r="M1559" s="206">
        <v>0</v>
      </c>
      <c r="N1559" s="206">
        <v>0</v>
      </c>
      <c r="O1559" s="206">
        <v>0</v>
      </c>
      <c r="P1559" s="21">
        <f t="shared" si="410"/>
        <v>0</v>
      </c>
      <c r="Q1559" s="118">
        <f t="shared" si="416"/>
        <v>0</v>
      </c>
    </row>
    <row r="1560" spans="1:17" ht="24.75" customHeight="1" collapsed="1">
      <c r="A1560" s="512"/>
      <c r="B1560" s="513"/>
      <c r="C1560" s="128" t="s">
        <v>22</v>
      </c>
      <c r="D1560" s="25">
        <v>0</v>
      </c>
      <c r="E1560" s="208">
        <f>E1561+E1618+E1622+E1626+E1629+E1631+E1634+E1637+E1640</f>
        <v>0</v>
      </c>
      <c r="F1560" s="208">
        <f t="shared" ref="F1560:O1560" si="419">F1561+F1618+F1622+F1626+F1629+F1631+F1634+F1637+F1640</f>
        <v>0</v>
      </c>
      <c r="G1560" s="208">
        <f t="shared" si="419"/>
        <v>0</v>
      </c>
      <c r="H1560" s="351">
        <v>0</v>
      </c>
      <c r="I1560" s="351">
        <f>I1561</f>
        <v>360000</v>
      </c>
      <c r="J1560" s="212">
        <f t="shared" si="411"/>
        <v>360000</v>
      </c>
      <c r="K1560" s="208">
        <f t="shared" si="419"/>
        <v>0</v>
      </c>
      <c r="L1560" s="208">
        <f t="shared" si="419"/>
        <v>0</v>
      </c>
      <c r="M1560" s="208">
        <f t="shared" si="419"/>
        <v>0</v>
      </c>
      <c r="N1560" s="208">
        <f t="shared" si="419"/>
        <v>0</v>
      </c>
      <c r="O1560" s="208">
        <f t="shared" si="419"/>
        <v>0</v>
      </c>
      <c r="P1560" s="21">
        <f t="shared" si="410"/>
        <v>0</v>
      </c>
      <c r="Q1560" s="118">
        <f t="shared" si="416"/>
        <v>360000</v>
      </c>
    </row>
    <row r="1561" spans="1:17" ht="15.75" hidden="1" customHeight="1" outlineLevel="1">
      <c r="A1561" s="143"/>
      <c r="B1561" s="144"/>
      <c r="C1561" s="145" t="s">
        <v>208</v>
      </c>
      <c r="D1561" s="145"/>
      <c r="E1561" s="61">
        <f>SUM(E1562:E1617)</f>
        <v>0</v>
      </c>
      <c r="F1561" s="61">
        <f t="shared" ref="F1561:O1561" si="420">SUM(F1562:F1617)</f>
        <v>0</v>
      </c>
      <c r="G1561" s="61">
        <f t="shared" si="420"/>
        <v>0</v>
      </c>
      <c r="H1561" s="61">
        <v>0</v>
      </c>
      <c r="I1561" s="61">
        <f>I1562</f>
        <v>360000</v>
      </c>
      <c r="J1561" s="212">
        <f t="shared" ref="J1561:J1624" si="421">I1561+H1561+G1561+F1561+E1561</f>
        <v>360000</v>
      </c>
      <c r="K1561" s="61">
        <f t="shared" si="420"/>
        <v>0</v>
      </c>
      <c r="L1561" s="61">
        <f t="shared" si="420"/>
        <v>0</v>
      </c>
      <c r="M1561" s="61">
        <f t="shared" si="420"/>
        <v>0</v>
      </c>
      <c r="N1561" s="61">
        <f t="shared" si="420"/>
        <v>0</v>
      </c>
      <c r="O1561" s="61">
        <f t="shared" si="420"/>
        <v>0</v>
      </c>
      <c r="P1561" s="212">
        <f t="shared" ref="P1561:P1624" si="422">K1561+L1561+M1561+N1561+O1561</f>
        <v>0</v>
      </c>
      <c r="Q1561" s="118">
        <f t="shared" si="416"/>
        <v>360000</v>
      </c>
    </row>
    <row r="1562" spans="1:17" ht="15.75" hidden="1" customHeight="1" outlineLevel="2">
      <c r="A1562" s="143"/>
      <c r="B1562" s="144"/>
      <c r="C1562" s="146" t="s">
        <v>16</v>
      </c>
      <c r="D1562" s="146"/>
      <c r="E1562" s="12">
        <v>0</v>
      </c>
      <c r="F1562" s="12">
        <v>0</v>
      </c>
      <c r="G1562" s="12">
        <v>0</v>
      </c>
      <c r="H1562" s="12">
        <v>0</v>
      </c>
      <c r="I1562" s="12">
        <v>360000</v>
      </c>
      <c r="J1562" s="212">
        <f t="shared" si="421"/>
        <v>360000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212">
        <f t="shared" si="422"/>
        <v>0</v>
      </c>
      <c r="Q1562" s="118">
        <f t="shared" si="416"/>
        <v>360000</v>
      </c>
    </row>
    <row r="1563" spans="1:17" ht="15.75" hidden="1" customHeight="1" outlineLevel="2">
      <c r="A1563" s="143"/>
      <c r="B1563" s="144"/>
      <c r="C1563" s="146" t="s">
        <v>17</v>
      </c>
      <c r="D1563" s="146"/>
      <c r="E1563" s="12">
        <v>0</v>
      </c>
      <c r="F1563" s="12">
        <v>0</v>
      </c>
      <c r="G1563" s="12">
        <v>0</v>
      </c>
      <c r="H1563" s="12">
        <v>0</v>
      </c>
      <c r="I1563" s="12">
        <v>0</v>
      </c>
      <c r="J1563" s="212">
        <f t="shared" si="421"/>
        <v>0</v>
      </c>
      <c r="K1563" s="12">
        <v>0</v>
      </c>
      <c r="L1563" s="12">
        <v>0</v>
      </c>
      <c r="M1563" s="12">
        <v>0</v>
      </c>
      <c r="N1563" s="12">
        <v>0</v>
      </c>
      <c r="O1563" s="12">
        <v>0</v>
      </c>
      <c r="P1563" s="212">
        <f t="shared" si="422"/>
        <v>0</v>
      </c>
      <c r="Q1563" s="15"/>
    </row>
    <row r="1564" spans="1:17" ht="15.75" hidden="1" customHeight="1" outlineLevel="2">
      <c r="A1564" s="143"/>
      <c r="B1564" s="144"/>
      <c r="C1564" s="146" t="s">
        <v>209</v>
      </c>
      <c r="D1564" s="146"/>
      <c r="E1564" s="12">
        <v>0</v>
      </c>
      <c r="F1564" s="12">
        <v>0</v>
      </c>
      <c r="G1564" s="12">
        <v>0</v>
      </c>
      <c r="H1564" s="12">
        <v>0</v>
      </c>
      <c r="I1564" s="12">
        <v>0</v>
      </c>
      <c r="J1564" s="212">
        <f t="shared" si="421"/>
        <v>0</v>
      </c>
      <c r="K1564" s="12">
        <v>0</v>
      </c>
      <c r="L1564" s="12">
        <v>0</v>
      </c>
      <c r="M1564" s="12">
        <v>0</v>
      </c>
      <c r="N1564" s="12">
        <v>0</v>
      </c>
      <c r="O1564" s="12">
        <v>0</v>
      </c>
      <c r="P1564" s="212">
        <f t="shared" si="422"/>
        <v>0</v>
      </c>
      <c r="Q1564" s="15"/>
    </row>
    <row r="1565" spans="1:17" ht="15.75" hidden="1" customHeight="1" outlineLevel="2">
      <c r="A1565" s="143"/>
      <c r="B1565" s="144"/>
      <c r="C1565" s="146" t="s">
        <v>210</v>
      </c>
      <c r="D1565" s="146"/>
      <c r="E1565" s="12">
        <v>0</v>
      </c>
      <c r="F1565" s="12">
        <v>0</v>
      </c>
      <c r="G1565" s="12">
        <v>0</v>
      </c>
      <c r="H1565" s="12">
        <v>0</v>
      </c>
      <c r="I1565" s="12">
        <v>0</v>
      </c>
      <c r="J1565" s="212">
        <f t="shared" si="421"/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0</v>
      </c>
      <c r="P1565" s="212">
        <f t="shared" si="422"/>
        <v>0</v>
      </c>
      <c r="Q1565" s="15"/>
    </row>
    <row r="1566" spans="1:17" ht="15.75" hidden="1" customHeight="1" outlineLevel="2">
      <c r="A1566" s="143"/>
      <c r="B1566" s="144"/>
      <c r="C1566" s="146" t="s">
        <v>211</v>
      </c>
      <c r="D1566" s="146"/>
      <c r="E1566" s="12">
        <v>0</v>
      </c>
      <c r="F1566" s="12">
        <v>0</v>
      </c>
      <c r="G1566" s="12">
        <v>0</v>
      </c>
      <c r="H1566" s="12">
        <v>0</v>
      </c>
      <c r="I1566" s="12">
        <v>0</v>
      </c>
      <c r="J1566" s="212">
        <f t="shared" si="421"/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212">
        <f t="shared" si="422"/>
        <v>0</v>
      </c>
      <c r="Q1566" s="15"/>
    </row>
    <row r="1567" spans="1:17" ht="15.75" hidden="1" customHeight="1" outlineLevel="2">
      <c r="A1567" s="143"/>
      <c r="B1567" s="144"/>
      <c r="C1567" s="146" t="s">
        <v>212</v>
      </c>
      <c r="D1567" s="146"/>
      <c r="E1567" s="12">
        <v>0</v>
      </c>
      <c r="F1567" s="12">
        <v>0</v>
      </c>
      <c r="G1567" s="12">
        <v>0</v>
      </c>
      <c r="H1567" s="12">
        <v>0</v>
      </c>
      <c r="I1567" s="12">
        <v>0</v>
      </c>
      <c r="J1567" s="212">
        <f t="shared" si="421"/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212">
        <f t="shared" si="422"/>
        <v>0</v>
      </c>
      <c r="Q1567" s="15"/>
    </row>
    <row r="1568" spans="1:17" ht="15.75" hidden="1" customHeight="1" outlineLevel="2">
      <c r="A1568" s="143"/>
      <c r="B1568" s="144"/>
      <c r="C1568" s="146" t="s">
        <v>213</v>
      </c>
      <c r="D1568" s="146"/>
      <c r="E1568" s="12">
        <v>0</v>
      </c>
      <c r="F1568" s="12">
        <v>0</v>
      </c>
      <c r="G1568" s="12">
        <v>0</v>
      </c>
      <c r="H1568" s="12">
        <v>0</v>
      </c>
      <c r="I1568" s="12">
        <v>0</v>
      </c>
      <c r="J1568" s="212">
        <f t="shared" si="421"/>
        <v>0</v>
      </c>
      <c r="K1568" s="12">
        <v>0</v>
      </c>
      <c r="L1568" s="12">
        <v>0</v>
      </c>
      <c r="M1568" s="12">
        <v>0</v>
      </c>
      <c r="N1568" s="12">
        <v>0</v>
      </c>
      <c r="O1568" s="12">
        <v>0</v>
      </c>
      <c r="P1568" s="212">
        <f t="shared" si="422"/>
        <v>0</v>
      </c>
      <c r="Q1568" s="15"/>
    </row>
    <row r="1569" spans="1:17" ht="15.75" hidden="1" customHeight="1" outlineLevel="2">
      <c r="A1569" s="143"/>
      <c r="B1569" s="144"/>
      <c r="C1569" s="146" t="s">
        <v>214</v>
      </c>
      <c r="D1569" s="146"/>
      <c r="E1569" s="12">
        <v>0</v>
      </c>
      <c r="F1569" s="12">
        <v>0</v>
      </c>
      <c r="G1569" s="12">
        <v>0</v>
      </c>
      <c r="H1569" s="12">
        <v>0</v>
      </c>
      <c r="I1569" s="12">
        <v>0</v>
      </c>
      <c r="J1569" s="212">
        <f t="shared" si="421"/>
        <v>0</v>
      </c>
      <c r="K1569" s="12">
        <v>0</v>
      </c>
      <c r="L1569" s="12">
        <v>0</v>
      </c>
      <c r="M1569" s="12">
        <v>0</v>
      </c>
      <c r="N1569" s="12">
        <v>0</v>
      </c>
      <c r="O1569" s="12">
        <v>0</v>
      </c>
      <c r="P1569" s="212">
        <f t="shared" si="422"/>
        <v>0</v>
      </c>
      <c r="Q1569" s="15"/>
    </row>
    <row r="1570" spans="1:17" ht="15.75" hidden="1" customHeight="1" outlineLevel="2">
      <c r="A1570" s="143"/>
      <c r="B1570" s="144"/>
      <c r="C1570" s="146" t="s">
        <v>215</v>
      </c>
      <c r="D1570" s="146"/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212">
        <f t="shared" si="421"/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212">
        <f t="shared" si="422"/>
        <v>0</v>
      </c>
      <c r="Q1570" s="15"/>
    </row>
    <row r="1571" spans="1:17" ht="15.75" hidden="1" customHeight="1" outlineLevel="2">
      <c r="A1571" s="143"/>
      <c r="B1571" s="144"/>
      <c r="C1571" s="146" t="s">
        <v>216</v>
      </c>
      <c r="D1571" s="146"/>
      <c r="E1571" s="12">
        <v>0</v>
      </c>
      <c r="F1571" s="12">
        <v>0</v>
      </c>
      <c r="G1571" s="12">
        <v>0</v>
      </c>
      <c r="H1571" s="12">
        <v>0</v>
      </c>
      <c r="I1571" s="12">
        <v>0</v>
      </c>
      <c r="J1571" s="212">
        <f t="shared" si="421"/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212">
        <f t="shared" si="422"/>
        <v>0</v>
      </c>
      <c r="Q1571" s="15"/>
    </row>
    <row r="1572" spans="1:17" ht="15.75" hidden="1" customHeight="1" outlineLevel="2">
      <c r="A1572" s="143"/>
      <c r="B1572" s="144"/>
      <c r="C1572" s="146" t="s">
        <v>217</v>
      </c>
      <c r="D1572" s="146"/>
      <c r="E1572" s="12">
        <v>0</v>
      </c>
      <c r="F1572" s="12">
        <v>0</v>
      </c>
      <c r="G1572" s="12">
        <v>0</v>
      </c>
      <c r="H1572" s="12">
        <v>0</v>
      </c>
      <c r="I1572" s="12">
        <v>0</v>
      </c>
      <c r="J1572" s="212">
        <f t="shared" si="421"/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212">
        <f t="shared" si="422"/>
        <v>0</v>
      </c>
      <c r="Q1572" s="15"/>
    </row>
    <row r="1573" spans="1:17" ht="31.5" hidden="1" customHeight="1" outlineLevel="2">
      <c r="A1573" s="143"/>
      <c r="B1573" s="144"/>
      <c r="C1573" s="146" t="s">
        <v>218</v>
      </c>
      <c r="D1573" s="146"/>
      <c r="E1573" s="12">
        <v>0</v>
      </c>
      <c r="F1573" s="12">
        <v>0</v>
      </c>
      <c r="G1573" s="12">
        <v>0</v>
      </c>
      <c r="H1573" s="12">
        <v>0</v>
      </c>
      <c r="I1573" s="12">
        <v>0</v>
      </c>
      <c r="J1573" s="212">
        <f t="shared" si="421"/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212">
        <f t="shared" si="422"/>
        <v>0</v>
      </c>
      <c r="Q1573" s="15"/>
    </row>
    <row r="1574" spans="1:17" ht="15.75" hidden="1" customHeight="1" outlineLevel="2">
      <c r="A1574" s="143"/>
      <c r="B1574" s="144"/>
      <c r="C1574" s="146" t="s">
        <v>219</v>
      </c>
      <c r="D1574" s="146"/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212">
        <f t="shared" si="421"/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212">
        <f t="shared" si="422"/>
        <v>0</v>
      </c>
      <c r="Q1574" s="15"/>
    </row>
    <row r="1575" spans="1:17" ht="15.75" hidden="1" customHeight="1" outlineLevel="2">
      <c r="A1575" s="143"/>
      <c r="B1575" s="144"/>
      <c r="C1575" s="146" t="s">
        <v>215</v>
      </c>
      <c r="D1575" s="146"/>
      <c r="E1575" s="12">
        <v>0</v>
      </c>
      <c r="F1575" s="12">
        <v>0</v>
      </c>
      <c r="G1575" s="12">
        <v>0</v>
      </c>
      <c r="H1575" s="12">
        <v>0</v>
      </c>
      <c r="I1575" s="12">
        <v>0</v>
      </c>
      <c r="J1575" s="212">
        <f t="shared" si="421"/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212">
        <f t="shared" si="422"/>
        <v>0</v>
      </c>
      <c r="Q1575" s="15"/>
    </row>
    <row r="1576" spans="1:17" ht="15.75" hidden="1" customHeight="1" outlineLevel="2">
      <c r="A1576" s="143"/>
      <c r="B1576" s="144"/>
      <c r="C1576" s="146" t="s">
        <v>220</v>
      </c>
      <c r="D1576" s="146"/>
      <c r="E1576" s="12">
        <v>0</v>
      </c>
      <c r="F1576" s="12">
        <v>0</v>
      </c>
      <c r="G1576" s="12">
        <v>0</v>
      </c>
      <c r="H1576" s="12">
        <v>0</v>
      </c>
      <c r="I1576" s="12">
        <v>0</v>
      </c>
      <c r="J1576" s="212">
        <f t="shared" si="421"/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212">
        <f t="shared" si="422"/>
        <v>0</v>
      </c>
      <c r="Q1576" s="15"/>
    </row>
    <row r="1577" spans="1:17" ht="15.75" hidden="1" customHeight="1" outlineLevel="2">
      <c r="A1577" s="143"/>
      <c r="B1577" s="144"/>
      <c r="C1577" s="146" t="s">
        <v>215</v>
      </c>
      <c r="D1577" s="146"/>
      <c r="E1577" s="12">
        <v>0</v>
      </c>
      <c r="F1577" s="12">
        <v>0</v>
      </c>
      <c r="G1577" s="12">
        <v>0</v>
      </c>
      <c r="H1577" s="12">
        <v>0</v>
      </c>
      <c r="I1577" s="12">
        <v>0</v>
      </c>
      <c r="J1577" s="212">
        <f t="shared" si="421"/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212">
        <f t="shared" si="422"/>
        <v>0</v>
      </c>
      <c r="Q1577" s="15"/>
    </row>
    <row r="1578" spans="1:17" ht="15.75" hidden="1" customHeight="1" outlineLevel="2">
      <c r="A1578" s="143"/>
      <c r="B1578" s="144"/>
      <c r="C1578" s="146" t="s">
        <v>221</v>
      </c>
      <c r="D1578" s="146"/>
      <c r="E1578" s="12">
        <v>0</v>
      </c>
      <c r="F1578" s="12">
        <v>0</v>
      </c>
      <c r="G1578" s="12">
        <v>0</v>
      </c>
      <c r="H1578" s="12">
        <v>0</v>
      </c>
      <c r="I1578" s="12">
        <v>0</v>
      </c>
      <c r="J1578" s="212">
        <f t="shared" si="421"/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212">
        <f t="shared" si="422"/>
        <v>0</v>
      </c>
      <c r="Q1578" s="15"/>
    </row>
    <row r="1579" spans="1:17" ht="15.75" hidden="1" customHeight="1" outlineLevel="2">
      <c r="A1579" s="143"/>
      <c r="B1579" s="144"/>
      <c r="C1579" s="146" t="s">
        <v>222</v>
      </c>
      <c r="D1579" s="146"/>
      <c r="E1579" s="12">
        <v>0</v>
      </c>
      <c r="F1579" s="12">
        <v>0</v>
      </c>
      <c r="G1579" s="12">
        <v>0</v>
      </c>
      <c r="H1579" s="12">
        <v>0</v>
      </c>
      <c r="I1579" s="12">
        <v>0</v>
      </c>
      <c r="J1579" s="212">
        <f t="shared" si="421"/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212">
        <f t="shared" si="422"/>
        <v>0</v>
      </c>
      <c r="Q1579" s="15"/>
    </row>
    <row r="1580" spans="1:17" ht="15.75" hidden="1" customHeight="1" outlineLevel="2">
      <c r="A1580" s="143"/>
      <c r="B1580" s="144"/>
      <c r="C1580" s="146" t="s">
        <v>223</v>
      </c>
      <c r="D1580" s="146"/>
      <c r="E1580" s="12">
        <v>0</v>
      </c>
      <c r="F1580" s="12">
        <v>0</v>
      </c>
      <c r="G1580" s="12">
        <v>0</v>
      </c>
      <c r="H1580" s="12">
        <v>0</v>
      </c>
      <c r="I1580" s="12">
        <v>0</v>
      </c>
      <c r="J1580" s="212">
        <f t="shared" si="421"/>
        <v>0</v>
      </c>
      <c r="K1580" s="12">
        <v>0</v>
      </c>
      <c r="L1580" s="12">
        <v>0</v>
      </c>
      <c r="M1580" s="12">
        <v>0</v>
      </c>
      <c r="N1580" s="12">
        <v>0</v>
      </c>
      <c r="O1580" s="12">
        <v>0</v>
      </c>
      <c r="P1580" s="212">
        <f t="shared" si="422"/>
        <v>0</v>
      </c>
      <c r="Q1580" s="15"/>
    </row>
    <row r="1581" spans="1:17" ht="15.75" hidden="1" customHeight="1" outlineLevel="2">
      <c r="A1581" s="143"/>
      <c r="B1581" s="144"/>
      <c r="C1581" s="146" t="s">
        <v>224</v>
      </c>
      <c r="D1581" s="146"/>
      <c r="E1581" s="12">
        <v>0</v>
      </c>
      <c r="F1581" s="12">
        <v>0</v>
      </c>
      <c r="G1581" s="12">
        <v>0</v>
      </c>
      <c r="H1581" s="12">
        <v>0</v>
      </c>
      <c r="I1581" s="12">
        <v>0</v>
      </c>
      <c r="J1581" s="212">
        <f t="shared" si="421"/>
        <v>0</v>
      </c>
      <c r="K1581" s="12">
        <v>0</v>
      </c>
      <c r="L1581" s="12">
        <v>0</v>
      </c>
      <c r="M1581" s="12">
        <v>0</v>
      </c>
      <c r="N1581" s="12">
        <v>0</v>
      </c>
      <c r="O1581" s="12">
        <v>0</v>
      </c>
      <c r="P1581" s="212">
        <f t="shared" si="422"/>
        <v>0</v>
      </c>
      <c r="Q1581" s="15"/>
    </row>
    <row r="1582" spans="1:17" ht="15.75" hidden="1" customHeight="1" outlineLevel="2">
      <c r="A1582" s="143"/>
      <c r="B1582" s="144"/>
      <c r="C1582" s="146" t="s">
        <v>215</v>
      </c>
      <c r="D1582" s="146"/>
      <c r="E1582" s="12">
        <v>0</v>
      </c>
      <c r="F1582" s="12">
        <v>0</v>
      </c>
      <c r="G1582" s="12">
        <v>0</v>
      </c>
      <c r="H1582" s="12">
        <v>0</v>
      </c>
      <c r="I1582" s="12">
        <v>0</v>
      </c>
      <c r="J1582" s="212">
        <f t="shared" si="421"/>
        <v>0</v>
      </c>
      <c r="K1582" s="12">
        <v>0</v>
      </c>
      <c r="L1582" s="12">
        <v>0</v>
      </c>
      <c r="M1582" s="12">
        <v>0</v>
      </c>
      <c r="N1582" s="12">
        <v>0</v>
      </c>
      <c r="O1582" s="12">
        <v>0</v>
      </c>
      <c r="P1582" s="212">
        <f t="shared" si="422"/>
        <v>0</v>
      </c>
      <c r="Q1582" s="15"/>
    </row>
    <row r="1583" spans="1:17" ht="15.75" hidden="1" customHeight="1" outlineLevel="2">
      <c r="A1583" s="143"/>
      <c r="B1583" s="144"/>
      <c r="C1583" s="146" t="s">
        <v>225</v>
      </c>
      <c r="D1583" s="146"/>
      <c r="E1583" s="12">
        <v>0</v>
      </c>
      <c r="F1583" s="12">
        <v>0</v>
      </c>
      <c r="G1583" s="12">
        <v>0</v>
      </c>
      <c r="H1583" s="12">
        <v>0</v>
      </c>
      <c r="I1583" s="12">
        <v>0</v>
      </c>
      <c r="J1583" s="212">
        <f t="shared" si="421"/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212">
        <f t="shared" si="422"/>
        <v>0</v>
      </c>
      <c r="Q1583" s="15"/>
    </row>
    <row r="1584" spans="1:17" ht="15.75" hidden="1" customHeight="1" outlineLevel="2">
      <c r="A1584" s="143"/>
      <c r="B1584" s="144"/>
      <c r="C1584" s="146" t="s">
        <v>16</v>
      </c>
      <c r="D1584" s="146"/>
      <c r="E1584" s="12">
        <v>0</v>
      </c>
      <c r="F1584" s="12">
        <v>0</v>
      </c>
      <c r="G1584" s="12">
        <v>0</v>
      </c>
      <c r="H1584" s="12">
        <v>0</v>
      </c>
      <c r="I1584" s="12">
        <v>0</v>
      </c>
      <c r="J1584" s="212">
        <f t="shared" si="421"/>
        <v>0</v>
      </c>
      <c r="K1584" s="12">
        <v>0</v>
      </c>
      <c r="L1584" s="12">
        <v>0</v>
      </c>
      <c r="M1584" s="12">
        <v>0</v>
      </c>
      <c r="N1584" s="12">
        <v>0</v>
      </c>
      <c r="O1584" s="12">
        <v>0</v>
      </c>
      <c r="P1584" s="212">
        <f t="shared" si="422"/>
        <v>0</v>
      </c>
      <c r="Q1584" s="15"/>
    </row>
    <row r="1585" spans="1:17" ht="15.75" hidden="1" customHeight="1" outlineLevel="2">
      <c r="A1585" s="143"/>
      <c r="B1585" s="144"/>
      <c r="C1585" s="146" t="s">
        <v>226</v>
      </c>
      <c r="D1585" s="146"/>
      <c r="E1585" s="12">
        <v>0</v>
      </c>
      <c r="F1585" s="12">
        <v>0</v>
      </c>
      <c r="G1585" s="12">
        <v>0</v>
      </c>
      <c r="H1585" s="12">
        <v>0</v>
      </c>
      <c r="I1585" s="12">
        <v>0</v>
      </c>
      <c r="J1585" s="212">
        <f t="shared" si="421"/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212">
        <f t="shared" si="422"/>
        <v>0</v>
      </c>
      <c r="Q1585" s="15"/>
    </row>
    <row r="1586" spans="1:17" ht="15.75" hidden="1" customHeight="1" outlineLevel="2">
      <c r="A1586" s="143"/>
      <c r="B1586" s="144"/>
      <c r="C1586" s="146" t="s">
        <v>227</v>
      </c>
      <c r="D1586" s="146"/>
      <c r="E1586" s="12">
        <v>0</v>
      </c>
      <c r="F1586" s="12">
        <v>0</v>
      </c>
      <c r="G1586" s="12">
        <v>0</v>
      </c>
      <c r="H1586" s="12">
        <v>0</v>
      </c>
      <c r="I1586" s="12">
        <v>0</v>
      </c>
      <c r="J1586" s="212">
        <f t="shared" si="421"/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0</v>
      </c>
      <c r="P1586" s="212">
        <f t="shared" si="422"/>
        <v>0</v>
      </c>
      <c r="Q1586" s="15"/>
    </row>
    <row r="1587" spans="1:17" ht="15.75" hidden="1" customHeight="1" outlineLevel="2">
      <c r="A1587" s="143"/>
      <c r="B1587" s="144"/>
      <c r="C1587" s="146" t="s">
        <v>228</v>
      </c>
      <c r="D1587" s="146"/>
      <c r="E1587" s="12">
        <v>0</v>
      </c>
      <c r="F1587" s="12">
        <v>0</v>
      </c>
      <c r="G1587" s="12">
        <v>0</v>
      </c>
      <c r="H1587" s="12">
        <v>0</v>
      </c>
      <c r="I1587" s="12">
        <v>0</v>
      </c>
      <c r="J1587" s="212">
        <f t="shared" si="421"/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212">
        <f t="shared" si="422"/>
        <v>0</v>
      </c>
      <c r="Q1587" s="15"/>
    </row>
    <row r="1588" spans="1:17" ht="15.75" hidden="1" customHeight="1" outlineLevel="2">
      <c r="A1588" s="143"/>
      <c r="B1588" s="144"/>
      <c r="C1588" s="146" t="s">
        <v>229</v>
      </c>
      <c r="D1588" s="146"/>
      <c r="E1588" s="12">
        <v>0</v>
      </c>
      <c r="F1588" s="12">
        <v>0</v>
      </c>
      <c r="G1588" s="12">
        <v>0</v>
      </c>
      <c r="H1588" s="12">
        <v>0</v>
      </c>
      <c r="I1588" s="12">
        <v>0</v>
      </c>
      <c r="J1588" s="212">
        <f t="shared" si="421"/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212">
        <f t="shared" si="422"/>
        <v>0</v>
      </c>
      <c r="Q1588" s="15"/>
    </row>
    <row r="1589" spans="1:17" ht="15.75" hidden="1" customHeight="1" outlineLevel="2">
      <c r="A1589" s="143"/>
      <c r="B1589" s="144"/>
      <c r="C1589" s="146" t="s">
        <v>230</v>
      </c>
      <c r="D1589" s="146"/>
      <c r="E1589" s="12">
        <v>0</v>
      </c>
      <c r="F1589" s="12">
        <v>0</v>
      </c>
      <c r="G1589" s="12">
        <v>0</v>
      </c>
      <c r="H1589" s="12">
        <v>0</v>
      </c>
      <c r="I1589" s="12">
        <v>0</v>
      </c>
      <c r="J1589" s="212">
        <f t="shared" si="421"/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212">
        <f t="shared" si="422"/>
        <v>0</v>
      </c>
      <c r="Q1589" s="15"/>
    </row>
    <row r="1590" spans="1:17" ht="15.75" hidden="1" customHeight="1" outlineLevel="2">
      <c r="A1590" s="143"/>
      <c r="B1590" s="144"/>
      <c r="C1590" s="146" t="s">
        <v>231</v>
      </c>
      <c r="D1590" s="146"/>
      <c r="E1590" s="12">
        <v>0</v>
      </c>
      <c r="F1590" s="12">
        <v>0</v>
      </c>
      <c r="G1590" s="12">
        <v>0</v>
      </c>
      <c r="H1590" s="12">
        <v>0</v>
      </c>
      <c r="I1590" s="12">
        <v>0</v>
      </c>
      <c r="J1590" s="212">
        <f t="shared" si="421"/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212">
        <f t="shared" si="422"/>
        <v>0</v>
      </c>
      <c r="Q1590" s="15"/>
    </row>
    <row r="1591" spans="1:17" ht="15.75" hidden="1" customHeight="1" outlineLevel="2">
      <c r="A1591" s="143"/>
      <c r="B1591" s="144"/>
      <c r="C1591" s="146" t="s">
        <v>232</v>
      </c>
      <c r="D1591" s="146"/>
      <c r="E1591" s="12">
        <v>0</v>
      </c>
      <c r="F1591" s="12">
        <v>0</v>
      </c>
      <c r="G1591" s="12">
        <v>0</v>
      </c>
      <c r="H1591" s="12">
        <v>0</v>
      </c>
      <c r="I1591" s="12">
        <v>0</v>
      </c>
      <c r="J1591" s="212">
        <f t="shared" si="421"/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212">
        <f t="shared" si="422"/>
        <v>0</v>
      </c>
      <c r="Q1591" s="15"/>
    </row>
    <row r="1592" spans="1:17" ht="15.75" hidden="1" customHeight="1" outlineLevel="2">
      <c r="A1592" s="143"/>
      <c r="B1592" s="144"/>
      <c r="C1592" s="147" t="s">
        <v>233</v>
      </c>
      <c r="D1592" s="147"/>
      <c r="E1592" s="12">
        <v>0</v>
      </c>
      <c r="F1592" s="12">
        <v>0</v>
      </c>
      <c r="G1592" s="12">
        <v>0</v>
      </c>
      <c r="H1592" s="12">
        <v>0</v>
      </c>
      <c r="I1592" s="12">
        <v>0</v>
      </c>
      <c r="J1592" s="212">
        <f t="shared" si="421"/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212">
        <f t="shared" si="422"/>
        <v>0</v>
      </c>
      <c r="Q1592" s="15"/>
    </row>
    <row r="1593" spans="1:17" ht="15.75" hidden="1" customHeight="1" outlineLevel="2">
      <c r="A1593" s="143"/>
      <c r="B1593" s="144"/>
      <c r="C1593" s="147" t="s">
        <v>234</v>
      </c>
      <c r="D1593" s="147"/>
      <c r="E1593" s="12">
        <v>0</v>
      </c>
      <c r="F1593" s="12">
        <v>0</v>
      </c>
      <c r="G1593" s="12">
        <v>0</v>
      </c>
      <c r="H1593" s="12">
        <v>0</v>
      </c>
      <c r="I1593" s="12">
        <v>0</v>
      </c>
      <c r="J1593" s="212">
        <f t="shared" si="421"/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212">
        <f t="shared" si="422"/>
        <v>0</v>
      </c>
      <c r="Q1593" s="15"/>
    </row>
    <row r="1594" spans="1:17" ht="15.75" hidden="1" customHeight="1" outlineLevel="2">
      <c r="A1594" s="143"/>
      <c r="B1594" s="144"/>
      <c r="C1594" s="146" t="s">
        <v>235</v>
      </c>
      <c r="D1594" s="146"/>
      <c r="E1594" s="12">
        <v>0</v>
      </c>
      <c r="F1594" s="12">
        <v>0</v>
      </c>
      <c r="G1594" s="12">
        <v>0</v>
      </c>
      <c r="H1594" s="12">
        <v>0</v>
      </c>
      <c r="I1594" s="12">
        <v>0</v>
      </c>
      <c r="J1594" s="212">
        <f t="shared" si="421"/>
        <v>0</v>
      </c>
      <c r="K1594" s="12">
        <v>0</v>
      </c>
      <c r="L1594" s="12">
        <v>0</v>
      </c>
      <c r="M1594" s="12">
        <v>0</v>
      </c>
      <c r="N1594" s="12">
        <v>0</v>
      </c>
      <c r="O1594" s="12">
        <v>0</v>
      </c>
      <c r="P1594" s="212">
        <f t="shared" si="422"/>
        <v>0</v>
      </c>
      <c r="Q1594" s="15"/>
    </row>
    <row r="1595" spans="1:17" ht="15.75" hidden="1" customHeight="1" outlineLevel="2">
      <c r="A1595" s="143"/>
      <c r="B1595" s="144"/>
      <c r="C1595" s="146" t="s">
        <v>236</v>
      </c>
      <c r="D1595" s="146"/>
      <c r="E1595" s="12">
        <v>0</v>
      </c>
      <c r="F1595" s="12">
        <v>0</v>
      </c>
      <c r="G1595" s="12">
        <v>0</v>
      </c>
      <c r="H1595" s="12">
        <v>0</v>
      </c>
      <c r="I1595" s="12">
        <v>0</v>
      </c>
      <c r="J1595" s="212">
        <f t="shared" si="421"/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212">
        <f t="shared" si="422"/>
        <v>0</v>
      </c>
      <c r="Q1595" s="15"/>
    </row>
    <row r="1596" spans="1:17" ht="15.75" hidden="1" customHeight="1" outlineLevel="2">
      <c r="A1596" s="143"/>
      <c r="B1596" s="144"/>
      <c r="C1596" s="146" t="s">
        <v>237</v>
      </c>
      <c r="D1596" s="146"/>
      <c r="E1596" s="12">
        <v>0</v>
      </c>
      <c r="F1596" s="12">
        <v>0</v>
      </c>
      <c r="G1596" s="12">
        <v>0</v>
      </c>
      <c r="H1596" s="12">
        <v>0</v>
      </c>
      <c r="I1596" s="12">
        <v>0</v>
      </c>
      <c r="J1596" s="212">
        <f t="shared" si="421"/>
        <v>0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212">
        <f t="shared" si="422"/>
        <v>0</v>
      </c>
      <c r="Q1596" s="15"/>
    </row>
    <row r="1597" spans="1:17" ht="15.75" hidden="1" customHeight="1" outlineLevel="2">
      <c r="A1597" s="143"/>
      <c r="B1597" s="144"/>
      <c r="C1597" s="146" t="s">
        <v>238</v>
      </c>
      <c r="D1597" s="146"/>
      <c r="E1597" s="12">
        <v>0</v>
      </c>
      <c r="F1597" s="12">
        <v>0</v>
      </c>
      <c r="G1597" s="12">
        <v>0</v>
      </c>
      <c r="H1597" s="12">
        <v>0</v>
      </c>
      <c r="I1597" s="12">
        <v>0</v>
      </c>
      <c r="J1597" s="212">
        <f t="shared" si="421"/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212">
        <f t="shared" si="422"/>
        <v>0</v>
      </c>
      <c r="Q1597" s="15"/>
    </row>
    <row r="1598" spans="1:17" ht="15.75" hidden="1" customHeight="1" outlineLevel="2">
      <c r="A1598" s="143"/>
      <c r="B1598" s="144"/>
      <c r="C1598" s="146" t="s">
        <v>227</v>
      </c>
      <c r="D1598" s="146"/>
      <c r="E1598" s="12">
        <v>0</v>
      </c>
      <c r="F1598" s="12">
        <v>0</v>
      </c>
      <c r="G1598" s="12">
        <v>0</v>
      </c>
      <c r="H1598" s="12">
        <v>0</v>
      </c>
      <c r="I1598" s="12">
        <v>0</v>
      </c>
      <c r="J1598" s="212">
        <f t="shared" si="421"/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212">
        <f t="shared" si="422"/>
        <v>0</v>
      </c>
      <c r="Q1598" s="15"/>
    </row>
    <row r="1599" spans="1:17" ht="15.75" hidden="1" customHeight="1" outlineLevel="2">
      <c r="A1599" s="143"/>
      <c r="B1599" s="144"/>
      <c r="C1599" s="147" t="s">
        <v>239</v>
      </c>
      <c r="D1599" s="147"/>
      <c r="E1599" s="12">
        <v>0</v>
      </c>
      <c r="F1599" s="12">
        <v>0</v>
      </c>
      <c r="G1599" s="12">
        <v>0</v>
      </c>
      <c r="H1599" s="12">
        <v>0</v>
      </c>
      <c r="I1599" s="12">
        <v>0</v>
      </c>
      <c r="J1599" s="212">
        <f t="shared" si="421"/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212">
        <f t="shared" si="422"/>
        <v>0</v>
      </c>
      <c r="Q1599" s="15"/>
    </row>
    <row r="1600" spans="1:17" ht="15.75" hidden="1" customHeight="1" outlineLevel="2">
      <c r="A1600" s="143"/>
      <c r="B1600" s="144"/>
      <c r="C1600" s="146" t="s">
        <v>240</v>
      </c>
      <c r="D1600" s="146"/>
      <c r="E1600" s="12">
        <v>0</v>
      </c>
      <c r="F1600" s="12">
        <v>0</v>
      </c>
      <c r="G1600" s="12">
        <v>0</v>
      </c>
      <c r="H1600" s="12">
        <v>0</v>
      </c>
      <c r="I1600" s="12">
        <v>0</v>
      </c>
      <c r="J1600" s="212">
        <f t="shared" si="421"/>
        <v>0</v>
      </c>
      <c r="K1600" s="12">
        <v>0</v>
      </c>
      <c r="L1600" s="12">
        <v>0</v>
      </c>
      <c r="M1600" s="12">
        <v>0</v>
      </c>
      <c r="N1600" s="12">
        <v>0</v>
      </c>
      <c r="O1600" s="12">
        <v>0</v>
      </c>
      <c r="P1600" s="212">
        <f t="shared" si="422"/>
        <v>0</v>
      </c>
      <c r="Q1600" s="15"/>
    </row>
    <row r="1601" spans="1:17" ht="15.75" hidden="1" customHeight="1" outlineLevel="2">
      <c r="A1601" s="143"/>
      <c r="B1601" s="144"/>
      <c r="C1601" s="146" t="s">
        <v>238</v>
      </c>
      <c r="D1601" s="146"/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212">
        <f t="shared" si="421"/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212">
        <f t="shared" si="422"/>
        <v>0</v>
      </c>
      <c r="Q1601" s="15"/>
    </row>
    <row r="1602" spans="1:17" ht="15.75" hidden="1" customHeight="1" outlineLevel="2">
      <c r="A1602" s="143"/>
      <c r="B1602" s="144"/>
      <c r="C1602" s="146" t="s">
        <v>241</v>
      </c>
      <c r="D1602" s="146"/>
      <c r="E1602" s="12">
        <v>0</v>
      </c>
      <c r="F1602" s="12">
        <v>0</v>
      </c>
      <c r="G1602" s="12">
        <v>0</v>
      </c>
      <c r="H1602" s="12">
        <v>0</v>
      </c>
      <c r="I1602" s="12">
        <v>0</v>
      </c>
      <c r="J1602" s="212">
        <f t="shared" si="421"/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0</v>
      </c>
      <c r="P1602" s="212">
        <f t="shared" si="422"/>
        <v>0</v>
      </c>
      <c r="Q1602" s="15"/>
    </row>
    <row r="1603" spans="1:17" ht="15.75" hidden="1" customHeight="1" outlineLevel="2">
      <c r="A1603" s="143"/>
      <c r="B1603" s="144"/>
      <c r="C1603" s="146" t="s">
        <v>242</v>
      </c>
      <c r="D1603" s="146"/>
      <c r="E1603" s="12">
        <v>0</v>
      </c>
      <c r="F1603" s="12">
        <v>0</v>
      </c>
      <c r="G1603" s="12">
        <v>0</v>
      </c>
      <c r="H1603" s="12">
        <v>0</v>
      </c>
      <c r="I1603" s="12">
        <v>0</v>
      </c>
      <c r="J1603" s="212">
        <f t="shared" si="421"/>
        <v>0</v>
      </c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212">
        <f t="shared" si="422"/>
        <v>0</v>
      </c>
      <c r="Q1603" s="15"/>
    </row>
    <row r="1604" spans="1:17" ht="15.75" hidden="1" customHeight="1" outlineLevel="2">
      <c r="A1604" s="143"/>
      <c r="B1604" s="144"/>
      <c r="C1604" s="146" t="s">
        <v>243</v>
      </c>
      <c r="D1604" s="146"/>
      <c r="E1604" s="12">
        <v>0</v>
      </c>
      <c r="F1604" s="12">
        <v>0</v>
      </c>
      <c r="G1604" s="12">
        <v>0</v>
      </c>
      <c r="H1604" s="12">
        <v>0</v>
      </c>
      <c r="I1604" s="12">
        <v>0</v>
      </c>
      <c r="J1604" s="212">
        <f t="shared" si="421"/>
        <v>0</v>
      </c>
      <c r="K1604" s="12">
        <v>0</v>
      </c>
      <c r="L1604" s="12">
        <v>0</v>
      </c>
      <c r="M1604" s="12">
        <v>0</v>
      </c>
      <c r="N1604" s="12">
        <v>0</v>
      </c>
      <c r="O1604" s="12">
        <v>0</v>
      </c>
      <c r="P1604" s="212">
        <f t="shared" si="422"/>
        <v>0</v>
      </c>
      <c r="Q1604" s="15"/>
    </row>
    <row r="1605" spans="1:17" ht="15.75" hidden="1" customHeight="1" outlineLevel="2">
      <c r="A1605" s="143"/>
      <c r="B1605" s="144"/>
      <c r="C1605" s="146" t="s">
        <v>244</v>
      </c>
      <c r="D1605" s="146"/>
      <c r="E1605" s="12">
        <v>0</v>
      </c>
      <c r="F1605" s="12">
        <v>0</v>
      </c>
      <c r="G1605" s="12">
        <v>0</v>
      </c>
      <c r="H1605" s="12">
        <v>0</v>
      </c>
      <c r="I1605" s="12">
        <v>0</v>
      </c>
      <c r="J1605" s="212">
        <f t="shared" si="421"/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212">
        <f t="shared" si="422"/>
        <v>0</v>
      </c>
      <c r="Q1605" s="15"/>
    </row>
    <row r="1606" spans="1:17" ht="15.75" hidden="1" customHeight="1" outlineLevel="2">
      <c r="A1606" s="143"/>
      <c r="B1606" s="144"/>
      <c r="C1606" s="146" t="s">
        <v>245</v>
      </c>
      <c r="D1606" s="146"/>
      <c r="E1606" s="12">
        <v>0</v>
      </c>
      <c r="F1606" s="12">
        <v>0</v>
      </c>
      <c r="G1606" s="12">
        <v>0</v>
      </c>
      <c r="H1606" s="12">
        <v>0</v>
      </c>
      <c r="I1606" s="12">
        <v>0</v>
      </c>
      <c r="J1606" s="212">
        <f t="shared" si="421"/>
        <v>0</v>
      </c>
      <c r="K1606" s="12">
        <v>0</v>
      </c>
      <c r="L1606" s="12">
        <v>0</v>
      </c>
      <c r="M1606" s="12">
        <v>0</v>
      </c>
      <c r="N1606" s="12">
        <v>0</v>
      </c>
      <c r="O1606" s="12">
        <v>0</v>
      </c>
      <c r="P1606" s="212">
        <f t="shared" si="422"/>
        <v>0</v>
      </c>
      <c r="Q1606" s="15"/>
    </row>
    <row r="1607" spans="1:17" ht="15.75" hidden="1" customHeight="1" outlineLevel="2">
      <c r="A1607" s="143"/>
      <c r="B1607" s="144"/>
      <c r="C1607" s="146" t="s">
        <v>17</v>
      </c>
      <c r="D1607" s="146"/>
      <c r="E1607" s="12">
        <v>0</v>
      </c>
      <c r="F1607" s="12">
        <v>0</v>
      </c>
      <c r="G1607" s="12">
        <v>0</v>
      </c>
      <c r="H1607" s="12">
        <v>0</v>
      </c>
      <c r="I1607" s="12">
        <v>0</v>
      </c>
      <c r="J1607" s="212">
        <f t="shared" si="421"/>
        <v>0</v>
      </c>
      <c r="K1607" s="12">
        <v>0</v>
      </c>
      <c r="L1607" s="12">
        <v>0</v>
      </c>
      <c r="M1607" s="12">
        <v>0</v>
      </c>
      <c r="N1607" s="12">
        <v>0</v>
      </c>
      <c r="O1607" s="12">
        <v>0</v>
      </c>
      <c r="P1607" s="212">
        <f t="shared" si="422"/>
        <v>0</v>
      </c>
      <c r="Q1607" s="15"/>
    </row>
    <row r="1608" spans="1:17" ht="15.75" hidden="1" customHeight="1" outlineLevel="2">
      <c r="A1608" s="143"/>
      <c r="B1608" s="144"/>
      <c r="C1608" s="146" t="s">
        <v>246</v>
      </c>
      <c r="D1608" s="146"/>
      <c r="E1608" s="12">
        <v>0</v>
      </c>
      <c r="F1608" s="12">
        <v>0</v>
      </c>
      <c r="G1608" s="12">
        <v>0</v>
      </c>
      <c r="H1608" s="12">
        <v>0</v>
      </c>
      <c r="I1608" s="12">
        <v>0</v>
      </c>
      <c r="J1608" s="212">
        <f t="shared" si="421"/>
        <v>0</v>
      </c>
      <c r="K1608" s="12">
        <v>0</v>
      </c>
      <c r="L1608" s="12">
        <v>0</v>
      </c>
      <c r="M1608" s="12">
        <v>0</v>
      </c>
      <c r="N1608" s="12">
        <v>0</v>
      </c>
      <c r="O1608" s="12">
        <v>0</v>
      </c>
      <c r="P1608" s="212">
        <f t="shared" si="422"/>
        <v>0</v>
      </c>
      <c r="Q1608" s="15"/>
    </row>
    <row r="1609" spans="1:17" ht="15.75" hidden="1" customHeight="1" outlineLevel="2">
      <c r="A1609" s="143"/>
      <c r="B1609" s="144"/>
      <c r="C1609" s="146" t="s">
        <v>247</v>
      </c>
      <c r="D1609" s="146"/>
      <c r="E1609" s="12">
        <v>0</v>
      </c>
      <c r="F1609" s="12">
        <v>0</v>
      </c>
      <c r="G1609" s="12">
        <v>0</v>
      </c>
      <c r="H1609" s="12">
        <v>0</v>
      </c>
      <c r="I1609" s="12">
        <v>0</v>
      </c>
      <c r="J1609" s="212">
        <f t="shared" si="421"/>
        <v>0</v>
      </c>
      <c r="K1609" s="12">
        <v>0</v>
      </c>
      <c r="L1609" s="12">
        <v>0</v>
      </c>
      <c r="M1609" s="12">
        <v>0</v>
      </c>
      <c r="N1609" s="12">
        <v>0</v>
      </c>
      <c r="O1609" s="12">
        <v>0</v>
      </c>
      <c r="P1609" s="212">
        <f t="shared" si="422"/>
        <v>0</v>
      </c>
      <c r="Q1609" s="15"/>
    </row>
    <row r="1610" spans="1:17" ht="15.75" hidden="1" customHeight="1" outlineLevel="2">
      <c r="A1610" s="143"/>
      <c r="B1610" s="144"/>
      <c r="C1610" s="146" t="s">
        <v>248</v>
      </c>
      <c r="D1610" s="146"/>
      <c r="E1610" s="12">
        <v>0</v>
      </c>
      <c r="F1610" s="12">
        <v>0</v>
      </c>
      <c r="G1610" s="12">
        <v>0</v>
      </c>
      <c r="H1610" s="12">
        <v>0</v>
      </c>
      <c r="I1610" s="12">
        <v>0</v>
      </c>
      <c r="J1610" s="212">
        <f t="shared" si="421"/>
        <v>0</v>
      </c>
      <c r="K1610" s="12">
        <v>0</v>
      </c>
      <c r="L1610" s="12">
        <v>0</v>
      </c>
      <c r="M1610" s="12">
        <v>0</v>
      </c>
      <c r="N1610" s="12">
        <v>0</v>
      </c>
      <c r="O1610" s="12">
        <v>0</v>
      </c>
      <c r="P1610" s="212">
        <f t="shared" si="422"/>
        <v>0</v>
      </c>
      <c r="Q1610" s="15"/>
    </row>
    <row r="1611" spans="1:17" ht="15.75" hidden="1" customHeight="1" outlineLevel="2">
      <c r="A1611" s="143"/>
      <c r="B1611" s="144"/>
      <c r="C1611" s="146" t="s">
        <v>249</v>
      </c>
      <c r="D1611" s="146"/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  <c r="J1611" s="212">
        <f t="shared" si="421"/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212">
        <f t="shared" si="422"/>
        <v>0</v>
      </c>
      <c r="Q1611" s="15"/>
    </row>
    <row r="1612" spans="1:17" ht="15.75" hidden="1" customHeight="1" outlineLevel="2">
      <c r="A1612" s="143"/>
      <c r="B1612" s="144"/>
      <c r="C1612" s="146" t="s">
        <v>250</v>
      </c>
      <c r="D1612" s="146"/>
      <c r="E1612" s="12">
        <v>0</v>
      </c>
      <c r="F1612" s="12">
        <v>0</v>
      </c>
      <c r="G1612" s="12">
        <v>0</v>
      </c>
      <c r="H1612" s="12">
        <v>0</v>
      </c>
      <c r="I1612" s="12">
        <v>0</v>
      </c>
      <c r="J1612" s="212">
        <f t="shared" si="421"/>
        <v>0</v>
      </c>
      <c r="K1612" s="12">
        <v>0</v>
      </c>
      <c r="L1612" s="12">
        <v>0</v>
      </c>
      <c r="M1612" s="12">
        <v>0</v>
      </c>
      <c r="N1612" s="12">
        <v>0</v>
      </c>
      <c r="O1612" s="12">
        <v>0</v>
      </c>
      <c r="P1612" s="212">
        <f t="shared" si="422"/>
        <v>0</v>
      </c>
      <c r="Q1612" s="15"/>
    </row>
    <row r="1613" spans="1:17" ht="15.75" hidden="1" customHeight="1" outlineLevel="2">
      <c r="A1613" s="143"/>
      <c r="B1613" s="144"/>
      <c r="C1613" s="146" t="s">
        <v>251</v>
      </c>
      <c r="D1613" s="146"/>
      <c r="E1613" s="12">
        <v>0</v>
      </c>
      <c r="F1613" s="12">
        <v>0</v>
      </c>
      <c r="G1613" s="12">
        <v>0</v>
      </c>
      <c r="H1613" s="12">
        <v>0</v>
      </c>
      <c r="I1613" s="12">
        <v>0</v>
      </c>
      <c r="J1613" s="212">
        <f t="shared" si="421"/>
        <v>0</v>
      </c>
      <c r="K1613" s="12">
        <v>0</v>
      </c>
      <c r="L1613" s="12">
        <v>0</v>
      </c>
      <c r="M1613" s="12">
        <v>0</v>
      </c>
      <c r="N1613" s="12">
        <v>0</v>
      </c>
      <c r="O1613" s="12">
        <v>0</v>
      </c>
      <c r="P1613" s="212">
        <f t="shared" si="422"/>
        <v>0</v>
      </c>
      <c r="Q1613" s="15"/>
    </row>
    <row r="1614" spans="1:17" ht="15.75" hidden="1" customHeight="1" outlineLevel="2">
      <c r="A1614" s="143"/>
      <c r="B1614" s="144"/>
      <c r="C1614" s="146" t="s">
        <v>252</v>
      </c>
      <c r="D1614" s="146"/>
      <c r="E1614" s="12">
        <v>0</v>
      </c>
      <c r="F1614" s="12">
        <v>0</v>
      </c>
      <c r="G1614" s="12">
        <v>0</v>
      </c>
      <c r="H1614" s="12">
        <v>0</v>
      </c>
      <c r="I1614" s="12">
        <v>0</v>
      </c>
      <c r="J1614" s="212">
        <f t="shared" si="421"/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212">
        <f t="shared" si="422"/>
        <v>0</v>
      </c>
      <c r="Q1614" s="15"/>
    </row>
    <row r="1615" spans="1:17" ht="15.75" hidden="1" customHeight="1" outlineLevel="2">
      <c r="A1615" s="143"/>
      <c r="B1615" s="144"/>
      <c r="C1615" s="146" t="s">
        <v>253</v>
      </c>
      <c r="D1615" s="146"/>
      <c r="E1615" s="12">
        <v>0</v>
      </c>
      <c r="F1615" s="12">
        <v>0</v>
      </c>
      <c r="G1615" s="12">
        <v>0</v>
      </c>
      <c r="H1615" s="12">
        <v>0</v>
      </c>
      <c r="I1615" s="12">
        <v>0</v>
      </c>
      <c r="J1615" s="212">
        <f t="shared" si="421"/>
        <v>0</v>
      </c>
      <c r="K1615" s="12">
        <v>0</v>
      </c>
      <c r="L1615" s="12">
        <v>0</v>
      </c>
      <c r="M1615" s="12">
        <v>0</v>
      </c>
      <c r="N1615" s="12">
        <v>0</v>
      </c>
      <c r="O1615" s="12">
        <v>0</v>
      </c>
      <c r="P1615" s="212">
        <f t="shared" si="422"/>
        <v>0</v>
      </c>
      <c r="Q1615" s="15"/>
    </row>
    <row r="1616" spans="1:17" ht="15.75" hidden="1" customHeight="1" outlineLevel="2">
      <c r="A1616" s="143"/>
      <c r="B1616" s="144"/>
      <c r="C1616" s="146" t="s">
        <v>254</v>
      </c>
      <c r="D1616" s="146"/>
      <c r="E1616" s="12">
        <v>0</v>
      </c>
      <c r="F1616" s="12">
        <v>0</v>
      </c>
      <c r="G1616" s="12">
        <v>0</v>
      </c>
      <c r="H1616" s="12">
        <v>0</v>
      </c>
      <c r="I1616" s="12">
        <v>0</v>
      </c>
      <c r="J1616" s="212">
        <f t="shared" si="421"/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212">
        <f t="shared" si="422"/>
        <v>0</v>
      </c>
      <c r="Q1616" s="15"/>
    </row>
    <row r="1617" spans="1:17" ht="15.75" hidden="1" customHeight="1" outlineLevel="2">
      <c r="A1617" s="143"/>
      <c r="B1617" s="144"/>
      <c r="C1617" s="146" t="s">
        <v>254</v>
      </c>
      <c r="D1617" s="146"/>
      <c r="E1617" s="12">
        <v>0</v>
      </c>
      <c r="F1617" s="12">
        <v>0</v>
      </c>
      <c r="G1617" s="12">
        <v>0</v>
      </c>
      <c r="H1617" s="12">
        <v>0</v>
      </c>
      <c r="I1617" s="12">
        <v>0</v>
      </c>
      <c r="J1617" s="212">
        <f t="shared" si="421"/>
        <v>0</v>
      </c>
      <c r="K1617" s="12">
        <v>0</v>
      </c>
      <c r="L1617" s="12">
        <v>0</v>
      </c>
      <c r="M1617" s="12">
        <v>0</v>
      </c>
      <c r="N1617" s="12">
        <v>0</v>
      </c>
      <c r="O1617" s="12">
        <v>0</v>
      </c>
      <c r="P1617" s="212">
        <f t="shared" si="422"/>
        <v>0</v>
      </c>
      <c r="Q1617" s="15"/>
    </row>
    <row r="1618" spans="1:17" ht="15.75" hidden="1" customHeight="1" outlineLevel="1">
      <c r="A1618" s="143"/>
      <c r="B1618" s="144"/>
      <c r="C1618" s="145" t="s">
        <v>257</v>
      </c>
      <c r="D1618" s="145"/>
      <c r="E1618" s="61">
        <f>SUM(E1619:E1621)</f>
        <v>0</v>
      </c>
      <c r="F1618" s="61">
        <f t="shared" ref="F1618:O1618" si="423">SUM(F1619:F1621)</f>
        <v>0</v>
      </c>
      <c r="G1618" s="61">
        <f t="shared" si="423"/>
        <v>0</v>
      </c>
      <c r="H1618" s="61">
        <v>0</v>
      </c>
      <c r="I1618" s="61">
        <v>0</v>
      </c>
      <c r="J1618" s="212">
        <f t="shared" si="421"/>
        <v>0</v>
      </c>
      <c r="K1618" s="61">
        <f t="shared" si="423"/>
        <v>0</v>
      </c>
      <c r="L1618" s="61">
        <f t="shared" si="423"/>
        <v>0</v>
      </c>
      <c r="M1618" s="61">
        <f t="shared" si="423"/>
        <v>0</v>
      </c>
      <c r="N1618" s="61">
        <f t="shared" si="423"/>
        <v>0</v>
      </c>
      <c r="O1618" s="61">
        <f t="shared" si="423"/>
        <v>0</v>
      </c>
      <c r="P1618" s="212">
        <f t="shared" si="422"/>
        <v>0</v>
      </c>
      <c r="Q1618" s="15"/>
    </row>
    <row r="1619" spans="1:17" ht="15.75" hidden="1" customHeight="1" outlineLevel="2">
      <c r="A1619" s="143"/>
      <c r="B1619" s="144"/>
      <c r="C1619" s="148" t="s">
        <v>255</v>
      </c>
      <c r="D1619" s="148"/>
      <c r="E1619" s="12">
        <v>0</v>
      </c>
      <c r="F1619" s="12">
        <v>0</v>
      </c>
      <c r="G1619" s="12">
        <v>0</v>
      </c>
      <c r="H1619" s="12">
        <v>0</v>
      </c>
      <c r="I1619" s="12">
        <v>0</v>
      </c>
      <c r="J1619" s="212">
        <f t="shared" si="421"/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212">
        <f t="shared" si="422"/>
        <v>0</v>
      </c>
      <c r="Q1619" s="15"/>
    </row>
    <row r="1620" spans="1:17" ht="15.75" hidden="1" customHeight="1" outlineLevel="2">
      <c r="A1620" s="143"/>
      <c r="B1620" s="144"/>
      <c r="C1620" s="148" t="s">
        <v>256</v>
      </c>
      <c r="D1620" s="148"/>
      <c r="E1620" s="12">
        <v>0</v>
      </c>
      <c r="F1620" s="12">
        <v>0</v>
      </c>
      <c r="G1620" s="12">
        <v>0</v>
      </c>
      <c r="H1620" s="12">
        <v>0</v>
      </c>
      <c r="I1620" s="12">
        <v>0</v>
      </c>
      <c r="J1620" s="212">
        <f t="shared" si="421"/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212">
        <f t="shared" si="422"/>
        <v>0</v>
      </c>
      <c r="Q1620" s="15"/>
    </row>
    <row r="1621" spans="1:17" ht="15.75" hidden="1" customHeight="1" outlineLevel="2">
      <c r="A1621" s="143"/>
      <c r="B1621" s="144"/>
      <c r="C1621" s="148" t="s">
        <v>219</v>
      </c>
      <c r="D1621" s="148"/>
      <c r="E1621" s="12">
        <v>0</v>
      </c>
      <c r="F1621" s="12">
        <v>0</v>
      </c>
      <c r="G1621" s="12">
        <v>0</v>
      </c>
      <c r="H1621" s="12">
        <v>0</v>
      </c>
      <c r="I1621" s="12">
        <v>0</v>
      </c>
      <c r="J1621" s="212">
        <f t="shared" si="421"/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0</v>
      </c>
      <c r="P1621" s="212">
        <f t="shared" si="422"/>
        <v>0</v>
      </c>
      <c r="Q1621" s="15"/>
    </row>
    <row r="1622" spans="1:17" ht="15.75" hidden="1" customHeight="1" outlineLevel="1">
      <c r="A1622" s="143"/>
      <c r="B1622" s="144"/>
      <c r="C1622" s="145" t="s">
        <v>258</v>
      </c>
      <c r="D1622" s="145"/>
      <c r="E1622" s="61">
        <f>SUM(E1623:E1625)</f>
        <v>0</v>
      </c>
      <c r="F1622" s="61">
        <f t="shared" ref="F1622:O1622" si="424">SUM(F1623:F1625)</f>
        <v>0</v>
      </c>
      <c r="G1622" s="61">
        <f t="shared" si="424"/>
        <v>0</v>
      </c>
      <c r="H1622" s="61">
        <v>0</v>
      </c>
      <c r="I1622" s="61">
        <v>0</v>
      </c>
      <c r="J1622" s="212">
        <f t="shared" si="421"/>
        <v>0</v>
      </c>
      <c r="K1622" s="61">
        <f t="shared" si="424"/>
        <v>0</v>
      </c>
      <c r="L1622" s="61">
        <f t="shared" si="424"/>
        <v>0</v>
      </c>
      <c r="M1622" s="61">
        <f t="shared" si="424"/>
        <v>0</v>
      </c>
      <c r="N1622" s="61">
        <f t="shared" si="424"/>
        <v>0</v>
      </c>
      <c r="O1622" s="61">
        <f t="shared" si="424"/>
        <v>0</v>
      </c>
      <c r="P1622" s="212">
        <f t="shared" si="422"/>
        <v>0</v>
      </c>
      <c r="Q1622" s="15"/>
    </row>
    <row r="1623" spans="1:17" ht="15.75" hidden="1" customHeight="1" outlineLevel="2">
      <c r="A1623" s="143"/>
      <c r="B1623" s="144"/>
      <c r="C1623" s="148" t="s">
        <v>213</v>
      </c>
      <c r="D1623" s="148"/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212">
        <f t="shared" si="421"/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0</v>
      </c>
      <c r="P1623" s="212">
        <f t="shared" si="422"/>
        <v>0</v>
      </c>
      <c r="Q1623" s="15"/>
    </row>
    <row r="1624" spans="1:17" ht="15.75" hidden="1" customHeight="1" outlineLevel="2">
      <c r="A1624" s="143"/>
      <c r="B1624" s="144"/>
      <c r="C1624" s="148" t="s">
        <v>259</v>
      </c>
      <c r="D1624" s="148"/>
      <c r="E1624" s="12">
        <v>0</v>
      </c>
      <c r="F1624" s="12">
        <v>0</v>
      </c>
      <c r="G1624" s="12">
        <v>0</v>
      </c>
      <c r="H1624" s="12">
        <v>0</v>
      </c>
      <c r="I1624" s="12">
        <v>0</v>
      </c>
      <c r="J1624" s="212">
        <f t="shared" si="421"/>
        <v>0</v>
      </c>
      <c r="K1624" s="12">
        <v>0</v>
      </c>
      <c r="L1624" s="12">
        <v>0</v>
      </c>
      <c r="M1624" s="12">
        <v>0</v>
      </c>
      <c r="N1624" s="12">
        <v>0</v>
      </c>
      <c r="O1624" s="12">
        <v>0</v>
      </c>
      <c r="P1624" s="212">
        <f t="shared" si="422"/>
        <v>0</v>
      </c>
      <c r="Q1624" s="15"/>
    </row>
    <row r="1625" spans="1:17" ht="15.75" hidden="1" customHeight="1" outlineLevel="2">
      <c r="A1625" s="143"/>
      <c r="B1625" s="144"/>
      <c r="C1625" s="148" t="s">
        <v>260</v>
      </c>
      <c r="D1625" s="148"/>
      <c r="E1625" s="12">
        <v>0</v>
      </c>
      <c r="F1625" s="12">
        <v>0</v>
      </c>
      <c r="G1625" s="12">
        <v>0</v>
      </c>
      <c r="H1625" s="12">
        <v>0</v>
      </c>
      <c r="I1625" s="12">
        <v>0</v>
      </c>
      <c r="J1625" s="212">
        <f t="shared" ref="J1625:J1642" si="425">I1625+H1625+G1625+F1625+E1625</f>
        <v>0</v>
      </c>
      <c r="K1625" s="12">
        <v>0</v>
      </c>
      <c r="L1625" s="12">
        <v>0</v>
      </c>
      <c r="M1625" s="12">
        <v>0</v>
      </c>
      <c r="N1625" s="12">
        <v>0</v>
      </c>
      <c r="O1625" s="12">
        <v>0</v>
      </c>
      <c r="P1625" s="212">
        <f t="shared" ref="P1625:P1642" si="426">K1625+L1625+M1625+N1625+O1625</f>
        <v>0</v>
      </c>
      <c r="Q1625" s="15"/>
    </row>
    <row r="1626" spans="1:17" ht="15.75" hidden="1" customHeight="1" outlineLevel="1">
      <c r="A1626" s="143"/>
      <c r="B1626" s="144"/>
      <c r="C1626" s="149" t="s">
        <v>263</v>
      </c>
      <c r="D1626" s="149"/>
      <c r="E1626" s="61">
        <f>SUM(E1627:E1628)</f>
        <v>0</v>
      </c>
      <c r="F1626" s="61">
        <f t="shared" ref="F1626:O1626" si="427">SUM(F1627:F1628)</f>
        <v>0</v>
      </c>
      <c r="G1626" s="61">
        <f t="shared" si="427"/>
        <v>0</v>
      </c>
      <c r="H1626" s="61">
        <v>0</v>
      </c>
      <c r="I1626" s="61">
        <v>0</v>
      </c>
      <c r="J1626" s="212">
        <f t="shared" si="425"/>
        <v>0</v>
      </c>
      <c r="K1626" s="61">
        <f t="shared" si="427"/>
        <v>0</v>
      </c>
      <c r="L1626" s="61">
        <f t="shared" si="427"/>
        <v>0</v>
      </c>
      <c r="M1626" s="61">
        <f t="shared" si="427"/>
        <v>0</v>
      </c>
      <c r="N1626" s="61">
        <f t="shared" si="427"/>
        <v>0</v>
      </c>
      <c r="O1626" s="61">
        <f t="shared" si="427"/>
        <v>0</v>
      </c>
      <c r="P1626" s="212">
        <f t="shared" si="426"/>
        <v>0</v>
      </c>
      <c r="Q1626" s="15"/>
    </row>
    <row r="1627" spans="1:17" ht="15.75" hidden="1" customHeight="1" outlineLevel="2">
      <c r="A1627" s="143"/>
      <c r="B1627" s="144"/>
      <c r="C1627" s="148" t="s">
        <v>261</v>
      </c>
      <c r="D1627" s="148"/>
      <c r="E1627" s="12">
        <v>0</v>
      </c>
      <c r="F1627" s="12">
        <v>0</v>
      </c>
      <c r="G1627" s="12">
        <v>0</v>
      </c>
      <c r="H1627" s="12">
        <v>0</v>
      </c>
      <c r="I1627" s="12">
        <v>0</v>
      </c>
      <c r="J1627" s="212">
        <f t="shared" si="425"/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212">
        <f t="shared" si="426"/>
        <v>0</v>
      </c>
      <c r="Q1627" s="15"/>
    </row>
    <row r="1628" spans="1:17" ht="15.75" hidden="1" customHeight="1" outlineLevel="2">
      <c r="A1628" s="143"/>
      <c r="B1628" s="144"/>
      <c r="C1628" s="150" t="s">
        <v>262</v>
      </c>
      <c r="D1628" s="150"/>
      <c r="E1628" s="12">
        <v>0</v>
      </c>
      <c r="F1628" s="12">
        <v>0</v>
      </c>
      <c r="G1628" s="12">
        <v>0</v>
      </c>
      <c r="H1628" s="12">
        <v>0</v>
      </c>
      <c r="I1628" s="12">
        <v>0</v>
      </c>
      <c r="J1628" s="212">
        <f t="shared" si="425"/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212">
        <f t="shared" si="426"/>
        <v>0</v>
      </c>
      <c r="Q1628" s="15"/>
    </row>
    <row r="1629" spans="1:17" ht="15.75" hidden="1" customHeight="1" outlineLevel="1">
      <c r="A1629" s="143"/>
      <c r="B1629" s="144"/>
      <c r="C1629" s="145" t="s">
        <v>265</v>
      </c>
      <c r="D1629" s="145"/>
      <c r="E1629" s="61">
        <f>E1630</f>
        <v>0</v>
      </c>
      <c r="F1629" s="61">
        <f t="shared" ref="F1629:O1629" si="428">F1630</f>
        <v>0</v>
      </c>
      <c r="G1629" s="61">
        <f t="shared" si="428"/>
        <v>0</v>
      </c>
      <c r="H1629" s="61">
        <v>0</v>
      </c>
      <c r="I1629" s="61">
        <v>0</v>
      </c>
      <c r="J1629" s="212">
        <f t="shared" si="425"/>
        <v>0</v>
      </c>
      <c r="K1629" s="61">
        <f t="shared" si="428"/>
        <v>0</v>
      </c>
      <c r="L1629" s="61">
        <f t="shared" si="428"/>
        <v>0</v>
      </c>
      <c r="M1629" s="61">
        <f t="shared" si="428"/>
        <v>0</v>
      </c>
      <c r="N1629" s="61">
        <f t="shared" si="428"/>
        <v>0</v>
      </c>
      <c r="O1629" s="61">
        <f t="shared" si="428"/>
        <v>0</v>
      </c>
      <c r="P1629" s="212">
        <f t="shared" si="426"/>
        <v>0</v>
      </c>
      <c r="Q1629" s="15"/>
    </row>
    <row r="1630" spans="1:17" ht="15.75" hidden="1" customHeight="1" outlineLevel="2">
      <c r="A1630" s="143"/>
      <c r="B1630" s="144"/>
      <c r="C1630" s="91" t="s">
        <v>264</v>
      </c>
      <c r="D1630" s="91"/>
      <c r="E1630" s="12">
        <v>0</v>
      </c>
      <c r="F1630" s="12">
        <v>0</v>
      </c>
      <c r="G1630" s="12">
        <v>0</v>
      </c>
      <c r="H1630" s="12">
        <v>0</v>
      </c>
      <c r="I1630" s="12">
        <v>0</v>
      </c>
      <c r="J1630" s="212">
        <f t="shared" si="425"/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212">
        <f t="shared" si="426"/>
        <v>0</v>
      </c>
      <c r="Q1630" s="15"/>
    </row>
    <row r="1631" spans="1:17" ht="15.75" hidden="1" customHeight="1" outlineLevel="1">
      <c r="A1631" s="143"/>
      <c r="B1631" s="144"/>
      <c r="C1631" s="145" t="s">
        <v>267</v>
      </c>
      <c r="D1631" s="145"/>
      <c r="E1631" s="61">
        <f>SUM(E1632:E1633)</f>
        <v>0</v>
      </c>
      <c r="F1631" s="61">
        <f t="shared" ref="F1631:O1631" si="429">SUM(F1632:F1633)</f>
        <v>0</v>
      </c>
      <c r="G1631" s="61">
        <f t="shared" si="429"/>
        <v>0</v>
      </c>
      <c r="H1631" s="61">
        <v>0</v>
      </c>
      <c r="I1631" s="61">
        <v>0</v>
      </c>
      <c r="J1631" s="212">
        <f t="shared" si="425"/>
        <v>0</v>
      </c>
      <c r="K1631" s="61">
        <f t="shared" si="429"/>
        <v>0</v>
      </c>
      <c r="L1631" s="61">
        <f t="shared" si="429"/>
        <v>0</v>
      </c>
      <c r="M1631" s="61">
        <f t="shared" si="429"/>
        <v>0</v>
      </c>
      <c r="N1631" s="61">
        <f t="shared" si="429"/>
        <v>0</v>
      </c>
      <c r="O1631" s="61">
        <f t="shared" si="429"/>
        <v>0</v>
      </c>
      <c r="P1631" s="212">
        <f t="shared" si="426"/>
        <v>0</v>
      </c>
      <c r="Q1631" s="15"/>
    </row>
    <row r="1632" spans="1:17" ht="15.75" hidden="1" customHeight="1" outlineLevel="2">
      <c r="A1632" s="143"/>
      <c r="B1632" s="144"/>
      <c r="C1632" s="148" t="s">
        <v>17</v>
      </c>
      <c r="D1632" s="148"/>
      <c r="E1632" s="12">
        <v>0</v>
      </c>
      <c r="F1632" s="12">
        <v>0</v>
      </c>
      <c r="G1632" s="12">
        <v>0</v>
      </c>
      <c r="H1632" s="12">
        <v>0</v>
      </c>
      <c r="I1632" s="12">
        <v>0</v>
      </c>
      <c r="J1632" s="212">
        <f t="shared" si="425"/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212">
        <f t="shared" si="426"/>
        <v>0</v>
      </c>
      <c r="Q1632" s="15"/>
    </row>
    <row r="1633" spans="1:18" ht="15.75" hidden="1" customHeight="1" outlineLevel="2">
      <c r="A1633" s="143"/>
      <c r="B1633" s="144"/>
      <c r="C1633" s="151" t="s">
        <v>266</v>
      </c>
      <c r="D1633" s="151"/>
      <c r="E1633" s="12">
        <v>0</v>
      </c>
      <c r="F1633" s="12">
        <v>0</v>
      </c>
      <c r="G1633" s="12">
        <v>0</v>
      </c>
      <c r="H1633" s="12">
        <v>0</v>
      </c>
      <c r="I1633" s="12">
        <v>0</v>
      </c>
      <c r="J1633" s="212">
        <f t="shared" si="425"/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0</v>
      </c>
      <c r="P1633" s="212">
        <f t="shared" si="426"/>
        <v>0</v>
      </c>
      <c r="Q1633" s="15"/>
    </row>
    <row r="1634" spans="1:18" ht="15.75" hidden="1" customHeight="1" outlineLevel="1">
      <c r="A1634" s="143"/>
      <c r="B1634" s="144"/>
      <c r="C1634" s="145" t="s">
        <v>270</v>
      </c>
      <c r="D1634" s="145"/>
      <c r="E1634" s="61">
        <f>SUM(E1635:E1636)</f>
        <v>0</v>
      </c>
      <c r="F1634" s="61">
        <f t="shared" ref="F1634:O1634" si="430">SUM(F1635:F1636)</f>
        <v>0</v>
      </c>
      <c r="G1634" s="61">
        <f t="shared" si="430"/>
        <v>0</v>
      </c>
      <c r="H1634" s="61">
        <v>0</v>
      </c>
      <c r="I1634" s="61">
        <v>0</v>
      </c>
      <c r="J1634" s="212">
        <f t="shared" si="425"/>
        <v>0</v>
      </c>
      <c r="K1634" s="61">
        <f t="shared" si="430"/>
        <v>0</v>
      </c>
      <c r="L1634" s="61">
        <f t="shared" si="430"/>
        <v>0</v>
      </c>
      <c r="M1634" s="61">
        <f t="shared" si="430"/>
        <v>0</v>
      </c>
      <c r="N1634" s="61">
        <f t="shared" si="430"/>
        <v>0</v>
      </c>
      <c r="O1634" s="61">
        <f t="shared" si="430"/>
        <v>0</v>
      </c>
      <c r="P1634" s="212">
        <f t="shared" si="426"/>
        <v>0</v>
      </c>
      <c r="Q1634" s="15"/>
    </row>
    <row r="1635" spans="1:18" ht="15.75" hidden="1" customHeight="1" outlineLevel="2">
      <c r="A1635" s="143"/>
      <c r="B1635" s="144"/>
      <c r="C1635" s="148" t="s">
        <v>268</v>
      </c>
      <c r="D1635" s="148"/>
      <c r="E1635" s="12">
        <v>0</v>
      </c>
      <c r="F1635" s="12">
        <v>0</v>
      </c>
      <c r="G1635" s="12">
        <v>0</v>
      </c>
      <c r="H1635" s="12">
        <v>0</v>
      </c>
      <c r="I1635" s="12">
        <v>0</v>
      </c>
      <c r="J1635" s="212">
        <f t="shared" si="425"/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212">
        <f t="shared" si="426"/>
        <v>0</v>
      </c>
      <c r="Q1635" s="15"/>
    </row>
    <row r="1636" spans="1:18" ht="15.75" hidden="1" customHeight="1" outlineLevel="2">
      <c r="A1636" s="143"/>
      <c r="B1636" s="144"/>
      <c r="C1636" s="148" t="s">
        <v>269</v>
      </c>
      <c r="D1636" s="148"/>
      <c r="E1636" s="12">
        <v>0</v>
      </c>
      <c r="F1636" s="12">
        <v>0</v>
      </c>
      <c r="G1636" s="12">
        <v>0</v>
      </c>
      <c r="H1636" s="12">
        <v>0</v>
      </c>
      <c r="I1636" s="12">
        <v>0</v>
      </c>
      <c r="J1636" s="212">
        <f t="shared" si="425"/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212">
        <f t="shared" si="426"/>
        <v>0</v>
      </c>
      <c r="Q1636" s="15"/>
    </row>
    <row r="1637" spans="1:18" ht="15.75" hidden="1" customHeight="1" outlineLevel="1">
      <c r="A1637" s="143"/>
      <c r="B1637" s="144"/>
      <c r="C1637" s="145" t="s">
        <v>273</v>
      </c>
      <c r="D1637" s="145"/>
      <c r="E1637" s="61">
        <f>SUM(E1638:E1639)</f>
        <v>0</v>
      </c>
      <c r="F1637" s="61">
        <f t="shared" ref="F1637:O1637" si="431">SUM(F1638:F1639)</f>
        <v>0</v>
      </c>
      <c r="G1637" s="61">
        <f t="shared" si="431"/>
        <v>0</v>
      </c>
      <c r="H1637" s="61">
        <v>0</v>
      </c>
      <c r="I1637" s="61">
        <v>0</v>
      </c>
      <c r="J1637" s="212">
        <f t="shared" si="425"/>
        <v>0</v>
      </c>
      <c r="K1637" s="61">
        <f t="shared" si="431"/>
        <v>0</v>
      </c>
      <c r="L1637" s="61">
        <f t="shared" si="431"/>
        <v>0</v>
      </c>
      <c r="M1637" s="61">
        <f t="shared" si="431"/>
        <v>0</v>
      </c>
      <c r="N1637" s="61">
        <f t="shared" si="431"/>
        <v>0</v>
      </c>
      <c r="O1637" s="61">
        <f t="shared" si="431"/>
        <v>0</v>
      </c>
      <c r="P1637" s="212">
        <f t="shared" si="426"/>
        <v>0</v>
      </c>
      <c r="Q1637" s="15"/>
    </row>
    <row r="1638" spans="1:18" ht="15.75" hidden="1" customHeight="1" outlineLevel="2">
      <c r="A1638" s="143"/>
      <c r="B1638" s="144"/>
      <c r="C1638" s="152" t="s">
        <v>271</v>
      </c>
      <c r="D1638" s="152"/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212">
        <f t="shared" si="425"/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212">
        <f t="shared" si="426"/>
        <v>0</v>
      </c>
      <c r="Q1638" s="15"/>
    </row>
    <row r="1639" spans="1:18" ht="15.75" hidden="1" customHeight="1" outlineLevel="1">
      <c r="A1639" s="143"/>
      <c r="B1639" s="144"/>
      <c r="C1639" s="152" t="s">
        <v>272</v>
      </c>
      <c r="D1639" s="152"/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212">
        <f t="shared" si="425"/>
        <v>0</v>
      </c>
      <c r="K1639" s="12">
        <v>0</v>
      </c>
      <c r="L1639" s="12">
        <v>0</v>
      </c>
      <c r="M1639" s="12">
        <v>0</v>
      </c>
      <c r="N1639" s="12">
        <v>0</v>
      </c>
      <c r="O1639" s="12">
        <v>0</v>
      </c>
      <c r="P1639" s="212">
        <f t="shared" si="426"/>
        <v>0</v>
      </c>
      <c r="Q1639" s="15"/>
    </row>
    <row r="1640" spans="1:18" ht="15.75" hidden="1" customHeight="1" outlineLevel="1" collapsed="1">
      <c r="A1640" s="143"/>
      <c r="B1640" s="144"/>
      <c r="C1640" s="145" t="s">
        <v>274</v>
      </c>
      <c r="D1640" s="145"/>
      <c r="E1640" s="61">
        <f>E1641</f>
        <v>0</v>
      </c>
      <c r="F1640" s="61">
        <f t="shared" ref="F1640:O1640" si="432">F1641</f>
        <v>0</v>
      </c>
      <c r="G1640" s="61">
        <f t="shared" si="432"/>
        <v>0</v>
      </c>
      <c r="H1640" s="61">
        <v>0</v>
      </c>
      <c r="I1640" s="61">
        <v>0</v>
      </c>
      <c r="J1640" s="212">
        <f t="shared" si="425"/>
        <v>0</v>
      </c>
      <c r="K1640" s="61">
        <f t="shared" si="432"/>
        <v>0</v>
      </c>
      <c r="L1640" s="61">
        <f t="shared" si="432"/>
        <v>0</v>
      </c>
      <c r="M1640" s="61">
        <f t="shared" si="432"/>
        <v>0</v>
      </c>
      <c r="N1640" s="61">
        <f t="shared" si="432"/>
        <v>0</v>
      </c>
      <c r="O1640" s="61">
        <f t="shared" si="432"/>
        <v>0</v>
      </c>
      <c r="P1640" s="212">
        <f t="shared" si="426"/>
        <v>0</v>
      </c>
      <c r="Q1640" s="15"/>
    </row>
    <row r="1641" spans="1:18" ht="15.75" hidden="1" customHeight="1" outlineLevel="1">
      <c r="A1641" s="143"/>
      <c r="B1641" s="144"/>
      <c r="C1641" s="146" t="s">
        <v>275</v>
      </c>
      <c r="D1641" s="146"/>
      <c r="E1641" s="12">
        <v>0</v>
      </c>
      <c r="F1641" s="106"/>
      <c r="G1641" s="106"/>
      <c r="H1641" s="106"/>
      <c r="I1641" s="106"/>
      <c r="J1641" s="212">
        <f t="shared" si="425"/>
        <v>0</v>
      </c>
      <c r="K1641" s="106"/>
      <c r="L1641" s="106"/>
      <c r="M1641" s="106"/>
      <c r="N1641" s="106"/>
      <c r="O1641" s="106"/>
      <c r="P1641" s="212">
        <f t="shared" si="426"/>
        <v>0</v>
      </c>
      <c r="Q1641" s="15"/>
    </row>
    <row r="1642" spans="1:18" ht="35.25" customHeight="1" collapsed="1">
      <c r="A1642" s="505" t="s">
        <v>314</v>
      </c>
      <c r="B1642" s="506"/>
      <c r="C1642" s="507"/>
      <c r="D1642" s="212">
        <f>D1643+D1644</f>
        <v>0</v>
      </c>
      <c r="E1642" s="356">
        <f>E1643+E1644</f>
        <v>0</v>
      </c>
      <c r="F1642" s="356">
        <f>F1643+F1644</f>
        <v>0</v>
      </c>
      <c r="G1642" s="356">
        <f>G1643+G1644</f>
        <v>0</v>
      </c>
      <c r="H1642" s="356">
        <f>H1643+H1644</f>
        <v>0</v>
      </c>
      <c r="I1642" s="354">
        <f t="shared" ref="I1642" si="433">I1643+I1644</f>
        <v>168667</v>
      </c>
      <c r="J1642" s="212">
        <f t="shared" si="425"/>
        <v>168667</v>
      </c>
      <c r="K1642" s="213">
        <f t="shared" ref="K1642:O1642" si="434">K1643+K1644</f>
        <v>168666</v>
      </c>
      <c r="L1642" s="213">
        <f t="shared" si="434"/>
        <v>168667</v>
      </c>
      <c r="M1642" s="212">
        <f t="shared" si="434"/>
        <v>168667</v>
      </c>
      <c r="N1642" s="212">
        <f t="shared" si="434"/>
        <v>168667</v>
      </c>
      <c r="O1642" s="212">
        <f t="shared" si="434"/>
        <v>0</v>
      </c>
      <c r="P1642" s="212">
        <f t="shared" si="426"/>
        <v>674667</v>
      </c>
      <c r="Q1642" s="67">
        <f>J1642+P1642</f>
        <v>843334</v>
      </c>
    </row>
    <row r="1643" spans="1:18" ht="33" customHeight="1">
      <c r="A1643" s="533">
        <v>25</v>
      </c>
      <c r="B1643" s="534"/>
      <c r="C1643" s="128" t="s">
        <v>11</v>
      </c>
      <c r="D1643" s="25">
        <v>0</v>
      </c>
      <c r="E1643" s="25">
        <v>0</v>
      </c>
      <c r="F1643" s="25">
        <v>0</v>
      </c>
      <c r="G1643" s="25">
        <f>G15+G56+G102+G133+G202+G223+G241+G257+G288+G409+G420+G431+G462+G507+G778+G819+G880+G941+G997+G1008+G1179+G1190+G1201+G1232</f>
        <v>0</v>
      </c>
      <c r="H1643" s="25">
        <v>0</v>
      </c>
      <c r="I1643" s="25">
        <v>0</v>
      </c>
      <c r="J1643" s="212">
        <f t="shared" ref="J1643:J1644" si="435">I1643+H1643+G1643+F1643+E1643+D1643</f>
        <v>0</v>
      </c>
      <c r="K1643" s="25">
        <v>0</v>
      </c>
      <c r="L1643" s="25">
        <v>0</v>
      </c>
      <c r="M1643" s="25">
        <f>M15+M56+M102+M133+M202+M223+M241+M257+M288+M409+M420+M431+M462+M507+M778+M819+M880+M941+M997+M1008+M1179+M1190+M1201+M1232</f>
        <v>0</v>
      </c>
      <c r="N1643" s="25">
        <f>N15+N56+N102+N133+N202+N223+N241+N257+N288+N409+N420+N431+N462+N507+N778+N819+N880+N941+N997+N1008+N1179+N1190+N1201+N1232</f>
        <v>0</v>
      </c>
      <c r="O1643" s="25">
        <f>O15+O56+O102+O133+O202+O223+O241+O257+O288+O409+O420+O431+O462+O507+O778+O819+O880+O941+O997+O1008+O1179+O1190+O1201+O1232</f>
        <v>0</v>
      </c>
      <c r="P1643" s="212">
        <f>O1643+N1643+M1643+L1643+K1643</f>
        <v>0</v>
      </c>
      <c r="Q1643" s="78">
        <f>J1643+P1643</f>
        <v>0</v>
      </c>
      <c r="R1643" s="243"/>
    </row>
    <row r="1644" spans="1:18" ht="50.25" thickBot="1">
      <c r="A1644" s="535"/>
      <c r="B1644" s="536"/>
      <c r="C1644" s="244" t="s">
        <v>320</v>
      </c>
      <c r="D1644" s="50">
        <v>0</v>
      </c>
      <c r="E1644" s="25">
        <v>0</v>
      </c>
      <c r="F1644" s="25">
        <v>0</v>
      </c>
      <c r="G1644" s="25">
        <v>0</v>
      </c>
      <c r="H1644" s="25">
        <v>0</v>
      </c>
      <c r="I1644" s="25">
        <v>168667</v>
      </c>
      <c r="J1644" s="212">
        <f t="shared" si="435"/>
        <v>168667</v>
      </c>
      <c r="K1644" s="25">
        <v>168666</v>
      </c>
      <c r="L1644" s="25">
        <f>168667</f>
        <v>168667</v>
      </c>
      <c r="M1644" s="25">
        <v>168667</v>
      </c>
      <c r="N1644" s="25">
        <f>168667</f>
        <v>168667</v>
      </c>
      <c r="O1644" s="25">
        <v>0</v>
      </c>
      <c r="P1644" s="80">
        <f>O1644+N1644+M1644+L1644+K1644</f>
        <v>674667</v>
      </c>
      <c r="Q1644" s="81">
        <f>J1644+P1644</f>
        <v>843334</v>
      </c>
    </row>
    <row r="1645" spans="1:18" ht="16.5" thickTop="1"/>
    <row r="1646" spans="1:18">
      <c r="D1646" s="62">
        <f t="shared" ref="D1646:Q1646" si="436">D1478+D1219+D1196+D1185+D1110+D1003+D974+D916+D855+D802+D471+D449+D426+D415+D360</f>
        <v>0</v>
      </c>
      <c r="E1646" s="62">
        <f t="shared" si="436"/>
        <v>2325382</v>
      </c>
      <c r="F1646" s="62">
        <f t="shared" si="436"/>
        <v>4430000</v>
      </c>
      <c r="G1646" s="62">
        <f t="shared" si="436"/>
        <v>8990000</v>
      </c>
      <c r="H1646" s="62">
        <f t="shared" si="436"/>
        <v>8990000</v>
      </c>
      <c r="I1646" s="62">
        <f t="shared" si="436"/>
        <v>19610400</v>
      </c>
      <c r="J1646" s="62">
        <f t="shared" si="436"/>
        <v>44345782</v>
      </c>
      <c r="K1646" s="62">
        <f t="shared" si="436"/>
        <v>9840800</v>
      </c>
      <c r="L1646" s="62">
        <f t="shared" si="436"/>
        <v>6991500</v>
      </c>
      <c r="M1646" s="62">
        <f t="shared" si="436"/>
        <v>3530000</v>
      </c>
      <c r="N1646" s="62">
        <f t="shared" si="436"/>
        <v>2335000</v>
      </c>
      <c r="O1646" s="62">
        <f t="shared" si="436"/>
        <v>9100000</v>
      </c>
      <c r="P1646" s="62">
        <f t="shared" si="436"/>
        <v>31797300</v>
      </c>
      <c r="Q1646" s="62">
        <f t="shared" si="436"/>
        <v>76143082</v>
      </c>
    </row>
    <row r="1711" spans="3:17" s="245" customFormat="1" ht="26.25" customHeight="1">
      <c r="C1711" s="245" t="s">
        <v>322</v>
      </c>
      <c r="E1711" s="245">
        <f>E8+E9+E10+E11+E12</f>
        <v>11930915.960000001</v>
      </c>
      <c r="F1711" s="245">
        <f>F8+F9+F10+F11+F12</f>
        <v>20030000</v>
      </c>
      <c r="G1711" s="245">
        <f>G8+G9+G10+G11+G12</f>
        <v>34003000</v>
      </c>
      <c r="H1711" s="245">
        <f>H8+H9+H10+H11+H12</f>
        <v>34003000</v>
      </c>
      <c r="I1711" s="245">
        <f>I8+I9+I10+I11+I12</f>
        <v>56739012.003999993</v>
      </c>
      <c r="J1711" s="246">
        <f>E1711+F1711+G1711+H1711+I1711</f>
        <v>156705927.96399999</v>
      </c>
      <c r="K1711" s="245">
        <f>K8+K9+K10+K11+K12</f>
        <v>60098435.866666667</v>
      </c>
      <c r="L1711" s="245">
        <f>L8+L9+L10+L11+L12</f>
        <v>53572822.405126221</v>
      </c>
      <c r="M1711" s="245">
        <f>M8+M9+M10+M11+M12</f>
        <v>35026866.617637329</v>
      </c>
      <c r="N1711" s="245">
        <f>N8+N9+N10+N11+N12</f>
        <v>35435249.459999993</v>
      </c>
      <c r="O1711" s="245">
        <f>O8+O9+O10+O11+O12</f>
        <v>42671402.436666667</v>
      </c>
      <c r="P1711" s="246">
        <f>K1711+L1711+M1711+N1711+O1711</f>
        <v>226804776.78609687</v>
      </c>
      <c r="Q1711" s="245">
        <f>J1711+P1711</f>
        <v>383510704.75009686</v>
      </c>
    </row>
  </sheetData>
  <mergeCells count="76">
    <mergeCell ref="M1:Q1"/>
    <mergeCell ref="M2:Q2"/>
    <mergeCell ref="F185:F186"/>
    <mergeCell ref="G185:G186"/>
    <mergeCell ref="H185:H186"/>
    <mergeCell ref="F68:F69"/>
    <mergeCell ref="I68:I69"/>
    <mergeCell ref="A3:Q3"/>
    <mergeCell ref="B6:C6"/>
    <mergeCell ref="A7:C7"/>
    <mergeCell ref="L137:L138"/>
    <mergeCell ref="A132:C132"/>
    <mergeCell ref="B12:C12"/>
    <mergeCell ref="F137:F138"/>
    <mergeCell ref="A101:C101"/>
    <mergeCell ref="A430:C430"/>
    <mergeCell ref="A202:B218"/>
    <mergeCell ref="A222:C222"/>
    <mergeCell ref="A240:C240"/>
    <mergeCell ref="A256:C256"/>
    <mergeCell ref="A223:B239"/>
    <mergeCell ref="A241:B255"/>
    <mergeCell ref="A409:B418"/>
    <mergeCell ref="A201:C201"/>
    <mergeCell ref="A15:B54"/>
    <mergeCell ref="A56:B100"/>
    <mergeCell ref="M68:M69"/>
    <mergeCell ref="B13:C13"/>
    <mergeCell ref="A14:C14"/>
    <mergeCell ref="A55:C55"/>
    <mergeCell ref="F59:F60"/>
    <mergeCell ref="L59:L60"/>
    <mergeCell ref="A8:A13"/>
    <mergeCell ref="B8:C8"/>
    <mergeCell ref="B9:C9"/>
    <mergeCell ref="B10:C10"/>
    <mergeCell ref="B11:C11"/>
    <mergeCell ref="A102:B131"/>
    <mergeCell ref="A133:B200"/>
    <mergeCell ref="A1643:B1644"/>
    <mergeCell ref="A1178:C1178"/>
    <mergeCell ref="A1189:C1189"/>
    <mergeCell ref="A1642:C1642"/>
    <mergeCell ref="A1200:C1200"/>
    <mergeCell ref="A1231:C1231"/>
    <mergeCell ref="A1179:B1188"/>
    <mergeCell ref="A1190:B1199"/>
    <mergeCell ref="A1201:B1230"/>
    <mergeCell ref="A1232:B1560"/>
    <mergeCell ref="A1008:B1177"/>
    <mergeCell ref="A818:C818"/>
    <mergeCell ref="A879:C879"/>
    <mergeCell ref="A940:C940"/>
    <mergeCell ref="A778:B817"/>
    <mergeCell ref="A819:B878"/>
    <mergeCell ref="A880:B939"/>
    <mergeCell ref="A996:C996"/>
    <mergeCell ref="A1007:C1007"/>
    <mergeCell ref="A941:B995"/>
    <mergeCell ref="A997:B1005"/>
    <mergeCell ref="F788:F789"/>
    <mergeCell ref="B5:C5"/>
    <mergeCell ref="A461:C461"/>
    <mergeCell ref="A257:B286"/>
    <mergeCell ref="M788:M789"/>
    <mergeCell ref="G788:G789"/>
    <mergeCell ref="A506:C506"/>
    <mergeCell ref="A777:C777"/>
    <mergeCell ref="A420:B429"/>
    <mergeCell ref="A462:B505"/>
    <mergeCell ref="A507:B776"/>
    <mergeCell ref="A287:C287"/>
    <mergeCell ref="A408:C408"/>
    <mergeCell ref="A419:C419"/>
    <mergeCell ref="A288:B407"/>
    <mergeCell ref="A431:B455"/>
  </mergeCells>
  <pageMargins left="0" right="0" top="0" bottom="0" header="0" footer="0"/>
  <pageSetup paperSize="9" scale="42" orientation="landscape" horizontalDpi="180" verticalDpi="180" r:id="rId1"/>
  <rowBreaks count="4" manualBreakCount="4">
    <brk id="218" max="16" man="1"/>
    <brk id="455" max="16" man="1"/>
    <brk id="1005" max="16" man="1"/>
    <brk id="1006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64"/>
  <sheetViews>
    <sheetView view="pageBreakPreview" zoomScale="55" zoomScaleNormal="70" zoomScaleSheetLayoutView="55" workbookViewId="0">
      <pane xSplit="3" ySplit="7" topLeftCell="D34" activePane="bottomRight" state="frozen"/>
      <selection pane="topRight" activeCell="D1" sqref="D1"/>
      <selection pane="bottomLeft" activeCell="A8" sqref="A8"/>
      <selection pane="bottomRight" activeCell="L7" sqref="L7"/>
    </sheetView>
  </sheetViews>
  <sheetFormatPr defaultRowHeight="38.25" customHeight="1" outlineLevelRow="2"/>
  <cols>
    <col min="1" max="1" width="6.140625" style="1" customWidth="1"/>
    <col min="2" max="2" width="10.42578125" style="1" hidden="1" customWidth="1"/>
    <col min="3" max="3" width="61.5703125" style="1" customWidth="1"/>
    <col min="4" max="4" width="19.140625" style="1" bestFit="1" customWidth="1"/>
    <col min="5" max="5" width="21.42578125" style="1" bestFit="1" customWidth="1"/>
    <col min="6" max="7" width="17" style="1" customWidth="1"/>
    <col min="8" max="8" width="18" style="1" bestFit="1" customWidth="1"/>
    <col min="9" max="10" width="20.140625" style="1" bestFit="1" customWidth="1"/>
    <col min="11" max="11" width="18.85546875" style="1" customWidth="1"/>
    <col min="12" max="15" width="20.140625" style="1" bestFit="1" customWidth="1"/>
    <col min="16" max="16" width="19.28515625" style="1" customWidth="1"/>
    <col min="17" max="17" width="25" style="1" customWidth="1"/>
    <col min="18" max="22" width="9.140625" style="1"/>
    <col min="23" max="23" width="12.140625" style="1" bestFit="1" customWidth="1"/>
    <col min="24" max="16384" width="9.140625" style="1"/>
  </cols>
  <sheetData>
    <row r="1" spans="1:17" ht="35.25">
      <c r="M1" s="498" t="s">
        <v>358</v>
      </c>
      <c r="N1" s="498"/>
      <c r="O1" s="498"/>
      <c r="P1" s="498"/>
      <c r="Q1" s="498"/>
    </row>
    <row r="2" spans="1:17" ht="93" customHeight="1">
      <c r="M2" s="499" t="s">
        <v>372</v>
      </c>
      <c r="N2" s="499"/>
      <c r="O2" s="499"/>
      <c r="P2" s="499"/>
      <c r="Q2" s="499"/>
    </row>
    <row r="3" spans="1:17" ht="54.75" customHeight="1">
      <c r="A3" s="554" t="s">
        <v>323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1:17" ht="38.25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48" t="s">
        <v>324</v>
      </c>
    </row>
    <row r="5" spans="1:17" s="2" customFormat="1" ht="38.25" customHeight="1" thickTop="1">
      <c r="A5" s="8" t="s">
        <v>0</v>
      </c>
      <c r="B5" s="414" t="s">
        <v>343</v>
      </c>
      <c r="C5" s="415"/>
      <c r="D5" s="36" t="s">
        <v>312</v>
      </c>
      <c r="E5" s="36" t="s">
        <v>1</v>
      </c>
      <c r="F5" s="36" t="s">
        <v>2</v>
      </c>
      <c r="G5" s="36" t="s">
        <v>3</v>
      </c>
      <c r="H5" s="36" t="s">
        <v>4</v>
      </c>
      <c r="I5" s="36" t="s">
        <v>5</v>
      </c>
      <c r="J5" s="36" t="s">
        <v>300</v>
      </c>
      <c r="K5" s="36" t="s">
        <v>6</v>
      </c>
      <c r="L5" s="36" t="s">
        <v>7</v>
      </c>
      <c r="M5" s="36" t="s">
        <v>8</v>
      </c>
      <c r="N5" s="36" t="s">
        <v>9</v>
      </c>
      <c r="O5" s="36" t="s">
        <v>10</v>
      </c>
      <c r="P5" s="36" t="s">
        <v>301</v>
      </c>
      <c r="Q5" s="7" t="s">
        <v>302</v>
      </c>
    </row>
    <row r="6" spans="1:17" s="2" customFormat="1" ht="38.25" customHeight="1">
      <c r="A6" s="38">
        <v>1</v>
      </c>
      <c r="B6" s="555">
        <f>A6+1</f>
        <v>2</v>
      </c>
      <c r="C6" s="555"/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  <c r="Q6" s="10">
        <v>16</v>
      </c>
    </row>
    <row r="7" spans="1:17" s="42" customFormat="1" ht="38.25" customHeight="1">
      <c r="A7" s="564" t="s">
        <v>307</v>
      </c>
      <c r="B7" s="565"/>
      <c r="C7" s="565"/>
      <c r="D7" s="291">
        <f t="shared" ref="D7:I7" si="0">D28+D67+D106+D127</f>
        <v>33350519</v>
      </c>
      <c r="E7" s="293">
        <f t="shared" si="0"/>
        <v>109157556.64</v>
      </c>
      <c r="F7" s="291">
        <f t="shared" si="0"/>
        <v>35308230</v>
      </c>
      <c r="G7" s="291">
        <f t="shared" si="0"/>
        <v>84145000</v>
      </c>
      <c r="H7" s="291">
        <f t="shared" si="0"/>
        <v>83966649</v>
      </c>
      <c r="I7" s="291">
        <f t="shared" si="0"/>
        <v>1062225933</v>
      </c>
      <c r="J7" s="291">
        <f t="shared" ref="J7:J43" si="1">I7+H7+G7+F7+E7+D7</f>
        <v>1408153887.6400001</v>
      </c>
      <c r="K7" s="291">
        <f>K28+K67+K106+K127</f>
        <v>284921312</v>
      </c>
      <c r="L7" s="291">
        <f>L28+L67+L106+L127</f>
        <v>221748586</v>
      </c>
      <c r="M7" s="291">
        <f>M28+M67+M106+M127</f>
        <v>330462854</v>
      </c>
      <c r="N7" s="291">
        <f>N28+N67+N106+N127</f>
        <v>207230048</v>
      </c>
      <c r="O7" s="291">
        <f>O28+O67+O106+O127</f>
        <v>329527810</v>
      </c>
      <c r="P7" s="291">
        <f>O7+N7+M7+L7+K7</f>
        <v>1373890610</v>
      </c>
      <c r="Q7" s="291">
        <f t="shared" ref="Q7:Q15" si="2">J7+P7</f>
        <v>2782044497.6400003</v>
      </c>
    </row>
    <row r="8" spans="1:17" s="42" customFormat="1" ht="38.25" customHeight="1">
      <c r="A8" s="566"/>
      <c r="B8" s="567"/>
      <c r="C8" s="26" t="s">
        <v>310</v>
      </c>
      <c r="D8" s="295">
        <f>D29+D68+D107+D128</f>
        <v>0</v>
      </c>
      <c r="E8" s="295">
        <f>E11+E14+E17+E20+E23+E26</f>
        <v>42431206.640000001</v>
      </c>
      <c r="F8" s="295">
        <f>F11+F14+F17+F20+F23+F26</f>
        <v>16141000</v>
      </c>
      <c r="G8" s="295">
        <f>G11+G14+G17+G20+G23+G26</f>
        <v>31949000</v>
      </c>
      <c r="H8" s="295">
        <f t="shared" ref="H8:I8" si="3">H11+H14+H17+H20+H23+H26</f>
        <v>31948000</v>
      </c>
      <c r="I8" s="295">
        <f t="shared" si="3"/>
        <v>1002108933</v>
      </c>
      <c r="J8" s="291">
        <f t="shared" si="1"/>
        <v>1124578139.6400001</v>
      </c>
      <c r="K8" s="295">
        <f t="shared" ref="K8:O9" si="4">K11+K14+K17+K20+K23+K26</f>
        <v>183410472</v>
      </c>
      <c r="L8" s="295">
        <f t="shared" si="4"/>
        <v>160471586</v>
      </c>
      <c r="M8" s="295">
        <f t="shared" si="4"/>
        <v>270556454</v>
      </c>
      <c r="N8" s="295">
        <f t="shared" si="4"/>
        <v>144704048</v>
      </c>
      <c r="O8" s="295">
        <f t="shared" si="4"/>
        <v>257574810</v>
      </c>
      <c r="P8" s="291">
        <f>K8+L8+M8+N8+O8</f>
        <v>1016717370</v>
      </c>
      <c r="Q8" s="295">
        <f t="shared" si="2"/>
        <v>2141295509.6400001</v>
      </c>
    </row>
    <row r="9" spans="1:17" s="42" customFormat="1" ht="38.25" customHeight="1">
      <c r="A9" s="566"/>
      <c r="B9" s="567"/>
      <c r="C9" s="26" t="s">
        <v>311</v>
      </c>
      <c r="D9" s="295">
        <f>D12+D15+D18+D21+D24+D27</f>
        <v>33350519</v>
      </c>
      <c r="E9" s="295">
        <f>E12+E15+E18+E21+E24+E27</f>
        <v>66726350</v>
      </c>
      <c r="F9" s="295">
        <f t="shared" ref="F9" si="5">F12+F15+F18+F21+F24+F27</f>
        <v>19167230</v>
      </c>
      <c r="G9" s="295">
        <f t="shared" ref="G9" si="6">G12+G15+G18+G21+G24+G27</f>
        <v>52196000</v>
      </c>
      <c r="H9" s="295">
        <f t="shared" ref="H9:I9" si="7">H12+H15+H18+H21+H24+H27</f>
        <v>52018649</v>
      </c>
      <c r="I9" s="295">
        <f t="shared" si="7"/>
        <v>60117000</v>
      </c>
      <c r="J9" s="291">
        <f t="shared" si="1"/>
        <v>283575748</v>
      </c>
      <c r="K9" s="295">
        <f t="shared" si="4"/>
        <v>101510840</v>
      </c>
      <c r="L9" s="295">
        <f t="shared" si="4"/>
        <v>61277000</v>
      </c>
      <c r="M9" s="295">
        <f t="shared" si="4"/>
        <v>59906400</v>
      </c>
      <c r="N9" s="295">
        <f t="shared" si="4"/>
        <v>62526000</v>
      </c>
      <c r="O9" s="295">
        <f t="shared" si="4"/>
        <v>71953000</v>
      </c>
      <c r="P9" s="291">
        <f>K9+L9+M9+N9+O9</f>
        <v>357173240</v>
      </c>
      <c r="Q9" s="295">
        <f t="shared" si="2"/>
        <v>640748988</v>
      </c>
    </row>
    <row r="10" spans="1:17" ht="38.25" customHeight="1">
      <c r="A10" s="566"/>
      <c r="B10" s="567"/>
      <c r="C10" s="29" t="s">
        <v>304</v>
      </c>
      <c r="D10" s="20">
        <f t="shared" ref="D10:I11" si="8">D31+D70+D109+D130</f>
        <v>2457000</v>
      </c>
      <c r="E10" s="20">
        <f t="shared" si="8"/>
        <v>2205537.44</v>
      </c>
      <c r="F10" s="20">
        <f t="shared" si="8"/>
        <v>90150</v>
      </c>
      <c r="G10" s="20">
        <f t="shared" si="8"/>
        <v>0</v>
      </c>
      <c r="H10" s="20">
        <f t="shared" si="8"/>
        <v>0</v>
      </c>
      <c r="I10" s="20">
        <f t="shared" si="8"/>
        <v>0</v>
      </c>
      <c r="J10" s="291">
        <f t="shared" si="1"/>
        <v>4752687.4399999995</v>
      </c>
      <c r="K10" s="286">
        <f t="shared" ref="K10:O11" si="9">K31+K70+K109+K130</f>
        <v>0</v>
      </c>
      <c r="L10" s="286">
        <f t="shared" si="9"/>
        <v>0</v>
      </c>
      <c r="M10" s="286">
        <f t="shared" si="9"/>
        <v>0</v>
      </c>
      <c r="N10" s="286">
        <f t="shared" si="9"/>
        <v>0</v>
      </c>
      <c r="O10" s="286">
        <f t="shared" si="9"/>
        <v>0</v>
      </c>
      <c r="P10" s="291">
        <f>O10+N10+M10+L10+K10</f>
        <v>0</v>
      </c>
      <c r="Q10" s="20">
        <f>J10+P10</f>
        <v>4752687.4399999995</v>
      </c>
    </row>
    <row r="11" spans="1:17" ht="38.25" customHeight="1">
      <c r="A11" s="566"/>
      <c r="B11" s="567"/>
      <c r="C11" s="30" t="s">
        <v>310</v>
      </c>
      <c r="D11" s="283">
        <f t="shared" si="8"/>
        <v>0</v>
      </c>
      <c r="E11" s="283">
        <f t="shared" si="8"/>
        <v>254657.44</v>
      </c>
      <c r="F11" s="283">
        <f t="shared" si="8"/>
        <v>0</v>
      </c>
      <c r="G11" s="287">
        <f t="shared" si="8"/>
        <v>0</v>
      </c>
      <c r="H11" s="287">
        <f t="shared" si="8"/>
        <v>0</v>
      </c>
      <c r="I11" s="287">
        <f t="shared" si="8"/>
        <v>0</v>
      </c>
      <c r="J11" s="291">
        <f t="shared" si="1"/>
        <v>254657.44</v>
      </c>
      <c r="K11" s="287">
        <f t="shared" si="9"/>
        <v>0</v>
      </c>
      <c r="L11" s="287">
        <f t="shared" si="9"/>
        <v>0</v>
      </c>
      <c r="M11" s="287">
        <f t="shared" si="9"/>
        <v>0</v>
      </c>
      <c r="N11" s="287">
        <f t="shared" si="9"/>
        <v>0</v>
      </c>
      <c r="O11" s="287">
        <f t="shared" si="9"/>
        <v>0</v>
      </c>
      <c r="P11" s="291">
        <f t="shared" ref="P11" si="10">O11+N11+M11+L11+K11</f>
        <v>0</v>
      </c>
      <c r="Q11" s="283">
        <f t="shared" si="2"/>
        <v>254657.44</v>
      </c>
    </row>
    <row r="12" spans="1:17" ht="38.25" customHeight="1">
      <c r="A12" s="566"/>
      <c r="B12" s="567"/>
      <c r="C12" s="30" t="s">
        <v>311</v>
      </c>
      <c r="D12" s="283">
        <f t="shared" ref="D12:I13" si="11">D42+D72+D111+D132</f>
        <v>2457000</v>
      </c>
      <c r="E12" s="283">
        <f t="shared" si="11"/>
        <v>1950880</v>
      </c>
      <c r="F12" s="283">
        <f t="shared" si="11"/>
        <v>90150</v>
      </c>
      <c r="G12" s="287">
        <f t="shared" si="11"/>
        <v>0</v>
      </c>
      <c r="H12" s="287">
        <f t="shared" si="11"/>
        <v>0</v>
      </c>
      <c r="I12" s="287">
        <f t="shared" si="11"/>
        <v>0</v>
      </c>
      <c r="J12" s="291">
        <f t="shared" si="1"/>
        <v>4498030</v>
      </c>
      <c r="K12" s="287">
        <f t="shared" ref="K12:O13" si="12">K42+K72+K111+K132</f>
        <v>0</v>
      </c>
      <c r="L12" s="287">
        <f t="shared" si="12"/>
        <v>0</v>
      </c>
      <c r="M12" s="287">
        <f t="shared" si="12"/>
        <v>0</v>
      </c>
      <c r="N12" s="287">
        <f t="shared" si="12"/>
        <v>0</v>
      </c>
      <c r="O12" s="287">
        <f t="shared" si="12"/>
        <v>0</v>
      </c>
      <c r="P12" s="291">
        <f>O12+N12+M12+L12+K12</f>
        <v>0</v>
      </c>
      <c r="Q12" s="283">
        <f t="shared" si="2"/>
        <v>4498030</v>
      </c>
    </row>
    <row r="13" spans="1:17" ht="38.25" customHeight="1">
      <c r="A13" s="566"/>
      <c r="B13" s="567"/>
      <c r="C13" s="24" t="s">
        <v>11</v>
      </c>
      <c r="D13" s="20">
        <f t="shared" si="11"/>
        <v>0</v>
      </c>
      <c r="E13" s="20">
        <f t="shared" si="11"/>
        <v>14985990</v>
      </c>
      <c r="F13" s="20">
        <f t="shared" si="11"/>
        <v>3730000</v>
      </c>
      <c r="G13" s="20">
        <f t="shared" si="11"/>
        <v>0</v>
      </c>
      <c r="H13" s="20">
        <f t="shared" si="11"/>
        <v>0</v>
      </c>
      <c r="I13" s="20">
        <f t="shared" si="11"/>
        <v>6000000</v>
      </c>
      <c r="J13" s="291">
        <f t="shared" si="1"/>
        <v>24715990</v>
      </c>
      <c r="K13" s="20">
        <f t="shared" si="12"/>
        <v>0</v>
      </c>
      <c r="L13" s="20">
        <f t="shared" si="12"/>
        <v>4770000</v>
      </c>
      <c r="M13" s="20">
        <f t="shared" si="12"/>
        <v>0</v>
      </c>
      <c r="N13" s="20">
        <f t="shared" si="12"/>
        <v>0</v>
      </c>
      <c r="O13" s="20">
        <f t="shared" si="12"/>
        <v>6000000</v>
      </c>
      <c r="P13" s="291">
        <f>O13+N13+M13+L13+K13</f>
        <v>10770000</v>
      </c>
      <c r="Q13" s="20">
        <f>J13+P13</f>
        <v>35485990</v>
      </c>
    </row>
    <row r="14" spans="1:17" ht="38.25" customHeight="1">
      <c r="A14" s="566"/>
      <c r="B14" s="567"/>
      <c r="C14" s="30" t="s">
        <v>310</v>
      </c>
      <c r="D14" s="283">
        <f>D44+D74+D113+D134</f>
        <v>0</v>
      </c>
      <c r="E14" s="283">
        <f>E73</f>
        <v>2055170</v>
      </c>
      <c r="F14" s="283">
        <f>F44+F74+F113+F134</f>
        <v>0</v>
      </c>
      <c r="G14" s="283">
        <f>G44+G74+G113+G134</f>
        <v>0</v>
      </c>
      <c r="H14" s="283">
        <f>H44+H74+H113+H134</f>
        <v>0</v>
      </c>
      <c r="I14" s="283">
        <f>I44+I74+I113+I134</f>
        <v>0</v>
      </c>
      <c r="J14" s="291">
        <f t="shared" si="1"/>
        <v>2055170</v>
      </c>
      <c r="K14" s="283">
        <f>K44+K74+K113+K134</f>
        <v>0</v>
      </c>
      <c r="L14" s="283">
        <v>1200000</v>
      </c>
      <c r="M14" s="283">
        <f>M44+M74+M113+M134</f>
        <v>0</v>
      </c>
      <c r="N14" s="283">
        <f>N44+N74+N113+N134</f>
        <v>0</v>
      </c>
      <c r="O14" s="283">
        <f>O44+O74+O113+O134</f>
        <v>0</v>
      </c>
      <c r="P14" s="291">
        <f t="shared" ref="P14:P27" si="13">O14+N14+M14+L14+K14</f>
        <v>1200000</v>
      </c>
      <c r="Q14" s="283">
        <f t="shared" si="2"/>
        <v>3255170</v>
      </c>
    </row>
    <row r="15" spans="1:17" ht="38.25" customHeight="1">
      <c r="A15" s="566"/>
      <c r="B15" s="567"/>
      <c r="C15" s="30" t="s">
        <v>311</v>
      </c>
      <c r="D15" s="283">
        <f t="shared" ref="D15:I16" si="14">D45+D84+D114+D135</f>
        <v>0</v>
      </c>
      <c r="E15" s="283">
        <f t="shared" si="14"/>
        <v>12930820</v>
      </c>
      <c r="F15" s="283">
        <f t="shared" si="14"/>
        <v>3730000</v>
      </c>
      <c r="G15" s="283">
        <f t="shared" si="14"/>
        <v>0</v>
      </c>
      <c r="H15" s="283">
        <f t="shared" si="14"/>
        <v>0</v>
      </c>
      <c r="I15" s="283">
        <f t="shared" si="14"/>
        <v>6000000</v>
      </c>
      <c r="J15" s="291">
        <f t="shared" si="1"/>
        <v>22660820</v>
      </c>
      <c r="K15" s="283">
        <f t="shared" ref="K15:O23" si="15">K45+K84+K114+K135</f>
        <v>0</v>
      </c>
      <c r="L15" s="283">
        <f t="shared" si="15"/>
        <v>3570000</v>
      </c>
      <c r="M15" s="283">
        <f t="shared" si="15"/>
        <v>0</v>
      </c>
      <c r="N15" s="283">
        <f t="shared" si="15"/>
        <v>0</v>
      </c>
      <c r="O15" s="283">
        <f t="shared" si="15"/>
        <v>6000000</v>
      </c>
      <c r="P15" s="291">
        <f t="shared" si="13"/>
        <v>9570000</v>
      </c>
      <c r="Q15" s="283">
        <f t="shared" si="2"/>
        <v>32230820</v>
      </c>
    </row>
    <row r="16" spans="1:17" ht="38.25" customHeight="1">
      <c r="A16" s="566"/>
      <c r="B16" s="567"/>
      <c r="C16" s="24" t="s">
        <v>13</v>
      </c>
      <c r="D16" s="20">
        <f t="shared" si="14"/>
        <v>126000</v>
      </c>
      <c r="E16" s="286">
        <f t="shared" si="14"/>
        <v>0</v>
      </c>
      <c r="F16" s="20">
        <f t="shared" si="14"/>
        <v>124500</v>
      </c>
      <c r="G16" s="20">
        <f t="shared" si="14"/>
        <v>220000</v>
      </c>
      <c r="H16" s="20">
        <f t="shared" si="14"/>
        <v>370000</v>
      </c>
      <c r="I16" s="20">
        <f t="shared" si="14"/>
        <v>358000</v>
      </c>
      <c r="J16" s="291">
        <f t="shared" si="1"/>
        <v>1198500</v>
      </c>
      <c r="K16" s="20">
        <f t="shared" si="15"/>
        <v>220000</v>
      </c>
      <c r="L16" s="20">
        <f t="shared" si="15"/>
        <v>400000</v>
      </c>
      <c r="M16" s="20">
        <f t="shared" si="15"/>
        <v>373000</v>
      </c>
      <c r="N16" s="20">
        <f t="shared" si="15"/>
        <v>220000</v>
      </c>
      <c r="O16" s="20">
        <f t="shared" si="15"/>
        <v>440000</v>
      </c>
      <c r="P16" s="291">
        <f t="shared" si="13"/>
        <v>1653000</v>
      </c>
      <c r="Q16" s="20">
        <f>J16+P16</f>
        <v>2851500</v>
      </c>
    </row>
    <row r="17" spans="1:23" ht="38.25" customHeight="1">
      <c r="A17" s="566"/>
      <c r="B17" s="567"/>
      <c r="C17" s="30" t="s">
        <v>310</v>
      </c>
      <c r="D17" s="283">
        <f t="shared" ref="D17:G23" si="16">D47+D86+D116+D137</f>
        <v>0</v>
      </c>
      <c r="E17" s="283">
        <f t="shared" si="16"/>
        <v>0</v>
      </c>
      <c r="F17" s="283">
        <f t="shared" si="16"/>
        <v>0</v>
      </c>
      <c r="G17" s="283">
        <f t="shared" si="16"/>
        <v>0</v>
      </c>
      <c r="H17" s="283">
        <v>0</v>
      </c>
      <c r="I17" s="283">
        <v>0</v>
      </c>
      <c r="J17" s="291">
        <f t="shared" si="1"/>
        <v>0</v>
      </c>
      <c r="K17" s="283">
        <f t="shared" si="15"/>
        <v>0</v>
      </c>
      <c r="L17" s="283">
        <f t="shared" si="15"/>
        <v>0</v>
      </c>
      <c r="M17" s="283">
        <f t="shared" si="15"/>
        <v>0</v>
      </c>
      <c r="N17" s="283">
        <f t="shared" si="15"/>
        <v>0</v>
      </c>
      <c r="O17" s="283">
        <f t="shared" si="15"/>
        <v>0</v>
      </c>
      <c r="P17" s="291">
        <f>O17+N17+M17+L17+K17</f>
        <v>0</v>
      </c>
      <c r="Q17" s="289">
        <f>P17+J17</f>
        <v>0</v>
      </c>
    </row>
    <row r="18" spans="1:23" ht="38.25" customHeight="1">
      <c r="A18" s="566"/>
      <c r="B18" s="567"/>
      <c r="C18" s="30" t="s">
        <v>311</v>
      </c>
      <c r="D18" s="283">
        <f t="shared" si="16"/>
        <v>126000</v>
      </c>
      <c r="E18" s="283">
        <f t="shared" si="16"/>
        <v>0</v>
      </c>
      <c r="F18" s="283">
        <f t="shared" si="16"/>
        <v>124500</v>
      </c>
      <c r="G18" s="283">
        <f t="shared" si="16"/>
        <v>220000</v>
      </c>
      <c r="H18" s="283">
        <f>H48+H87+H117+H138</f>
        <v>370000</v>
      </c>
      <c r="I18" s="283">
        <f>I48+I87+I117+I138</f>
        <v>358000</v>
      </c>
      <c r="J18" s="291">
        <f t="shared" si="1"/>
        <v>1198500</v>
      </c>
      <c r="K18" s="283">
        <f t="shared" si="15"/>
        <v>220000</v>
      </c>
      <c r="L18" s="283">
        <f t="shared" si="15"/>
        <v>400000</v>
      </c>
      <c r="M18" s="283">
        <f t="shared" si="15"/>
        <v>373000</v>
      </c>
      <c r="N18" s="283">
        <f t="shared" si="15"/>
        <v>220000</v>
      </c>
      <c r="O18" s="283">
        <f t="shared" si="15"/>
        <v>440000</v>
      </c>
      <c r="P18" s="291">
        <f t="shared" si="13"/>
        <v>1653000</v>
      </c>
      <c r="Q18" s="283">
        <f>J18+P18</f>
        <v>2851500</v>
      </c>
    </row>
    <row r="19" spans="1:23" ht="38.25" customHeight="1">
      <c r="A19" s="566"/>
      <c r="B19" s="567"/>
      <c r="C19" s="24" t="s">
        <v>12</v>
      </c>
      <c r="D19" s="20">
        <f t="shared" si="16"/>
        <v>151542</v>
      </c>
      <c r="E19" s="20">
        <f t="shared" si="16"/>
        <v>134400</v>
      </c>
      <c r="F19" s="20">
        <f t="shared" si="16"/>
        <v>777170</v>
      </c>
      <c r="G19" s="20">
        <f t="shared" si="16"/>
        <v>0</v>
      </c>
      <c r="H19" s="20">
        <f>H49+H88+H118+H139</f>
        <v>0</v>
      </c>
      <c r="I19" s="20">
        <f>I49+I88+I118+I139</f>
        <v>0</v>
      </c>
      <c r="J19" s="291">
        <f t="shared" si="1"/>
        <v>1063112</v>
      </c>
      <c r="K19" s="286">
        <f t="shared" si="15"/>
        <v>0</v>
      </c>
      <c r="L19" s="286">
        <f t="shared" si="15"/>
        <v>0</v>
      </c>
      <c r="M19" s="286">
        <f t="shared" si="15"/>
        <v>0</v>
      </c>
      <c r="N19" s="286">
        <f t="shared" si="15"/>
        <v>0</v>
      </c>
      <c r="O19" s="286">
        <f t="shared" si="15"/>
        <v>0</v>
      </c>
      <c r="P19" s="291">
        <f t="shared" si="13"/>
        <v>0</v>
      </c>
      <c r="Q19" s="20">
        <f>J19+P19</f>
        <v>1063112</v>
      </c>
    </row>
    <row r="20" spans="1:23" ht="38.25" customHeight="1">
      <c r="A20" s="566"/>
      <c r="B20" s="567"/>
      <c r="C20" s="30" t="s">
        <v>310</v>
      </c>
      <c r="D20" s="283">
        <f t="shared" si="16"/>
        <v>0</v>
      </c>
      <c r="E20" s="283">
        <f t="shared" si="16"/>
        <v>0</v>
      </c>
      <c r="F20" s="283">
        <f t="shared" si="16"/>
        <v>0</v>
      </c>
      <c r="G20" s="283">
        <f t="shared" si="16"/>
        <v>0</v>
      </c>
      <c r="H20" s="283">
        <v>0</v>
      </c>
      <c r="I20" s="283">
        <v>0</v>
      </c>
      <c r="J20" s="291">
        <f t="shared" si="1"/>
        <v>0</v>
      </c>
      <c r="K20" s="287">
        <f t="shared" si="15"/>
        <v>0</v>
      </c>
      <c r="L20" s="287">
        <f t="shared" si="15"/>
        <v>0</v>
      </c>
      <c r="M20" s="287">
        <f t="shared" si="15"/>
        <v>0</v>
      </c>
      <c r="N20" s="287">
        <f t="shared" si="15"/>
        <v>0</v>
      </c>
      <c r="O20" s="287">
        <f t="shared" si="15"/>
        <v>0</v>
      </c>
      <c r="P20" s="291">
        <f t="shared" si="13"/>
        <v>0</v>
      </c>
      <c r="Q20" s="289">
        <f>P20+J20</f>
        <v>0</v>
      </c>
    </row>
    <row r="21" spans="1:23" ht="38.25" customHeight="1">
      <c r="A21" s="566"/>
      <c r="B21" s="567"/>
      <c r="C21" s="30" t="s">
        <v>311</v>
      </c>
      <c r="D21" s="283">
        <f t="shared" si="16"/>
        <v>151542</v>
      </c>
      <c r="E21" s="283">
        <f t="shared" si="16"/>
        <v>134400</v>
      </c>
      <c r="F21" s="283">
        <f t="shared" si="16"/>
        <v>777170</v>
      </c>
      <c r="G21" s="283">
        <f t="shared" si="16"/>
        <v>0</v>
      </c>
      <c r="H21" s="283">
        <v>0</v>
      </c>
      <c r="I21" s="283">
        <v>0</v>
      </c>
      <c r="J21" s="291">
        <f t="shared" si="1"/>
        <v>1063112</v>
      </c>
      <c r="K21" s="287">
        <f t="shared" si="15"/>
        <v>0</v>
      </c>
      <c r="L21" s="287">
        <f t="shared" si="15"/>
        <v>0</v>
      </c>
      <c r="M21" s="287">
        <f t="shared" si="15"/>
        <v>0</v>
      </c>
      <c r="N21" s="287">
        <f t="shared" si="15"/>
        <v>0</v>
      </c>
      <c r="O21" s="287">
        <f t="shared" si="15"/>
        <v>0</v>
      </c>
      <c r="P21" s="291">
        <f t="shared" si="13"/>
        <v>0</v>
      </c>
      <c r="Q21" s="283">
        <f t="shared" ref="Q21:Q27" si="17">J21+P21</f>
        <v>1063112</v>
      </c>
    </row>
    <row r="22" spans="1:23" ht="38.25" customHeight="1">
      <c r="A22" s="566"/>
      <c r="B22" s="567"/>
      <c r="C22" s="24" t="s">
        <v>277</v>
      </c>
      <c r="D22" s="20">
        <f t="shared" si="16"/>
        <v>30615977</v>
      </c>
      <c r="E22" s="20">
        <f t="shared" si="16"/>
        <v>91831629.200000003</v>
      </c>
      <c r="F22" s="20">
        <f t="shared" si="16"/>
        <v>30586410</v>
      </c>
      <c r="G22" s="20">
        <f t="shared" si="16"/>
        <v>76904000</v>
      </c>
      <c r="H22" s="20">
        <f>H52+H91+H121+H142</f>
        <v>76592649</v>
      </c>
      <c r="I22" s="20">
        <f>I52+I91+I121+I142</f>
        <v>1048055933</v>
      </c>
      <c r="J22" s="291">
        <f t="shared" si="1"/>
        <v>1354586598.2</v>
      </c>
      <c r="K22" s="20">
        <f t="shared" si="15"/>
        <v>259111372</v>
      </c>
      <c r="L22" s="20">
        <f t="shared" si="15"/>
        <v>207472586</v>
      </c>
      <c r="M22" s="20">
        <f t="shared" si="15"/>
        <v>320135454</v>
      </c>
      <c r="N22" s="20">
        <f t="shared" si="15"/>
        <v>196004048</v>
      </c>
      <c r="O22" s="20">
        <f t="shared" si="15"/>
        <v>310865810</v>
      </c>
      <c r="P22" s="291">
        <f t="shared" si="13"/>
        <v>1293589270</v>
      </c>
      <c r="Q22" s="20">
        <f>J22+P22</f>
        <v>2648175868.1999998</v>
      </c>
    </row>
    <row r="23" spans="1:23" ht="38.25" customHeight="1">
      <c r="A23" s="566"/>
      <c r="B23" s="567"/>
      <c r="C23" s="30" t="s">
        <v>310</v>
      </c>
      <c r="D23" s="283">
        <f t="shared" si="16"/>
        <v>0</v>
      </c>
      <c r="E23" s="283">
        <f>E53+E92+E122+E143</f>
        <v>40121379.200000003</v>
      </c>
      <c r="F23" s="283">
        <f t="shared" si="16"/>
        <v>16141000</v>
      </c>
      <c r="G23" s="283">
        <f t="shared" si="16"/>
        <v>31949000</v>
      </c>
      <c r="H23" s="283">
        <f>H53+H92+H122+H143</f>
        <v>31948000</v>
      </c>
      <c r="I23" s="283">
        <f>I53+I92+I122+I143</f>
        <v>1002108933</v>
      </c>
      <c r="J23" s="291">
        <f t="shared" si="1"/>
        <v>1122268312.2</v>
      </c>
      <c r="K23" s="283">
        <f t="shared" si="15"/>
        <v>183410472</v>
      </c>
      <c r="L23" s="283">
        <f t="shared" si="15"/>
        <v>159271586</v>
      </c>
      <c r="M23" s="283">
        <f t="shared" si="15"/>
        <v>270556454</v>
      </c>
      <c r="N23" s="283">
        <f t="shared" si="15"/>
        <v>144704048</v>
      </c>
      <c r="O23" s="283">
        <f t="shared" si="15"/>
        <v>257574810</v>
      </c>
      <c r="P23" s="291">
        <f t="shared" si="13"/>
        <v>1015517370</v>
      </c>
      <c r="Q23" s="283">
        <f t="shared" si="17"/>
        <v>2137785682.2</v>
      </c>
    </row>
    <row r="24" spans="1:23" ht="38.25" customHeight="1">
      <c r="A24" s="566"/>
      <c r="B24" s="567"/>
      <c r="C24" s="30" t="s">
        <v>311</v>
      </c>
      <c r="D24" s="283">
        <f t="shared" ref="D24:I24" si="18">D63+D102+D123+D153</f>
        <v>30615977</v>
      </c>
      <c r="E24" s="283">
        <f t="shared" si="18"/>
        <v>51710250</v>
      </c>
      <c r="F24" s="283">
        <f t="shared" si="18"/>
        <v>14445410</v>
      </c>
      <c r="G24" s="283">
        <f t="shared" si="18"/>
        <v>44955000</v>
      </c>
      <c r="H24" s="283">
        <f t="shared" si="18"/>
        <v>44644649</v>
      </c>
      <c r="I24" s="283">
        <f t="shared" si="18"/>
        <v>45947000</v>
      </c>
      <c r="J24" s="291">
        <f t="shared" si="1"/>
        <v>232318286</v>
      </c>
      <c r="K24" s="283">
        <f t="shared" ref="K24:O27" si="19">K63+K102+K123+K153</f>
        <v>75700900</v>
      </c>
      <c r="L24" s="283">
        <f t="shared" si="19"/>
        <v>48201000</v>
      </c>
      <c r="M24" s="283">
        <f t="shared" si="19"/>
        <v>49579000</v>
      </c>
      <c r="N24" s="283">
        <f t="shared" si="19"/>
        <v>51300000</v>
      </c>
      <c r="O24" s="283">
        <f t="shared" si="19"/>
        <v>53291000</v>
      </c>
      <c r="P24" s="291">
        <f t="shared" si="13"/>
        <v>278071900</v>
      </c>
      <c r="Q24" s="283">
        <f t="shared" si="17"/>
        <v>510390186</v>
      </c>
    </row>
    <row r="25" spans="1:23" ht="38.25" customHeight="1">
      <c r="A25" s="566"/>
      <c r="B25" s="567"/>
      <c r="C25" s="24" t="s">
        <v>22</v>
      </c>
      <c r="D25" s="20">
        <f t="shared" ref="D25:I27" si="20">D64+D103+D124+D154</f>
        <v>0</v>
      </c>
      <c r="E25" s="20">
        <f t="shared" si="20"/>
        <v>0</v>
      </c>
      <c r="F25" s="20">
        <f t="shared" si="20"/>
        <v>0</v>
      </c>
      <c r="G25" s="20">
        <f t="shared" si="20"/>
        <v>7021000</v>
      </c>
      <c r="H25" s="20">
        <f t="shared" si="20"/>
        <v>7004000</v>
      </c>
      <c r="I25" s="20">
        <f t="shared" si="20"/>
        <v>7812000</v>
      </c>
      <c r="J25" s="291">
        <f t="shared" si="1"/>
        <v>21837000</v>
      </c>
      <c r="K25" s="20">
        <f t="shared" si="19"/>
        <v>25589940</v>
      </c>
      <c r="L25" s="20">
        <f t="shared" si="19"/>
        <v>9106000</v>
      </c>
      <c r="M25" s="20">
        <f t="shared" si="19"/>
        <v>9954400</v>
      </c>
      <c r="N25" s="20">
        <f t="shared" si="19"/>
        <v>11006000</v>
      </c>
      <c r="O25" s="20">
        <f t="shared" si="19"/>
        <v>12222000</v>
      </c>
      <c r="P25" s="291">
        <f t="shared" si="13"/>
        <v>67878340</v>
      </c>
      <c r="Q25" s="20">
        <f>J25+P25</f>
        <v>89715340</v>
      </c>
    </row>
    <row r="26" spans="1:23" ht="38.25" customHeight="1">
      <c r="A26" s="566"/>
      <c r="B26" s="567"/>
      <c r="C26" s="30" t="s">
        <v>310</v>
      </c>
      <c r="D26" s="283">
        <f t="shared" si="20"/>
        <v>0</v>
      </c>
      <c r="E26" s="283">
        <f t="shared" si="20"/>
        <v>0</v>
      </c>
      <c r="F26" s="283">
        <f t="shared" si="20"/>
        <v>0</v>
      </c>
      <c r="G26" s="283">
        <f t="shared" si="20"/>
        <v>0</v>
      </c>
      <c r="H26" s="283">
        <v>0</v>
      </c>
      <c r="I26" s="283"/>
      <c r="J26" s="291">
        <f t="shared" si="1"/>
        <v>0</v>
      </c>
      <c r="K26" s="283">
        <f t="shared" si="19"/>
        <v>0</v>
      </c>
      <c r="L26" s="283">
        <f t="shared" si="19"/>
        <v>0</v>
      </c>
      <c r="M26" s="283">
        <f t="shared" si="19"/>
        <v>0</v>
      </c>
      <c r="N26" s="283">
        <f t="shared" si="19"/>
        <v>0</v>
      </c>
      <c r="O26" s="283">
        <f t="shared" si="19"/>
        <v>0</v>
      </c>
      <c r="P26" s="291">
        <f>O26+N26+M26+L26+K26</f>
        <v>0</v>
      </c>
      <c r="Q26" s="283">
        <f t="shared" si="17"/>
        <v>0</v>
      </c>
    </row>
    <row r="27" spans="1:23" ht="38.25" customHeight="1">
      <c r="A27" s="566"/>
      <c r="B27" s="567"/>
      <c r="C27" s="30" t="s">
        <v>311</v>
      </c>
      <c r="D27" s="283">
        <f t="shared" si="20"/>
        <v>0</v>
      </c>
      <c r="E27" s="283">
        <f t="shared" si="20"/>
        <v>0</v>
      </c>
      <c r="F27" s="283">
        <f t="shared" si="20"/>
        <v>0</v>
      </c>
      <c r="G27" s="283">
        <f t="shared" si="20"/>
        <v>7021000</v>
      </c>
      <c r="H27" s="283">
        <f t="shared" si="20"/>
        <v>7004000</v>
      </c>
      <c r="I27" s="283">
        <f t="shared" si="20"/>
        <v>7812000</v>
      </c>
      <c r="J27" s="291">
        <f t="shared" si="1"/>
        <v>21837000</v>
      </c>
      <c r="K27" s="283">
        <f t="shared" si="19"/>
        <v>25589940</v>
      </c>
      <c r="L27" s="283">
        <f t="shared" si="19"/>
        <v>9106000</v>
      </c>
      <c r="M27" s="283">
        <f t="shared" si="19"/>
        <v>9954400</v>
      </c>
      <c r="N27" s="283">
        <f t="shared" si="19"/>
        <v>11006000</v>
      </c>
      <c r="O27" s="283">
        <f t="shared" si="19"/>
        <v>12222000</v>
      </c>
      <c r="P27" s="291">
        <f t="shared" si="13"/>
        <v>67878340</v>
      </c>
      <c r="Q27" s="283">
        <f t="shared" si="17"/>
        <v>89715340</v>
      </c>
    </row>
    <row r="28" spans="1:23" s="42" customFormat="1" ht="38.25" customHeight="1" outlineLevel="1">
      <c r="A28" s="564" t="s">
        <v>315</v>
      </c>
      <c r="B28" s="565"/>
      <c r="C28" s="565"/>
      <c r="D28" s="291">
        <f t="shared" ref="D28:I28" si="21">D31+D43+D49+D52+D64+D46</f>
        <v>33350519</v>
      </c>
      <c r="E28" s="291">
        <f t="shared" si="21"/>
        <v>86722280</v>
      </c>
      <c r="F28" s="291">
        <f t="shared" si="21"/>
        <v>19463320</v>
      </c>
      <c r="G28" s="291">
        <f t="shared" si="21"/>
        <v>49925000</v>
      </c>
      <c r="H28" s="291">
        <f t="shared" si="21"/>
        <v>49801649</v>
      </c>
      <c r="I28" s="291">
        <f t="shared" si="21"/>
        <v>1019300068</v>
      </c>
      <c r="J28" s="291">
        <f t="shared" si="1"/>
        <v>1258562836</v>
      </c>
      <c r="K28" s="291">
        <f>K31+K43+K49+K52+K64+K46</f>
        <v>170357125</v>
      </c>
      <c r="L28" s="291">
        <f>L31+L43+L49+L52+L64+L46</f>
        <v>174007964</v>
      </c>
      <c r="M28" s="291">
        <f>M31+M43+M49+M52+M64+M46</f>
        <v>284905397</v>
      </c>
      <c r="N28" s="291">
        <f>N31+N43+N49+N52+N64+N46</f>
        <v>157344192</v>
      </c>
      <c r="O28" s="291">
        <f>O31+O43+O49+O52+O64+O46</f>
        <v>274223298</v>
      </c>
      <c r="P28" s="291">
        <f>O28+N28+M28+L28+K28</f>
        <v>1060837976</v>
      </c>
      <c r="Q28" s="291">
        <f>P28+J28</f>
        <v>2319400812</v>
      </c>
    </row>
    <row r="29" spans="1:23" s="42" customFormat="1" ht="38.25" customHeight="1" outlineLevel="1">
      <c r="A29" s="556">
        <v>1</v>
      </c>
      <c r="B29" s="557"/>
      <c r="C29" s="26" t="s">
        <v>310</v>
      </c>
      <c r="D29" s="295">
        <f>D32+D44+D47+D50+D53+D65</f>
        <v>0</v>
      </c>
      <c r="E29" s="295">
        <f>E32+E44+E47+E50+E53+E65</f>
        <v>29466790</v>
      </c>
      <c r="F29" s="295">
        <f t="shared" ref="F29:I29" si="22">F32+F44+F47+F50+F53+F65</f>
        <v>10583000</v>
      </c>
      <c r="G29" s="295">
        <f t="shared" si="22"/>
        <v>16405000</v>
      </c>
      <c r="H29" s="295">
        <f>H32+H44+H47+H50+H53+H65</f>
        <v>16404000</v>
      </c>
      <c r="I29" s="295">
        <f t="shared" si="22"/>
        <v>979780068</v>
      </c>
      <c r="J29" s="291">
        <f t="shared" si="1"/>
        <v>1052638858</v>
      </c>
      <c r="K29" s="295">
        <f>K32+K44+K47+K50+K53+K65</f>
        <v>136837125</v>
      </c>
      <c r="L29" s="295">
        <f>L32+L44+L47+L50+L53+L65</f>
        <v>140487964</v>
      </c>
      <c r="M29" s="295">
        <f>M32+M44+M47+M50+M53+M65</f>
        <v>251385397</v>
      </c>
      <c r="N29" s="295">
        <f>N32+N44+N47+N50+N53+N65</f>
        <v>123824192</v>
      </c>
      <c r="O29" s="295">
        <f>O32+O44+O47+O50+O53+O65</f>
        <v>234703298</v>
      </c>
      <c r="P29" s="291">
        <f>O29+N29+M29+L29+K29</f>
        <v>887237976</v>
      </c>
      <c r="Q29" s="295">
        <f>J29+P29</f>
        <v>1939876834</v>
      </c>
    </row>
    <row r="30" spans="1:23" s="42" customFormat="1" ht="38.25" customHeight="1" outlineLevel="1">
      <c r="A30" s="558"/>
      <c r="B30" s="559"/>
      <c r="C30" s="26" t="s">
        <v>311</v>
      </c>
      <c r="D30" s="295">
        <f t="shared" ref="D30:G30" si="23">D42+D45+D48+D51+D63+D66</f>
        <v>33350519</v>
      </c>
      <c r="E30" s="295">
        <f t="shared" si="23"/>
        <v>57255490</v>
      </c>
      <c r="F30" s="295">
        <f t="shared" si="23"/>
        <v>8880320</v>
      </c>
      <c r="G30" s="295">
        <f t="shared" si="23"/>
        <v>33520000</v>
      </c>
      <c r="H30" s="295">
        <v>33397649</v>
      </c>
      <c r="I30" s="295">
        <v>39520000</v>
      </c>
      <c r="J30" s="291">
        <f t="shared" si="1"/>
        <v>205923978</v>
      </c>
      <c r="K30" s="295">
        <f>K42+K45+K48+K51+K63+K66</f>
        <v>33520000</v>
      </c>
      <c r="L30" s="295">
        <f>L42+L45+L48+L51+L63+L66</f>
        <v>33520000</v>
      </c>
      <c r="M30" s="295">
        <f>M42+M45+M48+M51+M63+M66</f>
        <v>33520000</v>
      </c>
      <c r="N30" s="295">
        <f>N42+N45+N48+N51+N63+N66</f>
        <v>33520000</v>
      </c>
      <c r="O30" s="295">
        <f>O42+O45+O48+O51+O63+O66</f>
        <v>39520000</v>
      </c>
      <c r="P30" s="291">
        <f>K30+L30+M30+N30+O30</f>
        <v>173600000</v>
      </c>
      <c r="Q30" s="295">
        <f>J30+P30</f>
        <v>379523978</v>
      </c>
    </row>
    <row r="31" spans="1:23" ht="38.25" customHeight="1" outlineLevel="1">
      <c r="A31" s="558"/>
      <c r="B31" s="559"/>
      <c r="C31" s="29" t="s">
        <v>304</v>
      </c>
      <c r="D31" s="20">
        <f>D32+D42</f>
        <v>2457000</v>
      </c>
      <c r="E31" s="20">
        <f>E32+E42</f>
        <v>2194337.44</v>
      </c>
      <c r="F31" s="20">
        <f>F32+F42</f>
        <v>90150</v>
      </c>
      <c r="G31" s="20">
        <f t="shared" ref="G31" si="24">G32+G42</f>
        <v>0</v>
      </c>
      <c r="H31" s="20">
        <v>0</v>
      </c>
      <c r="I31" s="20">
        <v>0</v>
      </c>
      <c r="J31" s="291">
        <f t="shared" si="1"/>
        <v>4741487.4399999995</v>
      </c>
      <c r="K31" s="286">
        <f t="shared" ref="K31:O31" si="25">K32+K42</f>
        <v>0</v>
      </c>
      <c r="L31" s="286">
        <f t="shared" si="25"/>
        <v>0</v>
      </c>
      <c r="M31" s="286">
        <f t="shared" si="25"/>
        <v>0</v>
      </c>
      <c r="N31" s="286">
        <f t="shared" si="25"/>
        <v>0</v>
      </c>
      <c r="O31" s="286">
        <f t="shared" si="25"/>
        <v>0</v>
      </c>
      <c r="P31" s="291">
        <f>O31+N31+M31+L31+K31</f>
        <v>0</v>
      </c>
      <c r="Q31" s="20">
        <f>J31+P31</f>
        <v>4741487.4399999995</v>
      </c>
    </row>
    <row r="32" spans="1:23" ht="38.25" customHeight="1" outlineLevel="2">
      <c r="A32" s="558"/>
      <c r="B32" s="559"/>
      <c r="C32" s="30" t="s">
        <v>310</v>
      </c>
      <c r="D32" s="283">
        <v>0</v>
      </c>
      <c r="E32" s="283">
        <f>E36</f>
        <v>254657.44</v>
      </c>
      <c r="F32" s="283">
        <v>0</v>
      </c>
      <c r="G32" s="283">
        <v>0</v>
      </c>
      <c r="H32" s="283">
        <v>0</v>
      </c>
      <c r="I32" s="283">
        <v>0</v>
      </c>
      <c r="J32" s="291">
        <f t="shared" si="1"/>
        <v>254657.44</v>
      </c>
      <c r="K32" s="287">
        <v>0</v>
      </c>
      <c r="L32" s="287">
        <v>0</v>
      </c>
      <c r="M32" s="287">
        <v>0</v>
      </c>
      <c r="N32" s="287">
        <v>0</v>
      </c>
      <c r="O32" s="287">
        <v>0</v>
      </c>
      <c r="P32" s="291">
        <f t="shared" ref="P32:P51" si="26">O32+N32+M32+L32+K32</f>
        <v>0</v>
      </c>
      <c r="Q32" s="283">
        <f t="shared" ref="Q32:Q42" si="27">J32+P32</f>
        <v>254657.44</v>
      </c>
      <c r="W32" s="1">
        <f>45869000-3933688</f>
        <v>41935312</v>
      </c>
    </row>
    <row r="33" spans="1:23" ht="38.25" customHeight="1" outlineLevel="2">
      <c r="A33" s="558"/>
      <c r="B33" s="559"/>
      <c r="C33" s="30" t="s">
        <v>325</v>
      </c>
      <c r="D33" s="283">
        <v>0</v>
      </c>
      <c r="E33" s="283">
        <f>E36</f>
        <v>254657.44</v>
      </c>
      <c r="F33" s="283">
        <v>0</v>
      </c>
      <c r="G33" s="283">
        <v>0</v>
      </c>
      <c r="H33" s="283">
        <v>0</v>
      </c>
      <c r="I33" s="283">
        <v>0</v>
      </c>
      <c r="J33" s="291">
        <v>0</v>
      </c>
      <c r="K33" s="287">
        <v>0</v>
      </c>
      <c r="L33" s="287">
        <v>0</v>
      </c>
      <c r="M33" s="287">
        <v>0</v>
      </c>
      <c r="N33" s="287">
        <v>0</v>
      </c>
      <c r="O33" s="287">
        <v>0</v>
      </c>
      <c r="P33" s="291">
        <f t="shared" si="26"/>
        <v>0</v>
      </c>
      <c r="Q33" s="283" t="s">
        <v>335</v>
      </c>
    </row>
    <row r="34" spans="1:23" ht="38.25" customHeight="1" outlineLevel="2">
      <c r="A34" s="558"/>
      <c r="B34" s="559"/>
      <c r="C34" s="30" t="s">
        <v>326</v>
      </c>
      <c r="D34" s="283">
        <v>0</v>
      </c>
      <c r="E34" s="283">
        <v>0</v>
      </c>
      <c r="F34" s="283">
        <v>0</v>
      </c>
      <c r="G34" s="283">
        <v>0</v>
      </c>
      <c r="H34" s="283">
        <v>0</v>
      </c>
      <c r="I34" s="283">
        <v>0</v>
      </c>
      <c r="J34" s="291">
        <v>0</v>
      </c>
      <c r="K34" s="287">
        <v>0</v>
      </c>
      <c r="L34" s="287">
        <v>0</v>
      </c>
      <c r="M34" s="287">
        <v>0</v>
      </c>
      <c r="N34" s="287">
        <v>0</v>
      </c>
      <c r="O34" s="287">
        <v>0</v>
      </c>
      <c r="P34" s="291">
        <f t="shared" si="26"/>
        <v>0</v>
      </c>
      <c r="Q34" s="283" t="s">
        <v>335</v>
      </c>
    </row>
    <row r="35" spans="1:23" ht="38.25" customHeight="1" outlineLevel="2">
      <c r="A35" s="558"/>
      <c r="B35" s="559"/>
      <c r="C35" s="30" t="s">
        <v>327</v>
      </c>
      <c r="D35" s="283">
        <v>0</v>
      </c>
      <c r="E35" s="283">
        <v>0</v>
      </c>
      <c r="F35" s="283">
        <v>0</v>
      </c>
      <c r="G35" s="283">
        <v>0</v>
      </c>
      <c r="H35" s="283">
        <v>0</v>
      </c>
      <c r="I35" s="283">
        <v>0</v>
      </c>
      <c r="J35" s="291">
        <v>0</v>
      </c>
      <c r="K35" s="287">
        <v>0</v>
      </c>
      <c r="L35" s="287">
        <v>0</v>
      </c>
      <c r="M35" s="287">
        <v>0</v>
      </c>
      <c r="N35" s="287">
        <v>0</v>
      </c>
      <c r="O35" s="287">
        <v>0</v>
      </c>
      <c r="P35" s="291">
        <f t="shared" si="26"/>
        <v>0</v>
      </c>
      <c r="Q35" s="283" t="s">
        <v>335</v>
      </c>
    </row>
    <row r="36" spans="1:23" ht="38.25" customHeight="1" outlineLevel="2">
      <c r="A36" s="558"/>
      <c r="B36" s="559"/>
      <c r="C36" s="30" t="s">
        <v>328</v>
      </c>
      <c r="D36" s="283">
        <v>0</v>
      </c>
      <c r="E36" s="287">
        <v>254657.44</v>
      </c>
      <c r="F36" s="283">
        <v>0</v>
      </c>
      <c r="G36" s="283">
        <v>0</v>
      </c>
      <c r="H36" s="283">
        <v>0</v>
      </c>
      <c r="I36" s="283">
        <v>0</v>
      </c>
      <c r="J36" s="291">
        <v>0</v>
      </c>
      <c r="K36" s="287">
        <v>0</v>
      </c>
      <c r="L36" s="287">
        <v>0</v>
      </c>
      <c r="M36" s="287">
        <v>0</v>
      </c>
      <c r="N36" s="287">
        <v>0</v>
      </c>
      <c r="O36" s="287">
        <v>0</v>
      </c>
      <c r="P36" s="291">
        <f t="shared" si="26"/>
        <v>0</v>
      </c>
      <c r="Q36" s="283" t="s">
        <v>335</v>
      </c>
    </row>
    <row r="37" spans="1:23" ht="38.25" customHeight="1" outlineLevel="2">
      <c r="A37" s="558"/>
      <c r="B37" s="559"/>
      <c r="C37" s="30" t="s">
        <v>329</v>
      </c>
      <c r="D37" s="283">
        <v>0</v>
      </c>
      <c r="E37" s="283">
        <v>0</v>
      </c>
      <c r="F37" s="283">
        <v>0</v>
      </c>
      <c r="G37" s="283">
        <v>0</v>
      </c>
      <c r="H37" s="283">
        <v>0</v>
      </c>
      <c r="I37" s="283">
        <v>0</v>
      </c>
      <c r="J37" s="291">
        <v>0</v>
      </c>
      <c r="K37" s="287">
        <v>0</v>
      </c>
      <c r="L37" s="287">
        <v>0</v>
      </c>
      <c r="M37" s="287">
        <v>0</v>
      </c>
      <c r="N37" s="287">
        <v>0</v>
      </c>
      <c r="O37" s="287">
        <v>0</v>
      </c>
      <c r="P37" s="291">
        <f t="shared" si="26"/>
        <v>0</v>
      </c>
      <c r="Q37" s="283" t="s">
        <v>335</v>
      </c>
    </row>
    <row r="38" spans="1:23" ht="38.25" customHeight="1" outlineLevel="2">
      <c r="A38" s="558"/>
      <c r="B38" s="559"/>
      <c r="C38" s="30" t="s">
        <v>330</v>
      </c>
      <c r="D38" s="283">
        <v>0</v>
      </c>
      <c r="E38" s="283">
        <v>0</v>
      </c>
      <c r="F38" s="283">
        <v>0</v>
      </c>
      <c r="G38" s="283">
        <v>0</v>
      </c>
      <c r="H38" s="283">
        <v>0</v>
      </c>
      <c r="I38" s="283">
        <v>0</v>
      </c>
      <c r="J38" s="291">
        <v>0</v>
      </c>
      <c r="K38" s="287">
        <v>0</v>
      </c>
      <c r="L38" s="287">
        <v>0</v>
      </c>
      <c r="M38" s="287">
        <v>0</v>
      </c>
      <c r="N38" s="287">
        <v>0</v>
      </c>
      <c r="O38" s="287">
        <v>0</v>
      </c>
      <c r="P38" s="291">
        <f t="shared" si="26"/>
        <v>0</v>
      </c>
      <c r="Q38" s="283" t="s">
        <v>335</v>
      </c>
    </row>
    <row r="39" spans="1:23" ht="38.25" customHeight="1" outlineLevel="2">
      <c r="A39" s="558"/>
      <c r="B39" s="559"/>
      <c r="C39" s="30" t="s">
        <v>331</v>
      </c>
      <c r="D39" s="283">
        <v>0</v>
      </c>
      <c r="E39" s="283">
        <v>0</v>
      </c>
      <c r="F39" s="283">
        <v>0</v>
      </c>
      <c r="G39" s="283">
        <v>0</v>
      </c>
      <c r="H39" s="283">
        <v>0</v>
      </c>
      <c r="I39" s="283">
        <v>0</v>
      </c>
      <c r="J39" s="291">
        <v>0</v>
      </c>
      <c r="K39" s="287">
        <v>0</v>
      </c>
      <c r="L39" s="287">
        <v>0</v>
      </c>
      <c r="M39" s="287">
        <v>0</v>
      </c>
      <c r="N39" s="287">
        <v>0</v>
      </c>
      <c r="O39" s="287">
        <v>0</v>
      </c>
      <c r="P39" s="291">
        <f t="shared" si="26"/>
        <v>0</v>
      </c>
      <c r="Q39" s="283" t="s">
        <v>335</v>
      </c>
    </row>
    <row r="40" spans="1:23" ht="38.25" customHeight="1" outlineLevel="2">
      <c r="A40" s="558"/>
      <c r="B40" s="559"/>
      <c r="C40" s="30" t="s">
        <v>337</v>
      </c>
      <c r="D40" s="283">
        <v>0</v>
      </c>
      <c r="E40" s="283">
        <v>0</v>
      </c>
      <c r="F40" s="283">
        <v>0</v>
      </c>
      <c r="G40" s="283">
        <v>0</v>
      </c>
      <c r="H40" s="283">
        <v>0</v>
      </c>
      <c r="I40" s="283">
        <v>0</v>
      </c>
      <c r="J40" s="291">
        <v>0</v>
      </c>
      <c r="K40" s="287">
        <v>0</v>
      </c>
      <c r="L40" s="287">
        <v>0</v>
      </c>
      <c r="M40" s="287">
        <v>0</v>
      </c>
      <c r="N40" s="287">
        <v>0</v>
      </c>
      <c r="O40" s="287">
        <v>0</v>
      </c>
      <c r="P40" s="291">
        <f t="shared" si="26"/>
        <v>0</v>
      </c>
      <c r="Q40" s="283" t="s">
        <v>335</v>
      </c>
    </row>
    <row r="41" spans="1:23" ht="38.25" customHeight="1" outlineLevel="2">
      <c r="A41" s="558"/>
      <c r="B41" s="559"/>
      <c r="C41" s="30" t="s">
        <v>332</v>
      </c>
      <c r="D41" s="283">
        <v>0</v>
      </c>
      <c r="E41" s="283">
        <v>0</v>
      </c>
      <c r="F41" s="283">
        <v>0</v>
      </c>
      <c r="G41" s="283">
        <v>0</v>
      </c>
      <c r="H41" s="283">
        <v>0</v>
      </c>
      <c r="I41" s="283">
        <v>0</v>
      </c>
      <c r="J41" s="291">
        <v>0</v>
      </c>
      <c r="K41" s="287">
        <v>0</v>
      </c>
      <c r="L41" s="287">
        <v>0</v>
      </c>
      <c r="M41" s="287">
        <v>0</v>
      </c>
      <c r="N41" s="287">
        <v>0</v>
      </c>
      <c r="O41" s="287">
        <v>0</v>
      </c>
      <c r="P41" s="291">
        <f t="shared" si="26"/>
        <v>0</v>
      </c>
      <c r="Q41" s="283" t="s">
        <v>335</v>
      </c>
    </row>
    <row r="42" spans="1:23" ht="38.25" customHeight="1" outlineLevel="2">
      <c r="A42" s="558"/>
      <c r="B42" s="559"/>
      <c r="C42" s="30" t="s">
        <v>311</v>
      </c>
      <c r="D42" s="283">
        <v>2457000</v>
      </c>
      <c r="E42" s="283">
        <v>1939680</v>
      </c>
      <c r="F42" s="283">
        <v>90150</v>
      </c>
      <c r="G42" s="283">
        <v>0</v>
      </c>
      <c r="H42" s="283">
        <v>0</v>
      </c>
      <c r="I42" s="283">
        <v>0</v>
      </c>
      <c r="J42" s="291">
        <f t="shared" si="1"/>
        <v>4486830</v>
      </c>
      <c r="K42" s="287">
        <v>0</v>
      </c>
      <c r="L42" s="287">
        <v>0</v>
      </c>
      <c r="M42" s="287">
        <v>0</v>
      </c>
      <c r="N42" s="287">
        <v>0</v>
      </c>
      <c r="O42" s="287">
        <v>0</v>
      </c>
      <c r="P42" s="291">
        <f t="shared" si="26"/>
        <v>0</v>
      </c>
      <c r="Q42" s="283">
        <f t="shared" si="27"/>
        <v>4486830</v>
      </c>
      <c r="W42" s="1">
        <f>W32-196024</f>
        <v>41739288</v>
      </c>
    </row>
    <row r="43" spans="1:23" ht="38.25" customHeight="1" outlineLevel="1">
      <c r="A43" s="558"/>
      <c r="B43" s="559"/>
      <c r="C43" s="24" t="s">
        <v>11</v>
      </c>
      <c r="D43" s="20">
        <f>E44+D45</f>
        <v>0</v>
      </c>
      <c r="E43" s="20">
        <f>E44+E45</f>
        <v>12920000</v>
      </c>
      <c r="F43" s="20">
        <f>F44+F45</f>
        <v>0</v>
      </c>
      <c r="G43" s="20">
        <f t="shared" ref="G43" si="28">G44+G45</f>
        <v>0</v>
      </c>
      <c r="H43" s="20">
        <v>0</v>
      </c>
      <c r="I43" s="20">
        <v>6000000</v>
      </c>
      <c r="J43" s="291">
        <f t="shared" si="1"/>
        <v>18920000</v>
      </c>
      <c r="K43" s="286">
        <f t="shared" ref="K43:N43" si="29">K44+K45</f>
        <v>0</v>
      </c>
      <c r="L43" s="286">
        <f t="shared" si="29"/>
        <v>0</v>
      </c>
      <c r="M43" s="286">
        <f t="shared" si="29"/>
        <v>0</v>
      </c>
      <c r="N43" s="286">
        <f t="shared" si="29"/>
        <v>0</v>
      </c>
      <c r="O43" s="20">
        <f>O44+O45</f>
        <v>6000000</v>
      </c>
      <c r="P43" s="291">
        <f t="shared" si="26"/>
        <v>6000000</v>
      </c>
      <c r="Q43" s="20">
        <f>J43+P43</f>
        <v>24920000</v>
      </c>
      <c r="W43" s="1">
        <f>W42-442475</f>
        <v>41296813</v>
      </c>
    </row>
    <row r="44" spans="1:23" ht="38.25" customHeight="1" outlineLevel="2">
      <c r="A44" s="558"/>
      <c r="B44" s="559"/>
      <c r="C44" s="30" t="s">
        <v>310</v>
      </c>
      <c r="D44" s="283">
        <v>0</v>
      </c>
      <c r="E44" s="283">
        <v>0</v>
      </c>
      <c r="F44" s="283">
        <v>0</v>
      </c>
      <c r="G44" s="283">
        <v>0</v>
      </c>
      <c r="H44" s="283">
        <v>0</v>
      </c>
      <c r="I44" s="283">
        <v>0</v>
      </c>
      <c r="J44" s="291">
        <f>I44+H44+G44+F44+E44</f>
        <v>0</v>
      </c>
      <c r="K44" s="283">
        <v>0</v>
      </c>
      <c r="L44" s="283">
        <v>0</v>
      </c>
      <c r="M44" s="283">
        <v>0</v>
      </c>
      <c r="N44" s="283">
        <v>0</v>
      </c>
      <c r="O44" s="283">
        <v>0</v>
      </c>
      <c r="P44" s="291">
        <f t="shared" si="26"/>
        <v>0</v>
      </c>
      <c r="Q44" s="283">
        <f>P44+J44</f>
        <v>0</v>
      </c>
    </row>
    <row r="45" spans="1:23" ht="38.25" customHeight="1" outlineLevel="2">
      <c r="A45" s="558"/>
      <c r="B45" s="559"/>
      <c r="C45" s="30" t="s">
        <v>311</v>
      </c>
      <c r="D45" s="283">
        <v>0</v>
      </c>
      <c r="E45" s="283">
        <f>10000000+2920000</f>
        <v>12920000</v>
      </c>
      <c r="F45" s="283">
        <v>0</v>
      </c>
      <c r="G45" s="283">
        <v>0</v>
      </c>
      <c r="H45" s="283">
        <v>0</v>
      </c>
      <c r="I45" s="283">
        <v>6000000</v>
      </c>
      <c r="J45" s="291">
        <f>I45+H45+G45+F45+E45+D45</f>
        <v>18920000</v>
      </c>
      <c r="K45" s="283">
        <v>0</v>
      </c>
      <c r="L45" s="283">
        <v>0</v>
      </c>
      <c r="M45" s="283">
        <v>0</v>
      </c>
      <c r="N45" s="283">
        <v>0</v>
      </c>
      <c r="O45" s="283">
        <v>6000000</v>
      </c>
      <c r="P45" s="291">
        <f t="shared" si="26"/>
        <v>6000000</v>
      </c>
      <c r="Q45" s="283">
        <f t="shared" ref="Q45:Q48" si="30">J45+P45</f>
        <v>24920000</v>
      </c>
    </row>
    <row r="46" spans="1:23" ht="38.25" customHeight="1" outlineLevel="1">
      <c r="A46" s="558"/>
      <c r="B46" s="559"/>
      <c r="C46" s="24" t="s">
        <v>13</v>
      </c>
      <c r="D46" s="20">
        <f>D47+D48</f>
        <v>126000</v>
      </c>
      <c r="E46" s="20">
        <f t="shared" ref="E46:G46" si="31">E47+E48</f>
        <v>0</v>
      </c>
      <c r="F46" s="20">
        <f t="shared" si="31"/>
        <v>0</v>
      </c>
      <c r="G46" s="20">
        <f t="shared" si="31"/>
        <v>220000</v>
      </c>
      <c r="H46" s="20">
        <v>220000</v>
      </c>
      <c r="I46" s="20">
        <v>220000</v>
      </c>
      <c r="J46" s="291">
        <f>I46+H46+G46+F46+E46+D46</f>
        <v>786000</v>
      </c>
      <c r="K46" s="20">
        <f>K47+K48</f>
        <v>220000</v>
      </c>
      <c r="L46" s="20">
        <f>L47+L48</f>
        <v>220000</v>
      </c>
      <c r="M46" s="20">
        <f>M47+M48</f>
        <v>220000</v>
      </c>
      <c r="N46" s="20">
        <f>N47+N48</f>
        <v>220000</v>
      </c>
      <c r="O46" s="20">
        <f>O47+O48</f>
        <v>220000</v>
      </c>
      <c r="P46" s="291">
        <f t="shared" si="26"/>
        <v>1100000</v>
      </c>
      <c r="Q46" s="20">
        <f>J46+P46</f>
        <v>1886000</v>
      </c>
    </row>
    <row r="47" spans="1:23" ht="38.25" customHeight="1" outlineLevel="2">
      <c r="A47" s="558"/>
      <c r="B47" s="559"/>
      <c r="C47" s="30" t="s">
        <v>310</v>
      </c>
      <c r="D47" s="283">
        <v>0</v>
      </c>
      <c r="E47" s="283">
        <v>0</v>
      </c>
      <c r="F47" s="283">
        <v>0</v>
      </c>
      <c r="G47" s="283">
        <v>0</v>
      </c>
      <c r="H47" s="283">
        <v>0</v>
      </c>
      <c r="I47" s="283">
        <v>0</v>
      </c>
      <c r="J47" s="291">
        <f>I47+H47+G47+F47+E47+D47</f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91">
        <f t="shared" si="26"/>
        <v>0</v>
      </c>
      <c r="Q47" s="283">
        <f>P47+J47</f>
        <v>0</v>
      </c>
    </row>
    <row r="48" spans="1:23" ht="38.25" customHeight="1" outlineLevel="2">
      <c r="A48" s="558"/>
      <c r="B48" s="559"/>
      <c r="C48" s="30" t="s">
        <v>311</v>
      </c>
      <c r="D48" s="283">
        <v>126000</v>
      </c>
      <c r="E48" s="283">
        <v>0</v>
      </c>
      <c r="F48" s="283">
        <v>0</v>
      </c>
      <c r="G48" s="283">
        <v>220000</v>
      </c>
      <c r="H48" s="283">
        <v>220000</v>
      </c>
      <c r="I48" s="283">
        <v>220000</v>
      </c>
      <c r="J48" s="291">
        <f>I48+H48+G48+F48+E48</f>
        <v>660000</v>
      </c>
      <c r="K48" s="283">
        <v>220000</v>
      </c>
      <c r="L48" s="283">
        <v>220000</v>
      </c>
      <c r="M48" s="283">
        <v>220000</v>
      </c>
      <c r="N48" s="283">
        <v>220000</v>
      </c>
      <c r="O48" s="283">
        <v>220000</v>
      </c>
      <c r="P48" s="291">
        <f t="shared" si="26"/>
        <v>1100000</v>
      </c>
      <c r="Q48" s="283">
        <f t="shared" si="30"/>
        <v>1760000</v>
      </c>
    </row>
    <row r="49" spans="1:17" ht="38.25" customHeight="1" outlineLevel="1">
      <c r="A49" s="558"/>
      <c r="B49" s="559"/>
      <c r="C49" s="24" t="s">
        <v>12</v>
      </c>
      <c r="D49" s="20">
        <f>D50+D51</f>
        <v>151542</v>
      </c>
      <c r="E49" s="20">
        <f>E50+E51</f>
        <v>134400</v>
      </c>
      <c r="F49" s="20">
        <f>F50+F51</f>
        <v>32200</v>
      </c>
      <c r="G49" s="20">
        <f t="shared" ref="G49" si="32">G50+G51</f>
        <v>0</v>
      </c>
      <c r="H49" s="20">
        <v>0</v>
      </c>
      <c r="I49" s="20">
        <v>0</v>
      </c>
      <c r="J49" s="291">
        <f>I49+H49+G49+F49+E49+D49</f>
        <v>318142</v>
      </c>
      <c r="K49" s="20">
        <f t="shared" ref="K49:O49" si="33">K50+K51</f>
        <v>0</v>
      </c>
      <c r="L49" s="20">
        <f t="shared" si="33"/>
        <v>0</v>
      </c>
      <c r="M49" s="20">
        <f t="shared" si="33"/>
        <v>0</v>
      </c>
      <c r="N49" s="20">
        <f t="shared" si="33"/>
        <v>0</v>
      </c>
      <c r="O49" s="20">
        <f t="shared" si="33"/>
        <v>0</v>
      </c>
      <c r="P49" s="291">
        <f t="shared" si="26"/>
        <v>0</v>
      </c>
      <c r="Q49" s="20">
        <f>J49+P49</f>
        <v>318142</v>
      </c>
    </row>
    <row r="50" spans="1:17" ht="38.25" customHeight="1" outlineLevel="2">
      <c r="A50" s="558"/>
      <c r="B50" s="559"/>
      <c r="C50" s="30" t="s">
        <v>310</v>
      </c>
      <c r="D50" s="283">
        <v>0</v>
      </c>
      <c r="E50" s="283">
        <v>0</v>
      </c>
      <c r="F50" s="283">
        <v>0</v>
      </c>
      <c r="G50" s="283">
        <v>0</v>
      </c>
      <c r="H50" s="283">
        <v>0</v>
      </c>
      <c r="I50" s="283">
        <v>0</v>
      </c>
      <c r="J50" s="291">
        <f t="shared" ref="J50:J63" si="34">I50+H50+G50+F50+E50+D50</f>
        <v>0</v>
      </c>
      <c r="K50" s="287">
        <v>0</v>
      </c>
      <c r="L50" s="287">
        <v>0</v>
      </c>
      <c r="M50" s="287">
        <v>0</v>
      </c>
      <c r="N50" s="287">
        <v>0</v>
      </c>
      <c r="O50" s="287">
        <v>0</v>
      </c>
      <c r="P50" s="291">
        <f t="shared" si="26"/>
        <v>0</v>
      </c>
      <c r="Q50" s="283">
        <f>P50+J50</f>
        <v>0</v>
      </c>
    </row>
    <row r="51" spans="1:17" ht="38.25" customHeight="1" outlineLevel="2" thickBot="1">
      <c r="A51" s="562"/>
      <c r="B51" s="563"/>
      <c r="C51" s="31" t="s">
        <v>311</v>
      </c>
      <c r="D51" s="283">
        <v>151542</v>
      </c>
      <c r="E51" s="283">
        <v>134400</v>
      </c>
      <c r="F51" s="283">
        <v>32200</v>
      </c>
      <c r="G51" s="283">
        <v>0</v>
      </c>
      <c r="H51" s="283">
        <v>0</v>
      </c>
      <c r="I51" s="283">
        <v>0</v>
      </c>
      <c r="J51" s="291">
        <f>I51+H51+G51+F51+E51+D51</f>
        <v>318142</v>
      </c>
      <c r="K51" s="290">
        <v>0</v>
      </c>
      <c r="L51" s="290">
        <v>0</v>
      </c>
      <c r="M51" s="290">
        <v>0</v>
      </c>
      <c r="N51" s="290">
        <v>0</v>
      </c>
      <c r="O51" s="290">
        <v>0</v>
      </c>
      <c r="P51" s="291">
        <f t="shared" si="26"/>
        <v>0</v>
      </c>
      <c r="Q51" s="283">
        <f t="shared" ref="Q51" si="35">J51+P51</f>
        <v>318142</v>
      </c>
    </row>
    <row r="52" spans="1:17" ht="38.25" customHeight="1" outlineLevel="1" thickTop="1">
      <c r="A52" s="568">
        <v>1</v>
      </c>
      <c r="B52" s="569"/>
      <c r="C52" s="49" t="s">
        <v>277</v>
      </c>
      <c r="D52" s="20">
        <f t="shared" ref="D52:I52" si="36">D53+D63</f>
        <v>30615977</v>
      </c>
      <c r="E52" s="20">
        <f t="shared" si="36"/>
        <v>71473542.560000002</v>
      </c>
      <c r="F52" s="20">
        <f t="shared" si="36"/>
        <v>19340970</v>
      </c>
      <c r="G52" s="20">
        <f t="shared" si="36"/>
        <v>49705000</v>
      </c>
      <c r="H52" s="20">
        <f t="shared" si="36"/>
        <v>49581649</v>
      </c>
      <c r="I52" s="20">
        <f t="shared" si="36"/>
        <v>1013080068</v>
      </c>
      <c r="J52" s="291">
        <f t="shared" ref="J52:J62" si="37">I52+H52+G52+F52+E52+D52</f>
        <v>1233797206.5599999</v>
      </c>
      <c r="K52" s="20">
        <f t="shared" ref="K52:O52" si="38">K53+K63</f>
        <v>170137125</v>
      </c>
      <c r="L52" s="20">
        <f t="shared" si="38"/>
        <v>173787964</v>
      </c>
      <c r="M52" s="20">
        <f t="shared" si="38"/>
        <v>284685397</v>
      </c>
      <c r="N52" s="20">
        <f t="shared" si="38"/>
        <v>157124192</v>
      </c>
      <c r="O52" s="20">
        <f t="shared" si="38"/>
        <v>268003298</v>
      </c>
      <c r="P52" s="291">
        <f>O52+N52+M52+L52+K52</f>
        <v>1053737976</v>
      </c>
      <c r="Q52" s="20">
        <f>J52+P52</f>
        <v>2287535182.5599999</v>
      </c>
    </row>
    <row r="53" spans="1:17" ht="38.25" customHeight="1" outlineLevel="2">
      <c r="A53" s="558"/>
      <c r="B53" s="559"/>
      <c r="C53" s="30" t="s">
        <v>310</v>
      </c>
      <c r="D53" s="287">
        <v>0</v>
      </c>
      <c r="E53" s="283">
        <f>E54</f>
        <v>29212132.559999999</v>
      </c>
      <c r="F53" s="283">
        <f t="shared" ref="F53:I53" si="39">F54</f>
        <v>10583000</v>
      </c>
      <c r="G53" s="283">
        <f t="shared" si="39"/>
        <v>16405000</v>
      </c>
      <c r="H53" s="283">
        <f t="shared" si="39"/>
        <v>16404000</v>
      </c>
      <c r="I53" s="283">
        <f t="shared" si="39"/>
        <v>979780068</v>
      </c>
      <c r="J53" s="291">
        <f t="shared" si="37"/>
        <v>1052384200.5599999</v>
      </c>
      <c r="K53" s="283">
        <f>'Свод ОКК, БУ, Жилфонд (печать)'!K1760</f>
        <v>136837125</v>
      </c>
      <c r="L53" s="283">
        <f>'Свод ОКК, БУ, Жилфонд (печать)'!L1760</f>
        <v>140487964</v>
      </c>
      <c r="M53" s="283">
        <f>'Свод ОКК, БУ, Жилфонд (печать)'!M1760</f>
        <v>251385397</v>
      </c>
      <c r="N53" s="283">
        <f>'Свод ОКК, БУ, Жилфонд (печать)'!N1760</f>
        <v>123824192</v>
      </c>
      <c r="O53" s="283">
        <f>'Свод ОКК, БУ, Жилфонд (печать)'!O1760</f>
        <v>234703298</v>
      </c>
      <c r="P53" s="291">
        <f>O53+N53+M53+L53+K53</f>
        <v>887237976</v>
      </c>
      <c r="Q53" s="283">
        <f t="shared" ref="Q53:Q63" si="40">J53+P53</f>
        <v>1939622176.5599999</v>
      </c>
    </row>
    <row r="54" spans="1:17" ht="38.25" customHeight="1" outlineLevel="2">
      <c r="A54" s="558"/>
      <c r="B54" s="559"/>
      <c r="C54" s="30" t="s">
        <v>325</v>
      </c>
      <c r="D54" s="287">
        <v>0</v>
      </c>
      <c r="E54" s="283">
        <f>SUM(E55:E62)</f>
        <v>29212132.559999999</v>
      </c>
      <c r="F54" s="283">
        <f t="shared" ref="F54:I54" si="41">SUM(F55:F62)</f>
        <v>10583000</v>
      </c>
      <c r="G54" s="283">
        <f t="shared" si="41"/>
        <v>16405000</v>
      </c>
      <c r="H54" s="283">
        <f t="shared" si="41"/>
        <v>16404000</v>
      </c>
      <c r="I54" s="283">
        <f t="shared" si="41"/>
        <v>979780068</v>
      </c>
      <c r="J54" s="291">
        <f t="shared" si="37"/>
        <v>1052384200.5599999</v>
      </c>
      <c r="K54" s="283">
        <f>'Свод ОКК, БУ, Жилфонд (печать)'!K1761</f>
        <v>136837125</v>
      </c>
      <c r="L54" s="283">
        <f>'Свод ОКК, БУ, Жилфонд (печать)'!L1761</f>
        <v>140487964</v>
      </c>
      <c r="M54" s="283">
        <f>'Свод ОКК, БУ, Жилфонд (печать)'!M1761</f>
        <v>251385397</v>
      </c>
      <c r="N54" s="283">
        <f>'Свод ОКК, БУ, Жилфонд (печать)'!N1761</f>
        <v>123824192</v>
      </c>
      <c r="O54" s="283">
        <f>'Свод ОКК, БУ, Жилфонд (печать)'!O1761</f>
        <v>234703298</v>
      </c>
      <c r="P54" s="291">
        <f t="shared" ref="P54:P62" si="42">O54+N54+M54+L54+K54</f>
        <v>887237976</v>
      </c>
      <c r="Q54" s="283">
        <f t="shared" si="40"/>
        <v>1939622176.5599999</v>
      </c>
    </row>
    <row r="55" spans="1:17" ht="38.25" customHeight="1" outlineLevel="2">
      <c r="A55" s="558"/>
      <c r="B55" s="559"/>
      <c r="C55" s="30" t="s">
        <v>326</v>
      </c>
      <c r="D55" s="287">
        <v>0</v>
      </c>
      <c r="E55" s="283">
        <f>6214000+10839510-6214000</f>
        <v>10839510</v>
      </c>
      <c r="F55" s="283">
        <v>0</v>
      </c>
      <c r="G55" s="283">
        <f>'Свод ОКК, БУ, Жилфонд (печать)'!G1762</f>
        <v>2051000</v>
      </c>
      <c r="H55" s="283">
        <f>'Свод ОКК, БУ, Жилфонд (печать)'!H1762</f>
        <v>2051000</v>
      </c>
      <c r="I55" s="283">
        <f>'Свод ОКК, БУ, Жилфонд (печать)'!I1762</f>
        <v>477795887</v>
      </c>
      <c r="J55" s="291">
        <f t="shared" si="37"/>
        <v>492737397</v>
      </c>
      <c r="K55" s="283">
        <f>'Свод ОКК, БУ, Жилфонд (печать)'!K1762</f>
        <v>17104640</v>
      </c>
      <c r="L55" s="283">
        <f>'Свод ОКК, БУ, Жилфонд (печать)'!L1762</f>
        <v>17560996</v>
      </c>
      <c r="M55" s="283">
        <f>'Свод ОКК, БУ, Жилфонд (печать)'!M1762</f>
        <v>31423178</v>
      </c>
      <c r="N55" s="283">
        <f>'Свод ОКК, БУ, Жилфонд (печать)'!N1762</f>
        <v>15478024</v>
      </c>
      <c r="O55" s="283">
        <f>'Свод ОКК, БУ, Жилфонд (печать)'!O1762</f>
        <v>29337913</v>
      </c>
      <c r="P55" s="291">
        <f t="shared" si="42"/>
        <v>110904751</v>
      </c>
      <c r="Q55" s="283">
        <f t="shared" si="40"/>
        <v>603642148</v>
      </c>
    </row>
    <row r="56" spans="1:17" ht="38.25" customHeight="1" outlineLevel="2">
      <c r="A56" s="558"/>
      <c r="B56" s="559"/>
      <c r="C56" s="30" t="s">
        <v>327</v>
      </c>
      <c r="D56" s="287">
        <v>0</v>
      </c>
      <c r="E56" s="283">
        <f>3389000+3020870</f>
        <v>6409870</v>
      </c>
      <c r="F56" s="283">
        <v>8292000</v>
      </c>
      <c r="G56" s="283">
        <f>'Свод ОКК, БУ, Жилфонд (печать)'!G1762</f>
        <v>2051000</v>
      </c>
      <c r="H56" s="283">
        <f>'Свод ОКК, БУ, Жилфонд (печать)'!H1763</f>
        <v>2050000</v>
      </c>
      <c r="I56" s="283">
        <f>'Свод ОКК, БУ, Жилфонд (печать)'!I1763</f>
        <v>74695883</v>
      </c>
      <c r="J56" s="291">
        <f t="shared" si="37"/>
        <v>93498753</v>
      </c>
      <c r="K56" s="283">
        <f>'Свод ОКК, БУ, Жилфонд (печать)'!K1763</f>
        <v>17104641</v>
      </c>
      <c r="L56" s="283">
        <f>'Свод ОКК, БУ, Жилфонд (печать)'!L1763</f>
        <v>17560995</v>
      </c>
      <c r="M56" s="283">
        <f>'Свод ОКК, БУ, Жилфонд (печать)'!M1763</f>
        <v>31423175</v>
      </c>
      <c r="N56" s="283">
        <f>'Свод ОКК, БУ, Жилфонд (печать)'!N1763</f>
        <v>15478024</v>
      </c>
      <c r="O56" s="283">
        <f>'Свод ОКК, БУ, Жилфонд (печать)'!O1763</f>
        <v>29337912</v>
      </c>
      <c r="P56" s="291">
        <f t="shared" si="42"/>
        <v>110904747</v>
      </c>
      <c r="Q56" s="283">
        <f t="shared" si="40"/>
        <v>204403500</v>
      </c>
    </row>
    <row r="57" spans="1:17" ht="38.25" customHeight="1" outlineLevel="2">
      <c r="A57" s="558"/>
      <c r="B57" s="559"/>
      <c r="C57" s="30" t="s">
        <v>328</v>
      </c>
      <c r="D57" s="287">
        <v>0</v>
      </c>
      <c r="E57" s="287">
        <f>1027000+1349480-66657-10-0.44</f>
        <v>2309812.56</v>
      </c>
      <c r="F57" s="283">
        <v>684000</v>
      </c>
      <c r="G57" s="283">
        <f>'Свод ОКК, БУ, Жилфонд (печать)'!G1764</f>
        <v>2051000</v>
      </c>
      <c r="H57" s="283">
        <f>'Свод ОКК, БУ, Жилфонд (печать)'!H1764</f>
        <v>2051000</v>
      </c>
      <c r="I57" s="283">
        <f>'Свод ОКК, БУ, Жилфонд (печать)'!I1764</f>
        <v>74695883</v>
      </c>
      <c r="J57" s="291">
        <f t="shared" si="37"/>
        <v>81791695.560000002</v>
      </c>
      <c r="K57" s="283">
        <f>'Свод ОКК, БУ, Жилфонд (печать)'!K1764</f>
        <v>17104641</v>
      </c>
      <c r="L57" s="283">
        <f>'Свод ОКК, БУ, Жилфонд (печать)'!L1764</f>
        <v>17560996</v>
      </c>
      <c r="M57" s="283">
        <f>'Свод ОКК, БУ, Жилфонд (печать)'!M1764</f>
        <v>31423174</v>
      </c>
      <c r="N57" s="283">
        <f>'Свод ОКК, БУ, Жилфонд (печать)'!N1764</f>
        <v>15478024</v>
      </c>
      <c r="O57" s="283">
        <f>'Свод ОКК, БУ, Жилфонд (печать)'!O1764</f>
        <v>29337912</v>
      </c>
      <c r="P57" s="291">
        <f t="shared" si="42"/>
        <v>110904747</v>
      </c>
      <c r="Q57" s="283">
        <f t="shared" si="40"/>
        <v>192696442.56</v>
      </c>
    </row>
    <row r="58" spans="1:17" ht="38.25" customHeight="1" outlineLevel="1">
      <c r="A58" s="558"/>
      <c r="B58" s="559"/>
      <c r="C58" s="30" t="s">
        <v>329</v>
      </c>
      <c r="D58" s="287">
        <v>0</v>
      </c>
      <c r="E58" s="283">
        <v>7113000</v>
      </c>
      <c r="F58" s="283">
        <v>691000</v>
      </c>
      <c r="G58" s="283">
        <f>'Свод ОКК, БУ, Жилфонд (печать)'!G1765</f>
        <v>2050000</v>
      </c>
      <c r="H58" s="283">
        <f>'Свод ОКК, БУ, Жилфонд (печать)'!H1765</f>
        <v>2050000</v>
      </c>
      <c r="I58" s="283">
        <f>'Свод ОКК, БУ, Жилфонд (печать)'!I1765</f>
        <v>74695883</v>
      </c>
      <c r="J58" s="291">
        <f t="shared" si="37"/>
        <v>86599883</v>
      </c>
      <c r="K58" s="283">
        <f>'Свод ОКК, БУ, Жилфонд (печать)'!K1765</f>
        <v>17104640</v>
      </c>
      <c r="L58" s="283">
        <f>'Свод ОКК, БУ, Жилфонд (печать)'!L1765</f>
        <v>17560995</v>
      </c>
      <c r="M58" s="283">
        <f>'Свод ОКК, БУ, Жилфонд (печать)'!M1765</f>
        <v>31423174</v>
      </c>
      <c r="N58" s="283">
        <f>'Свод ОКК, БУ, Жилфонд (печать)'!N1765</f>
        <v>15478024</v>
      </c>
      <c r="O58" s="283">
        <f>'Свод ОКК, БУ, Жилфонд (печать)'!O1765</f>
        <v>29337912</v>
      </c>
      <c r="P58" s="291">
        <f t="shared" si="42"/>
        <v>110904745</v>
      </c>
      <c r="Q58" s="283">
        <f t="shared" si="40"/>
        <v>197504628</v>
      </c>
    </row>
    <row r="59" spans="1:17" ht="38.25" customHeight="1" outlineLevel="1">
      <c r="A59" s="558"/>
      <c r="B59" s="559"/>
      <c r="C59" s="30" t="s">
        <v>330</v>
      </c>
      <c r="D59" s="287">
        <v>0</v>
      </c>
      <c r="E59" s="283">
        <f>1071000+470940</f>
        <v>1541940</v>
      </c>
      <c r="F59" s="283">
        <v>0</v>
      </c>
      <c r="G59" s="283">
        <f>'Свод ОКК, БУ, Жилфонд (печать)'!G1766</f>
        <v>2051000</v>
      </c>
      <c r="H59" s="283">
        <f>'Свод ОКК, БУ, Жилфонд (печать)'!H1766</f>
        <v>2051000</v>
      </c>
      <c r="I59" s="283">
        <f>'Свод ОКК, БУ, Жилфонд (печать)'!I1766</f>
        <v>74695883</v>
      </c>
      <c r="J59" s="291">
        <f t="shared" si="37"/>
        <v>80339823</v>
      </c>
      <c r="K59" s="283">
        <f>'Свод ОКК, БУ, Жилфонд (печать)'!K1766</f>
        <v>17104640</v>
      </c>
      <c r="L59" s="283">
        <f>'Свод ОКК, БУ, Жилфонд (печать)'!L1766</f>
        <v>17560996</v>
      </c>
      <c r="M59" s="283">
        <f>'Свод ОКК, БУ, Жилфонд (печать)'!M1766</f>
        <v>31423174</v>
      </c>
      <c r="N59" s="283">
        <f>'Свод ОКК, БУ, Жилфонд (печать)'!N1766</f>
        <v>15478024</v>
      </c>
      <c r="O59" s="283">
        <f>'Свод ОКК, БУ, Жилфонд (печать)'!O1766</f>
        <v>29337912</v>
      </c>
      <c r="P59" s="291">
        <f t="shared" si="42"/>
        <v>110904746</v>
      </c>
      <c r="Q59" s="283">
        <f t="shared" si="40"/>
        <v>191244569</v>
      </c>
    </row>
    <row r="60" spans="1:17" ht="38.25" customHeight="1" outlineLevel="1">
      <c r="A60" s="558"/>
      <c r="B60" s="559"/>
      <c r="C60" s="30" t="s">
        <v>331</v>
      </c>
      <c r="D60" s="287">
        <v>0</v>
      </c>
      <c r="E60" s="283">
        <v>909000</v>
      </c>
      <c r="F60" s="283">
        <v>0</v>
      </c>
      <c r="G60" s="283">
        <f>'Свод ОКК, БУ, Жилфонд (печать)'!G1767</f>
        <v>2050000</v>
      </c>
      <c r="H60" s="283">
        <f>'Свод ОКК, БУ, Жилфонд (печать)'!H1767</f>
        <v>2050000</v>
      </c>
      <c r="I60" s="283">
        <f>'Свод ОКК, БУ, Жилфонд (печать)'!I1767</f>
        <v>74695883</v>
      </c>
      <c r="J60" s="291">
        <f t="shared" si="37"/>
        <v>79704883</v>
      </c>
      <c r="K60" s="283">
        <f>'Свод ОКК, БУ, Жилфонд (печать)'!K1767</f>
        <v>17104641</v>
      </c>
      <c r="L60" s="283">
        <f>'Свод ОКК, БУ, Жилфонд (печать)'!L1767</f>
        <v>17560995</v>
      </c>
      <c r="M60" s="283">
        <f>'Свод ОКК, БУ, Жилфонд (печать)'!M1767</f>
        <v>31423174</v>
      </c>
      <c r="N60" s="283">
        <f>'Свод ОКК, БУ, Жилфонд (печать)'!N1767</f>
        <v>15478024</v>
      </c>
      <c r="O60" s="283">
        <f>'Свод ОКК, БУ, Жилфонд (печать)'!O1767</f>
        <v>29337912</v>
      </c>
      <c r="P60" s="291">
        <f t="shared" si="42"/>
        <v>110904746</v>
      </c>
      <c r="Q60" s="283">
        <f t="shared" si="40"/>
        <v>190609629</v>
      </c>
    </row>
    <row r="61" spans="1:17" ht="38.25" customHeight="1" outlineLevel="1">
      <c r="A61" s="558"/>
      <c r="B61" s="559"/>
      <c r="C61" s="30" t="s">
        <v>337</v>
      </c>
      <c r="D61" s="287">
        <v>0</v>
      </c>
      <c r="E61" s="283">
        <v>36000</v>
      </c>
      <c r="F61" s="283">
        <v>916000</v>
      </c>
      <c r="G61" s="283">
        <f>'Свод ОКК, БУ, Жилфонд (печать)'!G1768</f>
        <v>2051000</v>
      </c>
      <c r="H61" s="283">
        <f>'Свод ОКК, БУ, Жилфонд (печать)'!H1768</f>
        <v>2051000</v>
      </c>
      <c r="I61" s="283">
        <f>'Свод ОКК, БУ, Жилфонд (печать)'!I1768</f>
        <v>74695883</v>
      </c>
      <c r="J61" s="291">
        <f t="shared" si="37"/>
        <v>79749883</v>
      </c>
      <c r="K61" s="283">
        <f>'Свод ОКК, БУ, Жилфонд (печать)'!K1768</f>
        <v>17104641</v>
      </c>
      <c r="L61" s="283">
        <f>'Свод ОКК, БУ, Жилфонд (печать)'!L1768</f>
        <v>17560995</v>
      </c>
      <c r="M61" s="283">
        <f>'Свод ОКК, БУ, Жилфонд (печать)'!M1768</f>
        <v>31423174</v>
      </c>
      <c r="N61" s="283">
        <f>'Свод ОКК, БУ, Жилфонд (печать)'!N1768</f>
        <v>15478024</v>
      </c>
      <c r="O61" s="283">
        <f>'Свод ОКК, БУ, Жилфонд (печать)'!O1768</f>
        <v>29337912</v>
      </c>
      <c r="P61" s="291">
        <f t="shared" si="42"/>
        <v>110904746</v>
      </c>
      <c r="Q61" s="283">
        <f t="shared" si="40"/>
        <v>190654629</v>
      </c>
    </row>
    <row r="62" spans="1:17" ht="38.25" customHeight="1" outlineLevel="1">
      <c r="A62" s="558"/>
      <c r="B62" s="559"/>
      <c r="C62" s="30" t="s">
        <v>332</v>
      </c>
      <c r="D62" s="287">
        <v>0</v>
      </c>
      <c r="E62" s="283">
        <v>53000</v>
      </c>
      <c r="F62" s="283">
        <v>0</v>
      </c>
      <c r="G62" s="283">
        <f>'Свод ОКК, БУ, Жилфонд (печать)'!G1769</f>
        <v>2050000</v>
      </c>
      <c r="H62" s="283">
        <f>'Свод ОКК, БУ, Жилфонд (печать)'!H1769</f>
        <v>2050000</v>
      </c>
      <c r="I62" s="283">
        <f>'Свод ОКК, БУ, Жилфонд (печать)'!I1769</f>
        <v>53808883</v>
      </c>
      <c r="J62" s="291">
        <f t="shared" si="37"/>
        <v>57961883</v>
      </c>
      <c r="K62" s="283">
        <f>'Свод ОКК, БУ, Жилфонд (печать)'!K1769</f>
        <v>17104641</v>
      </c>
      <c r="L62" s="283">
        <f>'Свод ОКК, БУ, Жилфонд (печать)'!L1769</f>
        <v>17560996</v>
      </c>
      <c r="M62" s="283">
        <f>'Свод ОКК, БУ, Жилфонд (печать)'!M1769</f>
        <v>31423174</v>
      </c>
      <c r="N62" s="283">
        <f>'Свод ОКК, БУ, Жилфонд (печать)'!N1769</f>
        <v>15478024</v>
      </c>
      <c r="O62" s="283">
        <f>'Свод ОКК, БУ, Жилфонд (печать)'!O1769</f>
        <v>29337913</v>
      </c>
      <c r="P62" s="291">
        <f t="shared" si="42"/>
        <v>110904748</v>
      </c>
      <c r="Q62" s="283">
        <f t="shared" si="40"/>
        <v>168866631</v>
      </c>
    </row>
    <row r="63" spans="1:17" ht="38.25" customHeight="1" outlineLevel="1">
      <c r="A63" s="558"/>
      <c r="B63" s="559"/>
      <c r="C63" s="30" t="s">
        <v>311</v>
      </c>
      <c r="D63" s="283">
        <v>30615977</v>
      </c>
      <c r="E63" s="283">
        <v>42261410</v>
      </c>
      <c r="F63" s="283">
        <v>8757970</v>
      </c>
      <c r="G63" s="283">
        <v>33300000</v>
      </c>
      <c r="H63" s="283">
        <v>33177649</v>
      </c>
      <c r="I63" s="283">
        <f>'Свод ОКК, БУ, Жилфонд (печать)'!I1770</f>
        <v>33300000</v>
      </c>
      <c r="J63" s="291">
        <f t="shared" si="34"/>
        <v>181413006</v>
      </c>
      <c r="K63" s="283">
        <f>'Свод ОКК, БУ, Жилфонд (печать)'!K1770</f>
        <v>33300000</v>
      </c>
      <c r="L63" s="283">
        <f>'Свод ОКК, БУ, Жилфонд (печать)'!L1770</f>
        <v>33300000</v>
      </c>
      <c r="M63" s="283">
        <f>'Свод ОКК, БУ, Жилфонд (печать)'!M1770</f>
        <v>33300000</v>
      </c>
      <c r="N63" s="283">
        <f>'Свод ОКК, БУ, Жилфонд (печать)'!N1770</f>
        <v>33300000</v>
      </c>
      <c r="O63" s="283">
        <f>'Свод ОКК, БУ, Жилфонд (печать)'!O1770</f>
        <v>33300000</v>
      </c>
      <c r="P63" s="291">
        <f>O63+N63+M63+L63+K63</f>
        <v>166500000</v>
      </c>
      <c r="Q63" s="283">
        <f t="shared" si="40"/>
        <v>347913006</v>
      </c>
    </row>
    <row r="64" spans="1:17" ht="38.25" customHeight="1" outlineLevel="1">
      <c r="A64" s="558"/>
      <c r="B64" s="559"/>
      <c r="C64" s="24" t="s">
        <v>22</v>
      </c>
      <c r="D64" s="286">
        <f>D65+D66</f>
        <v>0</v>
      </c>
      <c r="E64" s="286">
        <f>E65+E66</f>
        <v>0</v>
      </c>
      <c r="F64" s="286">
        <f t="shared" ref="F64:G64" si="43">F65+F66</f>
        <v>0</v>
      </c>
      <c r="G64" s="286">
        <f t="shared" si="43"/>
        <v>0</v>
      </c>
      <c r="H64" s="286">
        <v>0</v>
      </c>
      <c r="I64" s="286">
        <v>0</v>
      </c>
      <c r="J64" s="291">
        <f t="shared" ref="J64:J136" si="44">I64+H64+G64+F64+E64</f>
        <v>0</v>
      </c>
      <c r="K64" s="286">
        <f t="shared" ref="K64:O64" si="45">K65+K66</f>
        <v>0</v>
      </c>
      <c r="L64" s="286">
        <f t="shared" si="45"/>
        <v>0</v>
      </c>
      <c r="M64" s="286">
        <f t="shared" si="45"/>
        <v>0</v>
      </c>
      <c r="N64" s="286">
        <f t="shared" si="45"/>
        <v>0</v>
      </c>
      <c r="O64" s="286">
        <f t="shared" si="45"/>
        <v>0</v>
      </c>
      <c r="P64" s="291">
        <f t="shared" ref="P64:P66" si="46">O64+N64+M64+L64+K64</f>
        <v>0</v>
      </c>
      <c r="Q64" s="292">
        <f>P64+J64</f>
        <v>0</v>
      </c>
    </row>
    <row r="65" spans="1:17" ht="38.25" customHeight="1" outlineLevel="1">
      <c r="A65" s="558"/>
      <c r="B65" s="559"/>
      <c r="C65" s="30" t="s">
        <v>310</v>
      </c>
      <c r="D65" s="287">
        <v>0</v>
      </c>
      <c r="E65" s="287">
        <v>0</v>
      </c>
      <c r="F65" s="287">
        <v>0</v>
      </c>
      <c r="G65" s="287">
        <v>0</v>
      </c>
      <c r="H65" s="287">
        <v>0</v>
      </c>
      <c r="I65" s="287">
        <v>0</v>
      </c>
      <c r="J65" s="291">
        <f t="shared" si="44"/>
        <v>0</v>
      </c>
      <c r="K65" s="287">
        <v>0</v>
      </c>
      <c r="L65" s="287">
        <v>0</v>
      </c>
      <c r="M65" s="287">
        <v>0</v>
      </c>
      <c r="N65" s="287">
        <v>0</v>
      </c>
      <c r="O65" s="287">
        <v>0</v>
      </c>
      <c r="P65" s="291">
        <f t="shared" si="46"/>
        <v>0</v>
      </c>
      <c r="Q65" s="289">
        <f>P65+J65</f>
        <v>0</v>
      </c>
    </row>
    <row r="66" spans="1:17" ht="38.25" customHeight="1" outlineLevel="1">
      <c r="A66" s="560"/>
      <c r="B66" s="561"/>
      <c r="C66" s="30" t="s">
        <v>311</v>
      </c>
      <c r="D66" s="287">
        <v>0</v>
      </c>
      <c r="E66" s="287">
        <v>0</v>
      </c>
      <c r="F66" s="287">
        <v>0</v>
      </c>
      <c r="G66" s="287">
        <v>0</v>
      </c>
      <c r="H66" s="287">
        <v>0</v>
      </c>
      <c r="I66" s="287">
        <v>0</v>
      </c>
      <c r="J66" s="291">
        <f t="shared" si="44"/>
        <v>0</v>
      </c>
      <c r="K66" s="287">
        <v>0</v>
      </c>
      <c r="L66" s="287">
        <v>0</v>
      </c>
      <c r="M66" s="287">
        <v>0</v>
      </c>
      <c r="N66" s="287">
        <v>0</v>
      </c>
      <c r="O66" s="287">
        <v>0</v>
      </c>
      <c r="P66" s="291">
        <f t="shared" si="46"/>
        <v>0</v>
      </c>
      <c r="Q66" s="289">
        <f t="shared" ref="Q66" si="47">P66+J66</f>
        <v>0</v>
      </c>
    </row>
    <row r="67" spans="1:17" s="42" customFormat="1" ht="38.25" customHeight="1" outlineLevel="1">
      <c r="A67" s="564" t="s">
        <v>316</v>
      </c>
      <c r="B67" s="565"/>
      <c r="C67" s="565"/>
      <c r="D67" s="293">
        <f t="shared" ref="D67:I67" si="48">D70+D73+D88+D91+D103+D85</f>
        <v>0</v>
      </c>
      <c r="E67" s="291">
        <f t="shared" si="48"/>
        <v>22308506.640000001</v>
      </c>
      <c r="F67" s="291">
        <f t="shared" si="48"/>
        <v>12290110</v>
      </c>
      <c r="G67" s="291">
        <f t="shared" si="48"/>
        <v>33920000</v>
      </c>
      <c r="H67" s="291">
        <f t="shared" si="48"/>
        <v>33990000</v>
      </c>
      <c r="I67" s="291">
        <f t="shared" si="48"/>
        <v>35311865</v>
      </c>
      <c r="J67" s="291">
        <f t="shared" si="44"/>
        <v>137820481.63999999</v>
      </c>
      <c r="K67" s="291">
        <f>K70+K73+K88+K91+K103+K85</f>
        <v>113200067</v>
      </c>
      <c r="L67" s="291">
        <f>L70+L73+L88+L91+L103+L85</f>
        <v>44780178</v>
      </c>
      <c r="M67" s="291">
        <f>M70+M73+M88+M91+M103+M85</f>
        <v>44335080</v>
      </c>
      <c r="N67" s="291">
        <f>N70+N73+N88+N91+N103+N85</f>
        <v>48791441</v>
      </c>
      <c r="O67" s="291">
        <f>O70+O73+O88+O91+O103+O85</f>
        <v>54177282</v>
      </c>
      <c r="P67" s="291">
        <f>O67+N67+M67+L67+K67</f>
        <v>305284048</v>
      </c>
      <c r="Q67" s="291">
        <f>J67+P67</f>
        <v>443104529.63999999</v>
      </c>
    </row>
    <row r="68" spans="1:17" s="42" customFormat="1" ht="38.25" customHeight="1" outlineLevel="1">
      <c r="A68" s="556">
        <v>2</v>
      </c>
      <c r="B68" s="557"/>
      <c r="C68" s="26" t="s">
        <v>310</v>
      </c>
      <c r="D68" s="294">
        <f t="shared" ref="D68:I68" si="49">D71+D74+D86+D89+D92+D104</f>
        <v>0</v>
      </c>
      <c r="E68" s="295">
        <f t="shared" si="49"/>
        <v>12964416.640000001</v>
      </c>
      <c r="F68" s="284">
        <f>F71+F74+F86+F89+F92+F104</f>
        <v>5558000</v>
      </c>
      <c r="G68" s="284">
        <f t="shared" si="49"/>
        <v>15544000</v>
      </c>
      <c r="H68" s="284">
        <f t="shared" si="49"/>
        <v>15544000</v>
      </c>
      <c r="I68" s="284">
        <f t="shared" si="49"/>
        <v>15135865</v>
      </c>
      <c r="J68" s="291">
        <f t="shared" si="44"/>
        <v>64746281.640000001</v>
      </c>
      <c r="K68" s="284">
        <f>K71+K74+K86+K89+K92+K104</f>
        <v>45424227</v>
      </c>
      <c r="L68" s="284">
        <f>L71+L74+L86+L89+L92+L104</f>
        <v>17712178</v>
      </c>
      <c r="M68" s="284">
        <f>M71+M74+M86+M89+M92+M104</f>
        <v>18368680</v>
      </c>
      <c r="N68" s="284">
        <f>N71+N74+N86+N89+N92+N104</f>
        <v>20079441</v>
      </c>
      <c r="O68" s="284">
        <f>O71+O74+O86+O89+O92+O104</f>
        <v>22069282</v>
      </c>
      <c r="P68" s="291">
        <f>O68+N68+M68+L68+K68</f>
        <v>123653808</v>
      </c>
      <c r="Q68" s="283">
        <f>J68+P68</f>
        <v>188400089.63999999</v>
      </c>
    </row>
    <row r="69" spans="1:17" s="42" customFormat="1" ht="38.25" customHeight="1" outlineLevel="1">
      <c r="A69" s="558"/>
      <c r="B69" s="559"/>
      <c r="C69" s="26" t="s">
        <v>311</v>
      </c>
      <c r="D69" s="294">
        <f t="shared" ref="D69:I69" si="50">D72+D84+D87+D90+D102+D105</f>
        <v>0</v>
      </c>
      <c r="E69" s="295">
        <f t="shared" si="50"/>
        <v>9344090</v>
      </c>
      <c r="F69" s="284">
        <f t="shared" si="50"/>
        <v>6732110</v>
      </c>
      <c r="G69" s="284">
        <f t="shared" si="50"/>
        <v>18376000</v>
      </c>
      <c r="H69" s="284">
        <f t="shared" si="50"/>
        <v>18446000</v>
      </c>
      <c r="I69" s="284">
        <f t="shared" si="50"/>
        <v>20176000</v>
      </c>
      <c r="J69" s="291">
        <f t="shared" si="44"/>
        <v>73074200</v>
      </c>
      <c r="K69" s="284">
        <f>K72+K84+K87+K90+K102+K105</f>
        <v>67775840</v>
      </c>
      <c r="L69" s="284">
        <f>L72+L84+L87+L90+L102+L105</f>
        <v>27068000</v>
      </c>
      <c r="M69" s="284">
        <f>M72+M84+M87+M90+M102+M105</f>
        <v>25966400</v>
      </c>
      <c r="N69" s="284">
        <f>N72+N84+N87+N90+N102+N105</f>
        <v>28712000</v>
      </c>
      <c r="O69" s="284">
        <f>O72+O84+O87+O90+O102+O105</f>
        <v>32108000</v>
      </c>
      <c r="P69" s="291">
        <f>K69+L69+M69+N69+O69</f>
        <v>181630240</v>
      </c>
      <c r="Q69" s="283">
        <f>J69+P69</f>
        <v>254704440</v>
      </c>
    </row>
    <row r="70" spans="1:17" ht="38.25" customHeight="1" outlineLevel="1">
      <c r="A70" s="558"/>
      <c r="B70" s="559"/>
      <c r="C70" s="29" t="s">
        <v>304</v>
      </c>
      <c r="D70" s="286">
        <f>D71+D72</f>
        <v>0</v>
      </c>
      <c r="E70" s="286">
        <f>E71+E72</f>
        <v>0</v>
      </c>
      <c r="F70" s="286">
        <f>F71+F72</f>
        <v>0</v>
      </c>
      <c r="G70" s="286">
        <f t="shared" ref="G70" si="51">G71+G72</f>
        <v>0</v>
      </c>
      <c r="H70" s="286">
        <v>0</v>
      </c>
      <c r="I70" s="286">
        <v>0</v>
      </c>
      <c r="J70" s="291">
        <f t="shared" si="44"/>
        <v>0</v>
      </c>
      <c r="K70" s="286">
        <f t="shared" ref="K70:O70" si="52">K71+K72</f>
        <v>0</v>
      </c>
      <c r="L70" s="286">
        <f t="shared" si="52"/>
        <v>0</v>
      </c>
      <c r="M70" s="286">
        <f t="shared" si="52"/>
        <v>0</v>
      </c>
      <c r="N70" s="286">
        <f t="shared" si="52"/>
        <v>0</v>
      </c>
      <c r="O70" s="286">
        <f t="shared" si="52"/>
        <v>0</v>
      </c>
      <c r="P70" s="291">
        <f>O70+N70+M70+L70+K70</f>
        <v>0</v>
      </c>
      <c r="Q70" s="296">
        <f t="shared" ref="Q70:Q89" si="53">J70+P70</f>
        <v>0</v>
      </c>
    </row>
    <row r="71" spans="1:17" ht="38.25" customHeight="1" outlineLevel="1">
      <c r="A71" s="558"/>
      <c r="B71" s="559"/>
      <c r="C71" s="30" t="s">
        <v>310</v>
      </c>
      <c r="D71" s="287">
        <v>0</v>
      </c>
      <c r="E71" s="287">
        <v>0</v>
      </c>
      <c r="F71" s="287">
        <v>0</v>
      </c>
      <c r="G71" s="287">
        <v>0</v>
      </c>
      <c r="H71" s="287">
        <v>0</v>
      </c>
      <c r="I71" s="287">
        <v>0</v>
      </c>
      <c r="J71" s="291">
        <f t="shared" si="44"/>
        <v>0</v>
      </c>
      <c r="K71" s="287">
        <v>0</v>
      </c>
      <c r="L71" s="287">
        <v>0</v>
      </c>
      <c r="M71" s="287">
        <v>0</v>
      </c>
      <c r="N71" s="287">
        <v>0</v>
      </c>
      <c r="O71" s="287">
        <v>0</v>
      </c>
      <c r="P71" s="291">
        <f t="shared" ref="P71:P73" si="54">O71+N71+M71+L71+K71</f>
        <v>0</v>
      </c>
      <c r="Q71" s="297">
        <f t="shared" si="53"/>
        <v>0</v>
      </c>
    </row>
    <row r="72" spans="1:17" ht="38.25" customHeight="1" outlineLevel="1">
      <c r="A72" s="558"/>
      <c r="B72" s="559"/>
      <c r="C72" s="30" t="s">
        <v>311</v>
      </c>
      <c r="D72" s="287">
        <v>0</v>
      </c>
      <c r="E72" s="287">
        <v>0</v>
      </c>
      <c r="F72" s="287">
        <v>0</v>
      </c>
      <c r="G72" s="287">
        <v>0</v>
      </c>
      <c r="H72" s="287">
        <v>0</v>
      </c>
      <c r="I72" s="287">
        <v>0</v>
      </c>
      <c r="J72" s="291">
        <f t="shared" si="44"/>
        <v>0</v>
      </c>
      <c r="K72" s="287">
        <v>0</v>
      </c>
      <c r="L72" s="287">
        <v>0</v>
      </c>
      <c r="M72" s="287">
        <v>0</v>
      </c>
      <c r="N72" s="287">
        <v>0</v>
      </c>
      <c r="O72" s="287">
        <v>0</v>
      </c>
      <c r="P72" s="291">
        <f t="shared" si="54"/>
        <v>0</v>
      </c>
      <c r="Q72" s="297">
        <f t="shared" si="53"/>
        <v>0</v>
      </c>
    </row>
    <row r="73" spans="1:17" ht="38.25" customHeight="1" outlineLevel="1">
      <c r="A73" s="558"/>
      <c r="B73" s="559"/>
      <c r="C73" s="24" t="s">
        <v>11</v>
      </c>
      <c r="D73" s="20">
        <f t="shared" ref="D73:G73" si="55">D74+D84</f>
        <v>0</v>
      </c>
      <c r="E73" s="20">
        <f t="shared" si="55"/>
        <v>2055170</v>
      </c>
      <c r="F73" s="20">
        <f t="shared" si="55"/>
        <v>2080000</v>
      </c>
      <c r="G73" s="20">
        <f t="shared" si="55"/>
        <v>0</v>
      </c>
      <c r="H73" s="20">
        <v>0</v>
      </c>
      <c r="I73" s="20">
        <v>0</v>
      </c>
      <c r="J73" s="291">
        <f t="shared" si="44"/>
        <v>4135170</v>
      </c>
      <c r="K73" s="286">
        <f>K74+K84</f>
        <v>0</v>
      </c>
      <c r="L73" s="20">
        <f>L74+L84</f>
        <v>3120000</v>
      </c>
      <c r="M73" s="286">
        <f>M74+M84</f>
        <v>0</v>
      </c>
      <c r="N73" s="286">
        <f>N74+N84</f>
        <v>0</v>
      </c>
      <c r="O73" s="286">
        <f>O74+O84</f>
        <v>0</v>
      </c>
      <c r="P73" s="291">
        <f t="shared" si="54"/>
        <v>3120000</v>
      </c>
      <c r="Q73" s="20">
        <f t="shared" si="53"/>
        <v>7255170</v>
      </c>
    </row>
    <row r="74" spans="1:17" ht="38.25" customHeight="1" outlineLevel="1">
      <c r="A74" s="558"/>
      <c r="B74" s="559"/>
      <c r="C74" s="30" t="s">
        <v>310</v>
      </c>
      <c r="D74" s="283">
        <v>0</v>
      </c>
      <c r="E74" s="283">
        <f>E75</f>
        <v>2055170</v>
      </c>
      <c r="F74" s="283">
        <v>0</v>
      </c>
      <c r="G74" s="283">
        <v>0</v>
      </c>
      <c r="H74" s="283">
        <v>0</v>
      </c>
      <c r="I74" s="283">
        <v>0</v>
      </c>
      <c r="J74" s="291">
        <f t="shared" si="44"/>
        <v>2055170</v>
      </c>
      <c r="K74" s="283">
        <v>0</v>
      </c>
      <c r="L74" s="283">
        <v>0</v>
      </c>
      <c r="M74" s="283">
        <v>0</v>
      </c>
      <c r="N74" s="283">
        <v>0</v>
      </c>
      <c r="O74" s="283">
        <v>0</v>
      </c>
      <c r="P74" s="291">
        <f>O74+N74+M74+L74+K74</f>
        <v>0</v>
      </c>
      <c r="Q74" s="283">
        <f t="shared" si="53"/>
        <v>2055170</v>
      </c>
    </row>
    <row r="75" spans="1:17" ht="38.25" customHeight="1" outlineLevel="1">
      <c r="A75" s="558"/>
      <c r="B75" s="559"/>
      <c r="C75" s="30" t="s">
        <v>325</v>
      </c>
      <c r="D75" s="283">
        <v>0</v>
      </c>
      <c r="E75" s="283">
        <f>SUM(E76:E83)</f>
        <v>2055170</v>
      </c>
      <c r="F75" s="283">
        <v>0</v>
      </c>
      <c r="G75" s="283">
        <v>0</v>
      </c>
      <c r="H75" s="283">
        <v>0</v>
      </c>
      <c r="I75" s="283">
        <v>0</v>
      </c>
      <c r="J75" s="291">
        <f t="shared" ref="J75:J83" si="56">I75+H75+G75+F75+E75+D75</f>
        <v>2055170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91">
        <f t="shared" ref="P75:P83" si="57">O75+N75+M75+L75+K75</f>
        <v>0</v>
      </c>
      <c r="Q75" s="283">
        <f t="shared" si="53"/>
        <v>2055170</v>
      </c>
    </row>
    <row r="76" spans="1:17" ht="38.25" customHeight="1" outlineLevel="1">
      <c r="A76" s="558"/>
      <c r="B76" s="559"/>
      <c r="C76" s="30" t="s">
        <v>326</v>
      </c>
      <c r="D76" s="283">
        <v>0</v>
      </c>
      <c r="E76" s="283">
        <v>0</v>
      </c>
      <c r="F76" s="283">
        <v>0</v>
      </c>
      <c r="G76" s="283">
        <v>0</v>
      </c>
      <c r="H76" s="283"/>
      <c r="I76" s="283"/>
      <c r="J76" s="291">
        <f t="shared" si="56"/>
        <v>0</v>
      </c>
      <c r="K76" s="283">
        <v>0</v>
      </c>
      <c r="L76" s="283">
        <v>0</v>
      </c>
      <c r="M76" s="283">
        <v>0</v>
      </c>
      <c r="N76" s="283">
        <v>0</v>
      </c>
      <c r="O76" s="283">
        <v>0</v>
      </c>
      <c r="P76" s="291">
        <f t="shared" si="57"/>
        <v>0</v>
      </c>
      <c r="Q76" s="283">
        <f t="shared" si="53"/>
        <v>0</v>
      </c>
    </row>
    <row r="77" spans="1:17" ht="38.25" customHeight="1" outlineLevel="1">
      <c r="A77" s="558"/>
      <c r="B77" s="559"/>
      <c r="C77" s="30" t="s">
        <v>327</v>
      </c>
      <c r="D77" s="283">
        <v>0</v>
      </c>
      <c r="E77" s="283">
        <v>971000</v>
      </c>
      <c r="F77" s="283">
        <v>0</v>
      </c>
      <c r="G77" s="283">
        <v>0</v>
      </c>
      <c r="H77" s="283"/>
      <c r="I77" s="283"/>
      <c r="J77" s="291">
        <f t="shared" si="56"/>
        <v>971000</v>
      </c>
      <c r="K77" s="283">
        <v>0</v>
      </c>
      <c r="L77" s="283">
        <v>0</v>
      </c>
      <c r="M77" s="283">
        <v>0</v>
      </c>
      <c r="N77" s="283">
        <v>0</v>
      </c>
      <c r="O77" s="283">
        <v>0</v>
      </c>
      <c r="P77" s="291">
        <f t="shared" si="57"/>
        <v>0</v>
      </c>
      <c r="Q77" s="283">
        <f t="shared" si="53"/>
        <v>971000</v>
      </c>
    </row>
    <row r="78" spans="1:17" ht="38.25" customHeight="1" outlineLevel="1">
      <c r="A78" s="558"/>
      <c r="B78" s="559"/>
      <c r="C78" s="30" t="s">
        <v>328</v>
      </c>
      <c r="D78" s="283">
        <v>0</v>
      </c>
      <c r="E78" s="283">
        <v>0</v>
      </c>
      <c r="F78" s="283">
        <v>0</v>
      </c>
      <c r="G78" s="283">
        <v>0</v>
      </c>
      <c r="H78" s="283"/>
      <c r="I78" s="283"/>
      <c r="J78" s="291">
        <f t="shared" si="56"/>
        <v>0</v>
      </c>
      <c r="K78" s="283">
        <v>0</v>
      </c>
      <c r="L78" s="283">
        <v>0</v>
      </c>
      <c r="M78" s="283">
        <v>0</v>
      </c>
      <c r="N78" s="283">
        <v>0</v>
      </c>
      <c r="O78" s="283">
        <v>0</v>
      </c>
      <c r="P78" s="291">
        <f t="shared" si="57"/>
        <v>0</v>
      </c>
      <c r="Q78" s="283">
        <f t="shared" si="53"/>
        <v>0</v>
      </c>
    </row>
    <row r="79" spans="1:17" ht="38.25" customHeight="1" outlineLevel="1">
      <c r="A79" s="558"/>
      <c r="B79" s="559"/>
      <c r="C79" s="30" t="s">
        <v>329</v>
      </c>
      <c r="D79" s="283">
        <v>0</v>
      </c>
      <c r="E79" s="283">
        <v>1084170</v>
      </c>
      <c r="F79" s="283">
        <v>0</v>
      </c>
      <c r="G79" s="283">
        <v>0</v>
      </c>
      <c r="H79" s="283"/>
      <c r="I79" s="283"/>
      <c r="J79" s="291">
        <f>I79+H79+G79+F79+E77+D79</f>
        <v>971000</v>
      </c>
      <c r="K79" s="283">
        <v>0</v>
      </c>
      <c r="L79" s="283">
        <v>0</v>
      </c>
      <c r="M79" s="283">
        <v>0</v>
      </c>
      <c r="N79" s="283">
        <v>0</v>
      </c>
      <c r="O79" s="283">
        <v>0</v>
      </c>
      <c r="P79" s="291">
        <f t="shared" si="57"/>
        <v>0</v>
      </c>
      <c r="Q79" s="283">
        <f t="shared" si="53"/>
        <v>971000</v>
      </c>
    </row>
    <row r="80" spans="1:17" ht="38.25" customHeight="1" outlineLevel="1">
      <c r="A80" s="558"/>
      <c r="B80" s="559"/>
      <c r="C80" s="30" t="s">
        <v>330</v>
      </c>
      <c r="D80" s="283">
        <v>0</v>
      </c>
      <c r="E80" s="283">
        <v>0</v>
      </c>
      <c r="F80" s="283">
        <v>0</v>
      </c>
      <c r="G80" s="283">
        <v>0</v>
      </c>
      <c r="H80" s="283"/>
      <c r="I80" s="283"/>
      <c r="J80" s="291">
        <f t="shared" si="56"/>
        <v>0</v>
      </c>
      <c r="K80" s="283">
        <v>0</v>
      </c>
      <c r="L80" s="283">
        <v>0</v>
      </c>
      <c r="M80" s="283">
        <v>0</v>
      </c>
      <c r="N80" s="283">
        <v>0</v>
      </c>
      <c r="O80" s="283">
        <v>0</v>
      </c>
      <c r="P80" s="291">
        <f t="shared" si="57"/>
        <v>0</v>
      </c>
      <c r="Q80" s="283">
        <f t="shared" si="53"/>
        <v>0</v>
      </c>
    </row>
    <row r="81" spans="1:17" ht="38.25" customHeight="1" outlineLevel="1">
      <c r="A81" s="558"/>
      <c r="B81" s="559"/>
      <c r="C81" s="30" t="s">
        <v>331</v>
      </c>
      <c r="D81" s="283">
        <v>0</v>
      </c>
      <c r="E81" s="283">
        <v>0</v>
      </c>
      <c r="F81" s="283">
        <v>0</v>
      </c>
      <c r="G81" s="283">
        <v>0</v>
      </c>
      <c r="H81" s="283"/>
      <c r="I81" s="283"/>
      <c r="J81" s="291">
        <f t="shared" si="56"/>
        <v>0</v>
      </c>
      <c r="K81" s="283">
        <v>0</v>
      </c>
      <c r="L81" s="283">
        <v>0</v>
      </c>
      <c r="M81" s="283">
        <v>0</v>
      </c>
      <c r="N81" s="283">
        <v>0</v>
      </c>
      <c r="O81" s="283">
        <v>0</v>
      </c>
      <c r="P81" s="291">
        <f t="shared" si="57"/>
        <v>0</v>
      </c>
      <c r="Q81" s="283">
        <f t="shared" si="53"/>
        <v>0</v>
      </c>
    </row>
    <row r="82" spans="1:17" ht="38.25" customHeight="1" outlineLevel="1">
      <c r="A82" s="558"/>
      <c r="B82" s="559"/>
      <c r="C82" s="30" t="s">
        <v>337</v>
      </c>
      <c r="D82" s="283">
        <v>0</v>
      </c>
      <c r="E82" s="283">
        <v>0</v>
      </c>
      <c r="F82" s="283">
        <v>0</v>
      </c>
      <c r="G82" s="283">
        <v>0</v>
      </c>
      <c r="H82" s="283"/>
      <c r="I82" s="283"/>
      <c r="J82" s="291">
        <f t="shared" si="56"/>
        <v>0</v>
      </c>
      <c r="K82" s="283">
        <v>0</v>
      </c>
      <c r="L82" s="283">
        <v>0</v>
      </c>
      <c r="M82" s="283">
        <v>0</v>
      </c>
      <c r="N82" s="283">
        <v>0</v>
      </c>
      <c r="O82" s="283">
        <v>0</v>
      </c>
      <c r="P82" s="291">
        <f t="shared" si="57"/>
        <v>0</v>
      </c>
      <c r="Q82" s="283">
        <f t="shared" si="53"/>
        <v>0</v>
      </c>
    </row>
    <row r="83" spans="1:17" ht="38.25" customHeight="1" outlineLevel="1">
      <c r="A83" s="558"/>
      <c r="B83" s="559"/>
      <c r="C83" s="30" t="s">
        <v>332</v>
      </c>
      <c r="D83" s="283">
        <v>0</v>
      </c>
      <c r="E83" s="283">
        <v>0</v>
      </c>
      <c r="F83" s="283">
        <v>0</v>
      </c>
      <c r="G83" s="283">
        <v>0</v>
      </c>
      <c r="H83" s="283"/>
      <c r="I83" s="283"/>
      <c r="J83" s="291">
        <f t="shared" si="56"/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91">
        <f t="shared" si="57"/>
        <v>0</v>
      </c>
      <c r="Q83" s="283">
        <f t="shared" si="53"/>
        <v>0</v>
      </c>
    </row>
    <row r="84" spans="1:17" ht="38.25" customHeight="1" outlineLevel="1">
      <c r="A84" s="558"/>
      <c r="B84" s="559"/>
      <c r="C84" s="30" t="s">
        <v>311</v>
      </c>
      <c r="D84" s="283">
        <v>0</v>
      </c>
      <c r="E84" s="283">
        <v>0</v>
      </c>
      <c r="F84" s="283">
        <v>2080000</v>
      </c>
      <c r="G84" s="283">
        <v>0</v>
      </c>
      <c r="H84" s="283">
        <v>0</v>
      </c>
      <c r="I84" s="283">
        <v>0</v>
      </c>
      <c r="J84" s="291">
        <f t="shared" si="44"/>
        <v>2080000</v>
      </c>
      <c r="K84" s="283">
        <v>0</v>
      </c>
      <c r="L84" s="283">
        <v>3120000</v>
      </c>
      <c r="M84" s="283">
        <v>0</v>
      </c>
      <c r="N84" s="283">
        <v>0</v>
      </c>
      <c r="O84" s="283">
        <v>0</v>
      </c>
      <c r="P84" s="291">
        <f t="shared" ref="P84:P85" si="58">O84+N84+M84+L84+K84</f>
        <v>3120000</v>
      </c>
      <c r="Q84" s="283">
        <f t="shared" si="53"/>
        <v>5200000</v>
      </c>
    </row>
    <row r="85" spans="1:17" ht="38.25" customHeight="1" outlineLevel="1">
      <c r="A85" s="558"/>
      <c r="B85" s="559"/>
      <c r="C85" s="24" t="s">
        <v>13</v>
      </c>
      <c r="D85" s="20">
        <f>D86+D87</f>
        <v>0</v>
      </c>
      <c r="E85" s="20">
        <f>E86+E87</f>
        <v>0</v>
      </c>
      <c r="F85" s="20">
        <f t="shared" ref="F85:N85" si="59">F86+F87</f>
        <v>0</v>
      </c>
      <c r="G85" s="20">
        <f t="shared" si="59"/>
        <v>0</v>
      </c>
      <c r="H85" s="20">
        <v>150000</v>
      </c>
      <c r="I85" s="20">
        <v>0</v>
      </c>
      <c r="J85" s="291">
        <f t="shared" si="44"/>
        <v>150000</v>
      </c>
      <c r="K85" s="286">
        <f t="shared" si="59"/>
        <v>0</v>
      </c>
      <c r="L85" s="20">
        <f>L86+L87</f>
        <v>180000</v>
      </c>
      <c r="M85" s="286">
        <f t="shared" si="59"/>
        <v>0</v>
      </c>
      <c r="N85" s="286">
        <f t="shared" si="59"/>
        <v>0</v>
      </c>
      <c r="O85" s="20">
        <f>O86+O87</f>
        <v>220000</v>
      </c>
      <c r="P85" s="291">
        <f t="shared" si="58"/>
        <v>400000</v>
      </c>
      <c r="Q85" s="20">
        <f t="shared" si="53"/>
        <v>550000</v>
      </c>
    </row>
    <row r="86" spans="1:17" ht="38.25" customHeight="1" outlineLevel="1">
      <c r="A86" s="558"/>
      <c r="B86" s="559"/>
      <c r="C86" s="30" t="s">
        <v>310</v>
      </c>
      <c r="D86" s="283">
        <v>0</v>
      </c>
      <c r="E86" s="283">
        <v>0</v>
      </c>
      <c r="F86" s="283">
        <v>0</v>
      </c>
      <c r="G86" s="283">
        <v>0</v>
      </c>
      <c r="H86" s="283">
        <v>0</v>
      </c>
      <c r="I86" s="283">
        <v>0</v>
      </c>
      <c r="J86" s="291">
        <f t="shared" si="44"/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91">
        <f>O86+N86+M86+L86+K86</f>
        <v>0</v>
      </c>
      <c r="Q86" s="283">
        <f t="shared" si="53"/>
        <v>0</v>
      </c>
    </row>
    <row r="87" spans="1:17" ht="38.25" customHeight="1" outlineLevel="1">
      <c r="A87" s="558"/>
      <c r="B87" s="559"/>
      <c r="C87" s="30" t="s">
        <v>311</v>
      </c>
      <c r="D87" s="283">
        <v>0</v>
      </c>
      <c r="E87" s="283">
        <v>0</v>
      </c>
      <c r="F87" s="283">
        <v>0</v>
      </c>
      <c r="G87" s="283">
        <v>0</v>
      </c>
      <c r="H87" s="283">
        <v>150000</v>
      </c>
      <c r="I87" s="283">
        <v>0</v>
      </c>
      <c r="J87" s="291">
        <f t="shared" si="44"/>
        <v>150000</v>
      </c>
      <c r="K87" s="283">
        <v>0</v>
      </c>
      <c r="L87" s="283">
        <v>180000</v>
      </c>
      <c r="M87" s="283">
        <v>0</v>
      </c>
      <c r="N87" s="283">
        <v>0</v>
      </c>
      <c r="O87" s="283">
        <v>220000</v>
      </c>
      <c r="P87" s="291">
        <f t="shared" ref="P87" si="60">O87+N87+M87+L87+K87</f>
        <v>400000</v>
      </c>
      <c r="Q87" s="283">
        <f t="shared" si="53"/>
        <v>550000</v>
      </c>
    </row>
    <row r="88" spans="1:17" ht="38.25" customHeight="1" outlineLevel="1">
      <c r="A88" s="558"/>
      <c r="B88" s="559"/>
      <c r="C88" s="24" t="s">
        <v>12</v>
      </c>
      <c r="D88" s="286">
        <f>D89+D90</f>
        <v>0</v>
      </c>
      <c r="E88" s="286">
        <f>E89+E90</f>
        <v>0</v>
      </c>
      <c r="F88" s="20">
        <f>F89+F90</f>
        <v>44170</v>
      </c>
      <c r="G88" s="20">
        <f t="shared" ref="G88:I88" si="61">G89+G90</f>
        <v>0</v>
      </c>
      <c r="H88" s="20">
        <f t="shared" si="61"/>
        <v>0</v>
      </c>
      <c r="I88" s="20">
        <f t="shared" si="61"/>
        <v>0</v>
      </c>
      <c r="J88" s="291">
        <f t="shared" si="44"/>
        <v>44170</v>
      </c>
      <c r="K88" s="286">
        <f t="shared" ref="K88:O88" si="62">K89+K90</f>
        <v>0</v>
      </c>
      <c r="L88" s="286">
        <f t="shared" si="62"/>
        <v>0</v>
      </c>
      <c r="M88" s="286">
        <f t="shared" si="62"/>
        <v>0</v>
      </c>
      <c r="N88" s="286">
        <f t="shared" si="62"/>
        <v>0</v>
      </c>
      <c r="O88" s="286">
        <f t="shared" si="62"/>
        <v>0</v>
      </c>
      <c r="P88" s="291">
        <f>O88+N88+M88+L88+K88</f>
        <v>0</v>
      </c>
      <c r="Q88" s="20">
        <f t="shared" si="53"/>
        <v>44170</v>
      </c>
    </row>
    <row r="89" spans="1:17" ht="38.25" customHeight="1" outlineLevel="1">
      <c r="A89" s="558"/>
      <c r="B89" s="559"/>
      <c r="C89" s="30" t="s">
        <v>310</v>
      </c>
      <c r="D89" s="283">
        <v>0</v>
      </c>
      <c r="E89" s="283">
        <v>0</v>
      </c>
      <c r="F89" s="283">
        <v>0</v>
      </c>
      <c r="G89" s="283">
        <v>0</v>
      </c>
      <c r="H89" s="283">
        <v>0</v>
      </c>
      <c r="I89" s="283">
        <v>0</v>
      </c>
      <c r="J89" s="291">
        <f t="shared" si="44"/>
        <v>0</v>
      </c>
      <c r="K89" s="287">
        <v>0</v>
      </c>
      <c r="L89" s="287">
        <v>0</v>
      </c>
      <c r="M89" s="287">
        <v>0</v>
      </c>
      <c r="N89" s="287">
        <v>0</v>
      </c>
      <c r="O89" s="287">
        <v>0</v>
      </c>
      <c r="P89" s="291">
        <f t="shared" ref="P89:P101" si="63">O89+N89+M89+L89+K89</f>
        <v>0</v>
      </c>
      <c r="Q89" s="283">
        <f t="shared" si="53"/>
        <v>0</v>
      </c>
    </row>
    <row r="90" spans="1:17" ht="38.25" customHeight="1" outlineLevel="1">
      <c r="A90" s="558"/>
      <c r="B90" s="559"/>
      <c r="C90" s="30" t="s">
        <v>311</v>
      </c>
      <c r="D90" s="283">
        <v>0</v>
      </c>
      <c r="E90" s="283">
        <v>0</v>
      </c>
      <c r="F90" s="283">
        <v>44170</v>
      </c>
      <c r="G90" s="283">
        <v>0</v>
      </c>
      <c r="H90" s="283">
        <v>0</v>
      </c>
      <c r="I90" s="283">
        <v>0</v>
      </c>
      <c r="J90" s="291">
        <f t="shared" si="44"/>
        <v>44170</v>
      </c>
      <c r="K90" s="287">
        <v>0</v>
      </c>
      <c r="L90" s="287">
        <v>0</v>
      </c>
      <c r="M90" s="287">
        <v>0</v>
      </c>
      <c r="N90" s="287">
        <v>0</v>
      </c>
      <c r="O90" s="287">
        <v>0</v>
      </c>
      <c r="P90" s="291">
        <f t="shared" si="63"/>
        <v>0</v>
      </c>
      <c r="Q90" s="283">
        <f>J90+P90</f>
        <v>44170</v>
      </c>
    </row>
    <row r="91" spans="1:17" ht="38.25" customHeight="1" outlineLevel="1">
      <c r="A91" s="558"/>
      <c r="B91" s="559"/>
      <c r="C91" s="24" t="s">
        <v>277</v>
      </c>
      <c r="D91" s="286">
        <f>D92+D102</f>
        <v>0</v>
      </c>
      <c r="E91" s="386">
        <f>E92+E102</f>
        <v>20253336.640000001</v>
      </c>
      <c r="F91" s="20">
        <f t="shared" ref="F91" si="64">F92+F102</f>
        <v>10165940</v>
      </c>
      <c r="G91" s="20">
        <f>G92+G102</f>
        <v>27029000</v>
      </c>
      <c r="H91" s="20">
        <f t="shared" ref="H91:I91" si="65">H92+H102</f>
        <v>26979000</v>
      </c>
      <c r="I91" s="20">
        <f t="shared" si="65"/>
        <v>27745865</v>
      </c>
      <c r="J91" s="291">
        <f t="shared" si="44"/>
        <v>112173141.64</v>
      </c>
      <c r="K91" s="20">
        <f t="shared" ref="K91:O91" si="66">K92+K102</f>
        <v>87784127</v>
      </c>
      <c r="L91" s="20">
        <f t="shared" si="66"/>
        <v>32567178</v>
      </c>
      <c r="M91" s="20">
        <f t="shared" si="66"/>
        <v>34597680</v>
      </c>
      <c r="N91" s="20">
        <f t="shared" si="66"/>
        <v>38024441</v>
      </c>
      <c r="O91" s="20">
        <f t="shared" si="66"/>
        <v>41999282</v>
      </c>
      <c r="P91" s="291">
        <f>O91+N91+M91+L91+K91</f>
        <v>234972708</v>
      </c>
      <c r="Q91" s="386">
        <f>Q92+Q102</f>
        <v>347145849.63999999</v>
      </c>
    </row>
    <row r="92" spans="1:17" ht="38.25" customHeight="1" outlineLevel="1">
      <c r="A92" s="558"/>
      <c r="B92" s="559"/>
      <c r="C92" s="30" t="s">
        <v>310</v>
      </c>
      <c r="D92" s="283">
        <v>0</v>
      </c>
      <c r="E92" s="283">
        <f>E93</f>
        <v>10909246.640000001</v>
      </c>
      <c r="F92" s="283">
        <v>5558000</v>
      </c>
      <c r="G92" s="283">
        <v>15544000</v>
      </c>
      <c r="H92" s="283">
        <v>15544000</v>
      </c>
      <c r="I92" s="283">
        <f>'Свод ОКК, БУ, Жилфонд (печать)'!I1799</f>
        <v>15135865</v>
      </c>
      <c r="J92" s="291">
        <f t="shared" si="44"/>
        <v>62691111.640000001</v>
      </c>
      <c r="K92" s="283">
        <f>'Свод ОКК, БУ, Жилфонд (печать)'!K1799</f>
        <v>45424227</v>
      </c>
      <c r="L92" s="283">
        <f>'Свод ОКК, БУ, Жилфонд (печать)'!L1799</f>
        <v>17712178</v>
      </c>
      <c r="M92" s="283">
        <f>'Свод ОКК, БУ, Жилфонд (печать)'!M1799</f>
        <v>18368680</v>
      </c>
      <c r="N92" s="283">
        <f>'Свод ОКК, БУ, Жилфонд (печать)'!N1799</f>
        <v>20079441</v>
      </c>
      <c r="O92" s="283">
        <f>'Свод ОКК, БУ, Жилфонд (печать)'!O1799</f>
        <v>22069282</v>
      </c>
      <c r="P92" s="291">
        <f t="shared" si="63"/>
        <v>123653808</v>
      </c>
      <c r="Q92" s="283">
        <f t="shared" ref="Q92:Q103" si="67">J92+P92</f>
        <v>186344919.63999999</v>
      </c>
    </row>
    <row r="93" spans="1:17" ht="38.25" customHeight="1" outlineLevel="1">
      <c r="A93" s="558"/>
      <c r="B93" s="559"/>
      <c r="C93" s="30" t="s">
        <v>325</v>
      </c>
      <c r="D93" s="283">
        <v>0</v>
      </c>
      <c r="E93" s="283">
        <f>SUM(E94:E101)</f>
        <v>10909246.640000001</v>
      </c>
      <c r="F93" s="283">
        <v>5558000</v>
      </c>
      <c r="G93" s="283">
        <f t="shared" ref="G93" si="68">SUM(G94:G101)</f>
        <v>15544000</v>
      </c>
      <c r="H93" s="283">
        <v>15544000</v>
      </c>
      <c r="I93" s="283">
        <f>'Свод ОКК, БУ, Жилфонд (печать)'!I1800</f>
        <v>15135865</v>
      </c>
      <c r="J93" s="291">
        <f t="shared" ref="J93:J102" si="69">I93+H93+G93+F93+E93+D93</f>
        <v>62691111.640000001</v>
      </c>
      <c r="K93" s="283">
        <f>'Свод ОКК, БУ, Жилфонд (печать)'!K1800</f>
        <v>45424227</v>
      </c>
      <c r="L93" s="283">
        <f>'Свод ОКК, БУ, Жилфонд (печать)'!L1800</f>
        <v>17712178</v>
      </c>
      <c r="M93" s="283">
        <f>'Свод ОКК, БУ, Жилфонд (печать)'!M1800</f>
        <v>18368680</v>
      </c>
      <c r="N93" s="283">
        <f>'Свод ОКК, БУ, Жилфонд (печать)'!N1800</f>
        <v>20079441</v>
      </c>
      <c r="O93" s="283">
        <f>'Свод ОКК, БУ, Жилфонд (печать)'!O1800</f>
        <v>22069282</v>
      </c>
      <c r="P93" s="291">
        <f t="shared" si="63"/>
        <v>123653808</v>
      </c>
      <c r="Q93" s="283">
        <f t="shared" si="67"/>
        <v>186344919.63999999</v>
      </c>
    </row>
    <row r="94" spans="1:17" ht="38.25" customHeight="1" outlineLevel="1">
      <c r="A94" s="558"/>
      <c r="B94" s="559"/>
      <c r="C94" s="30" t="s">
        <v>326</v>
      </c>
      <c r="D94" s="283">
        <v>0</v>
      </c>
      <c r="E94" s="392">
        <f>2273712.64+4505500</f>
        <v>6779212.6400000006</v>
      </c>
      <c r="F94" s="283">
        <v>0</v>
      </c>
      <c r="G94" s="283">
        <v>1943000</v>
      </c>
      <c r="H94" s="345">
        <v>1943000</v>
      </c>
      <c r="I94" s="283">
        <f>'Свод ОКК, БУ, Жилфонд (печать)'!I1801</f>
        <v>1891983</v>
      </c>
      <c r="J94" s="291">
        <f t="shared" si="69"/>
        <v>12557195.640000001</v>
      </c>
      <c r="K94" s="283">
        <f>'Свод ОКК, БУ, Жилфонд (печать)'!K1801</f>
        <v>5678028</v>
      </c>
      <c r="L94" s="283">
        <f>'Свод ОКК, БУ, Жилфонд (печать)'!L1801</f>
        <v>2214022</v>
      </c>
      <c r="M94" s="283">
        <f>'Свод ОКК, БУ, Жилфонд (печать)'!M1801</f>
        <v>2296085</v>
      </c>
      <c r="N94" s="283">
        <f>'Свод ОКК, БУ, Жилфонд (печать)'!N1801</f>
        <v>2509931</v>
      </c>
      <c r="O94" s="283">
        <f>'Свод ОКК, БУ, Жилфонд (печать)'!O1801</f>
        <v>2758661</v>
      </c>
      <c r="P94" s="291">
        <f t="shared" si="63"/>
        <v>15456727</v>
      </c>
      <c r="Q94" s="283">
        <f t="shared" si="67"/>
        <v>28013922.640000001</v>
      </c>
    </row>
    <row r="95" spans="1:17" ht="38.25" customHeight="1" outlineLevel="1">
      <c r="A95" s="558"/>
      <c r="B95" s="559"/>
      <c r="C95" s="30" t="s">
        <v>327</v>
      </c>
      <c r="D95" s="283">
        <v>0</v>
      </c>
      <c r="E95" s="283">
        <v>584370</v>
      </c>
      <c r="F95" s="283">
        <v>1465000</v>
      </c>
      <c r="G95" s="283">
        <v>1943000</v>
      </c>
      <c r="H95" s="345">
        <v>1943000</v>
      </c>
      <c r="I95" s="283">
        <f>'Свод ОКК, БУ, Жилфонд (печать)'!I1802</f>
        <v>1891984</v>
      </c>
      <c r="J95" s="291">
        <f t="shared" si="69"/>
        <v>7827354</v>
      </c>
      <c r="K95" s="283">
        <f>'Свод ОКК, БУ, Жилфонд (печать)'!K1802</f>
        <v>5678028</v>
      </c>
      <c r="L95" s="283">
        <f>'Свод ОКК, БУ, Жилфонд (печать)'!L1802</f>
        <v>2214022</v>
      </c>
      <c r="M95" s="283">
        <f>'Свод ОКК, БУ, Жилфонд (печать)'!M1802</f>
        <v>2296085</v>
      </c>
      <c r="N95" s="283">
        <f>'Свод ОКК, БУ, Жилфонд (печать)'!N1802</f>
        <v>2509930</v>
      </c>
      <c r="O95" s="283">
        <f>'Свод ОКК, БУ, Жилфонд (печать)'!O1802</f>
        <v>2758661</v>
      </c>
      <c r="P95" s="291">
        <f t="shared" si="63"/>
        <v>15456726</v>
      </c>
      <c r="Q95" s="283">
        <f t="shared" si="67"/>
        <v>23284080</v>
      </c>
    </row>
    <row r="96" spans="1:17" ht="38.25" customHeight="1" outlineLevel="1">
      <c r="A96" s="558"/>
      <c r="B96" s="559"/>
      <c r="C96" s="30" t="s">
        <v>328</v>
      </c>
      <c r="D96" s="283">
        <v>0</v>
      </c>
      <c r="E96" s="287">
        <f>2797670-6</f>
        <v>2797664</v>
      </c>
      <c r="F96" s="283">
        <v>2461000</v>
      </c>
      <c r="G96" s="283">
        <v>1943000</v>
      </c>
      <c r="H96" s="345">
        <v>1943000</v>
      </c>
      <c r="I96" s="283">
        <f>'Свод ОКК, БУ, Жилфонд (печать)'!I1803</f>
        <v>1891983</v>
      </c>
      <c r="J96" s="291">
        <f t="shared" si="69"/>
        <v>11036647</v>
      </c>
      <c r="K96" s="283">
        <f>'Свод ОКК, БУ, Жилфонд (печать)'!K1803</f>
        <v>5678029</v>
      </c>
      <c r="L96" s="283">
        <f>'Свод ОКК, БУ, Жилфонд (печать)'!L1803</f>
        <v>2214022</v>
      </c>
      <c r="M96" s="283">
        <f>'Свод ОКК, БУ, Жилфонд (печать)'!M1803</f>
        <v>2296085</v>
      </c>
      <c r="N96" s="283">
        <f>'Свод ОКК, БУ, Жилфонд (печать)'!N1803</f>
        <v>2509930</v>
      </c>
      <c r="O96" s="283">
        <f>'Свод ОКК, БУ, Жилфонд (печать)'!O1803</f>
        <v>2758660</v>
      </c>
      <c r="P96" s="291">
        <f t="shared" si="63"/>
        <v>15456726</v>
      </c>
      <c r="Q96" s="283">
        <f t="shared" si="67"/>
        <v>26493373</v>
      </c>
    </row>
    <row r="97" spans="1:17" ht="38.25" customHeight="1" outlineLevel="1">
      <c r="A97" s="558"/>
      <c r="B97" s="559"/>
      <c r="C97" s="30" t="s">
        <v>329</v>
      </c>
      <c r="D97" s="283">
        <v>0</v>
      </c>
      <c r="E97" s="25">
        <v>0</v>
      </c>
      <c r="F97" s="283">
        <v>223000</v>
      </c>
      <c r="G97" s="283">
        <v>1943000</v>
      </c>
      <c r="H97" s="345">
        <v>1943000</v>
      </c>
      <c r="I97" s="283">
        <f>'Свод ОКК, БУ, Жилфонд (печать)'!I1804</f>
        <v>1891983</v>
      </c>
      <c r="J97" s="291">
        <f t="shared" si="69"/>
        <v>6000983</v>
      </c>
      <c r="K97" s="283">
        <f>'Свод ОКК, БУ, Жилфонд (печать)'!K1804</f>
        <v>5678028</v>
      </c>
      <c r="L97" s="283">
        <f>'Свод ОКК, БУ, Жилфонд (печать)'!L1804</f>
        <v>2214022</v>
      </c>
      <c r="M97" s="283">
        <f>'Свод ОКК, БУ, Жилфонд (печать)'!M1804</f>
        <v>2296085</v>
      </c>
      <c r="N97" s="283">
        <f>'Свод ОКК, БУ, Жилфонд (печать)'!N1804</f>
        <v>2509930</v>
      </c>
      <c r="O97" s="283">
        <f>'Свод ОКК, БУ, Жилфонд (печать)'!O1804</f>
        <v>2758660</v>
      </c>
      <c r="P97" s="291">
        <f t="shared" si="63"/>
        <v>15456725</v>
      </c>
      <c r="Q97" s="283">
        <f t="shared" si="67"/>
        <v>21457708</v>
      </c>
    </row>
    <row r="98" spans="1:17" ht="38.25" customHeight="1" outlineLevel="1">
      <c r="A98" s="558"/>
      <c r="B98" s="559"/>
      <c r="C98" s="30" t="s">
        <v>330</v>
      </c>
      <c r="D98" s="283">
        <v>0</v>
      </c>
      <c r="E98" s="25">
        <v>748000</v>
      </c>
      <c r="F98" s="283">
        <v>1327000</v>
      </c>
      <c r="G98" s="283">
        <v>1943000</v>
      </c>
      <c r="H98" s="345">
        <v>1943000</v>
      </c>
      <c r="I98" s="283">
        <f>'Свод ОКК, БУ, Жилфонд (печать)'!I1805</f>
        <v>1891983</v>
      </c>
      <c r="J98" s="291">
        <f t="shared" si="69"/>
        <v>7852983</v>
      </c>
      <c r="K98" s="283">
        <f>'Свод ОКК, БУ, Жилфонд (печать)'!K1805</f>
        <v>5678029</v>
      </c>
      <c r="L98" s="283">
        <f>'Свод ОКК, БУ, Жилфонд (печать)'!L1805</f>
        <v>2214022</v>
      </c>
      <c r="M98" s="283">
        <f>'Свод ОКК, БУ, Жилфонд (печать)'!M1805</f>
        <v>2296085</v>
      </c>
      <c r="N98" s="283">
        <f>'Свод ОКК, БУ, Жилфонд (печать)'!N1805</f>
        <v>2509930</v>
      </c>
      <c r="O98" s="283">
        <f>'Свод ОКК, БУ, Жилфонд (печать)'!O1805</f>
        <v>2758660</v>
      </c>
      <c r="P98" s="291">
        <f t="shared" si="63"/>
        <v>15456726</v>
      </c>
      <c r="Q98" s="283">
        <f t="shared" si="67"/>
        <v>23309709</v>
      </c>
    </row>
    <row r="99" spans="1:17" ht="38.25" customHeight="1" outlineLevel="1">
      <c r="A99" s="558"/>
      <c r="B99" s="559"/>
      <c r="C99" s="30" t="s">
        <v>331</v>
      </c>
      <c r="D99" s="283">
        <v>0</v>
      </c>
      <c r="E99" s="25">
        <v>0</v>
      </c>
      <c r="F99" s="283">
        <v>82000</v>
      </c>
      <c r="G99" s="283">
        <v>1943000</v>
      </c>
      <c r="H99" s="345">
        <v>1943000</v>
      </c>
      <c r="I99" s="283">
        <f>'Свод ОКК, БУ, Жилфонд (печать)'!I1806</f>
        <v>1891983</v>
      </c>
      <c r="J99" s="291">
        <f t="shared" si="69"/>
        <v>5859983</v>
      </c>
      <c r="K99" s="283">
        <f>'Свод ОКК, БУ, Жилфонд (печать)'!K1806</f>
        <v>5678028</v>
      </c>
      <c r="L99" s="283">
        <f>'Свод ОКК, БУ, Жилфонд (печать)'!L1806</f>
        <v>2214022</v>
      </c>
      <c r="M99" s="283">
        <f>'Свод ОКК, БУ, Жилфонд (печать)'!M1806</f>
        <v>2296085</v>
      </c>
      <c r="N99" s="283">
        <f>'Свод ОКК, БУ, Жилфонд (печать)'!N1806</f>
        <v>2509930</v>
      </c>
      <c r="O99" s="283">
        <f>'Свод ОКК, БУ, Жилфонд (печать)'!O1806</f>
        <v>2758660</v>
      </c>
      <c r="P99" s="291">
        <f t="shared" si="63"/>
        <v>15456725</v>
      </c>
      <c r="Q99" s="283">
        <f t="shared" si="67"/>
        <v>21316708</v>
      </c>
    </row>
    <row r="100" spans="1:17" ht="38.25" customHeight="1" outlineLevel="1">
      <c r="A100" s="558"/>
      <c r="B100" s="559"/>
      <c r="C100" s="30" t="s">
        <v>337</v>
      </c>
      <c r="D100" s="283">
        <v>0</v>
      </c>
      <c r="E100" s="25">
        <v>0</v>
      </c>
      <c r="F100" s="283">
        <v>0</v>
      </c>
      <c r="G100" s="283">
        <v>1943000</v>
      </c>
      <c r="H100" s="345">
        <v>1943000</v>
      </c>
      <c r="I100" s="283">
        <f>'Свод ОКК, БУ, Жилфонд (печать)'!I1807</f>
        <v>1891983</v>
      </c>
      <c r="J100" s="291">
        <f t="shared" si="69"/>
        <v>5777983</v>
      </c>
      <c r="K100" s="283">
        <f>'Свод ОКК, БУ, Жилфонд (печать)'!K1807</f>
        <v>5678029</v>
      </c>
      <c r="L100" s="283">
        <f>'Свод ОКК, БУ, Жилфонд (печать)'!L1807</f>
        <v>2214023</v>
      </c>
      <c r="M100" s="283">
        <f>'Свод ОКК, БУ, Жилфонд (печать)'!M1807</f>
        <v>2296085</v>
      </c>
      <c r="N100" s="283">
        <f>'Свод ОКК, БУ, Жилфонд (печать)'!N1807</f>
        <v>2509930</v>
      </c>
      <c r="O100" s="283">
        <f>'Свод ОКК, БУ, Жилфонд (печать)'!O1807</f>
        <v>2758660</v>
      </c>
      <c r="P100" s="291">
        <f t="shared" si="63"/>
        <v>15456727</v>
      </c>
      <c r="Q100" s="283">
        <f t="shared" si="67"/>
        <v>21234710</v>
      </c>
    </row>
    <row r="101" spans="1:17" ht="38.25" customHeight="1" outlineLevel="1">
      <c r="A101" s="558"/>
      <c r="B101" s="559"/>
      <c r="C101" s="30" t="s">
        <v>332</v>
      </c>
      <c r="D101" s="283">
        <v>0</v>
      </c>
      <c r="E101" s="25">
        <v>0</v>
      </c>
      <c r="F101" s="283">
        <v>0</v>
      </c>
      <c r="G101" s="283">
        <v>1943000</v>
      </c>
      <c r="H101" s="345">
        <v>1943000</v>
      </c>
      <c r="I101" s="283">
        <f>'Свод ОКК, БУ, Жилфонд (печать)'!I1808</f>
        <v>1891983</v>
      </c>
      <c r="J101" s="291">
        <f t="shared" si="69"/>
        <v>5777983</v>
      </c>
      <c r="K101" s="283">
        <f>'Свод ОКК, БУ, Жилфонд (печать)'!K1808</f>
        <v>5678028</v>
      </c>
      <c r="L101" s="283">
        <f>'Свод ОКК, БУ, Жилфонд (печать)'!L1808</f>
        <v>2214023</v>
      </c>
      <c r="M101" s="283">
        <f>'Свод ОКК, БУ, Жилфонд (печать)'!M1808</f>
        <v>2296085</v>
      </c>
      <c r="N101" s="283">
        <f>'Свод ОКК, БУ, Жилфонд (печать)'!N1808</f>
        <v>2509930</v>
      </c>
      <c r="O101" s="283">
        <f>'Свод ОКК, БУ, Жилфонд (печать)'!O1808</f>
        <v>2758660</v>
      </c>
      <c r="P101" s="291">
        <f t="shared" si="63"/>
        <v>15456726</v>
      </c>
      <c r="Q101" s="283">
        <f t="shared" si="67"/>
        <v>21234709</v>
      </c>
    </row>
    <row r="102" spans="1:17" ht="38.25" customHeight="1" outlineLevel="1">
      <c r="A102" s="558"/>
      <c r="B102" s="559"/>
      <c r="C102" s="30" t="s">
        <v>311</v>
      </c>
      <c r="D102" s="283">
        <v>0</v>
      </c>
      <c r="E102" s="283">
        <v>9344090</v>
      </c>
      <c r="F102" s="283">
        <v>4607940</v>
      </c>
      <c r="G102" s="283">
        <v>11485000</v>
      </c>
      <c r="H102" s="283">
        <v>11435000</v>
      </c>
      <c r="I102" s="283">
        <f>'Свод ОКК, БУ, Жилфонд (печать)'!I1809</f>
        <v>12610000</v>
      </c>
      <c r="J102" s="291">
        <f t="shared" si="69"/>
        <v>49482030</v>
      </c>
      <c r="K102" s="283">
        <f>'Свод ОКК, БУ, Жилфонд (печать)'!K1809</f>
        <v>42359900</v>
      </c>
      <c r="L102" s="283">
        <f>'Свод ОКК, БУ, Жилфонд (печать)'!L1809</f>
        <v>14855000</v>
      </c>
      <c r="M102" s="283">
        <f>'Свод ОКК, БУ, Жилфонд (печать)'!M1809</f>
        <v>16229000</v>
      </c>
      <c r="N102" s="283">
        <f>'Свод ОКК, БУ, Жилфонд (печать)'!N1809</f>
        <v>17945000</v>
      </c>
      <c r="O102" s="283">
        <f>'Свод ОКК, БУ, Жилфонд (печать)'!O1809</f>
        <v>19930000</v>
      </c>
      <c r="P102" s="291">
        <f>O102+N102+M102+L102+K102</f>
        <v>111318900</v>
      </c>
      <c r="Q102" s="283">
        <f t="shared" si="67"/>
        <v>160800930</v>
      </c>
    </row>
    <row r="103" spans="1:17" ht="38.25" customHeight="1" outlineLevel="1">
      <c r="A103" s="558"/>
      <c r="B103" s="559"/>
      <c r="C103" s="24" t="s">
        <v>22</v>
      </c>
      <c r="D103" s="286">
        <f>D104+D105</f>
        <v>0</v>
      </c>
      <c r="E103" s="286">
        <f>E104+E105</f>
        <v>0</v>
      </c>
      <c r="F103" s="286">
        <f>F104+F105</f>
        <v>0</v>
      </c>
      <c r="G103" s="20">
        <f t="shared" ref="G103" si="70">G104+G105</f>
        <v>6891000</v>
      </c>
      <c r="H103" s="20">
        <v>6861000</v>
      </c>
      <c r="I103" s="20">
        <v>7566000</v>
      </c>
      <c r="J103" s="291">
        <f t="shared" si="44"/>
        <v>21318000</v>
      </c>
      <c r="K103" s="20">
        <f t="shared" ref="K103:O103" si="71">K104+K105</f>
        <v>25415940</v>
      </c>
      <c r="L103" s="20">
        <f t="shared" si="71"/>
        <v>8913000</v>
      </c>
      <c r="M103" s="20">
        <f t="shared" si="71"/>
        <v>9737400</v>
      </c>
      <c r="N103" s="20">
        <f t="shared" si="71"/>
        <v>10767000</v>
      </c>
      <c r="O103" s="20">
        <f t="shared" si="71"/>
        <v>11958000</v>
      </c>
      <c r="P103" s="291">
        <f>O103+N103+M103+L103+K103</f>
        <v>66791340</v>
      </c>
      <c r="Q103" s="20">
        <f t="shared" si="67"/>
        <v>88109340</v>
      </c>
    </row>
    <row r="104" spans="1:17" ht="38.25" customHeight="1" outlineLevel="1">
      <c r="A104" s="558"/>
      <c r="B104" s="559"/>
      <c r="C104" s="30" t="s">
        <v>310</v>
      </c>
      <c r="D104" s="287">
        <v>0</v>
      </c>
      <c r="E104" s="287">
        <v>0</v>
      </c>
      <c r="F104" s="287">
        <v>0</v>
      </c>
      <c r="G104" s="287">
        <v>0</v>
      </c>
      <c r="H104" s="287">
        <v>0</v>
      </c>
      <c r="I104" s="287">
        <v>0</v>
      </c>
      <c r="J104" s="291">
        <f t="shared" si="44"/>
        <v>0</v>
      </c>
      <c r="K104" s="287">
        <v>0</v>
      </c>
      <c r="L104" s="287">
        <v>0</v>
      </c>
      <c r="M104" s="287">
        <v>0</v>
      </c>
      <c r="N104" s="287">
        <v>0</v>
      </c>
      <c r="O104" s="287">
        <v>0</v>
      </c>
      <c r="P104" s="291">
        <f>O104+N104+M104+L104+K104</f>
        <v>0</v>
      </c>
      <c r="Q104" s="297">
        <v>0</v>
      </c>
    </row>
    <row r="105" spans="1:17" ht="38.25" customHeight="1" outlineLevel="1">
      <c r="A105" s="560"/>
      <c r="B105" s="561"/>
      <c r="C105" s="30" t="s">
        <v>311</v>
      </c>
      <c r="D105" s="287">
        <v>0</v>
      </c>
      <c r="E105" s="287">
        <v>0</v>
      </c>
      <c r="F105" s="287">
        <v>0</v>
      </c>
      <c r="G105" s="283">
        <v>6891000</v>
      </c>
      <c r="H105" s="283">
        <v>6861000</v>
      </c>
      <c r="I105" s="283">
        <v>7566000</v>
      </c>
      <c r="J105" s="291">
        <f t="shared" si="44"/>
        <v>21318000</v>
      </c>
      <c r="K105" s="283">
        <v>25415940</v>
      </c>
      <c r="L105" s="283">
        <v>8913000</v>
      </c>
      <c r="M105" s="283">
        <v>9737400</v>
      </c>
      <c r="N105" s="283">
        <v>10767000</v>
      </c>
      <c r="O105" s="283">
        <v>11958000</v>
      </c>
      <c r="P105" s="291">
        <f t="shared" ref="P105" si="72">O105+N105+M105+L105+K105</f>
        <v>66791340</v>
      </c>
      <c r="Q105" s="283">
        <f t="shared" ref="Q105" si="73">J105+P105</f>
        <v>88109340</v>
      </c>
    </row>
    <row r="106" spans="1:17" s="42" customFormat="1" ht="38.25" customHeight="1" outlineLevel="1">
      <c r="A106" s="564" t="s">
        <v>317</v>
      </c>
      <c r="B106" s="565"/>
      <c r="C106" s="565"/>
      <c r="D106" s="291">
        <f>D109+D112+D118+D121+D124+D115</f>
        <v>0</v>
      </c>
      <c r="E106" s="291">
        <f>E109+E112+E118+E121+E124+E115</f>
        <v>0</v>
      </c>
      <c r="F106" s="291">
        <f>F109+F112+F118+F121+F124+F115</f>
        <v>2262000</v>
      </c>
      <c r="G106" s="291">
        <f>G109+G112+G118+G121+G124+G115</f>
        <v>90000</v>
      </c>
      <c r="H106" s="291">
        <f t="shared" ref="H106:I106" si="74">H109+H112+H118+H121+H124+H115</f>
        <v>0</v>
      </c>
      <c r="I106" s="291">
        <f t="shared" si="74"/>
        <v>138000</v>
      </c>
      <c r="J106" s="291">
        <f t="shared" si="44"/>
        <v>2490000</v>
      </c>
      <c r="K106" s="291">
        <f>K109+K112+K118+K121+K124+K115</f>
        <v>0</v>
      </c>
      <c r="L106" s="291">
        <f>L109+L112+L118+L121+L124+L115</f>
        <v>1200000</v>
      </c>
      <c r="M106" s="291">
        <f>M109+M112+M118+M121+M124+M115</f>
        <v>48000</v>
      </c>
      <c r="N106" s="291">
        <f>N109+N112+N118+N121+N124+N115</f>
        <v>0</v>
      </c>
      <c r="O106" s="291">
        <f>O109+O112+O118+O121+O124+O115</f>
        <v>0</v>
      </c>
      <c r="P106" s="291">
        <f>O106+N106+M106+L106+K106</f>
        <v>1248000</v>
      </c>
      <c r="Q106" s="291">
        <f>J106+P106</f>
        <v>3738000</v>
      </c>
    </row>
    <row r="107" spans="1:17" s="4" customFormat="1" ht="38.25" customHeight="1" outlineLevel="1">
      <c r="A107" s="556">
        <v>3</v>
      </c>
      <c r="B107" s="557"/>
      <c r="C107" s="26" t="s">
        <v>310</v>
      </c>
      <c r="D107" s="294">
        <f t="shared" ref="D107:I108" si="75">D110+D113+D116+D119+D122+D125</f>
        <v>0</v>
      </c>
      <c r="E107" s="294">
        <f t="shared" si="75"/>
        <v>0</v>
      </c>
      <c r="F107" s="294">
        <f>F110+F113+F116+F119+F122+F125</f>
        <v>0</v>
      </c>
      <c r="G107" s="294">
        <f t="shared" si="75"/>
        <v>0</v>
      </c>
      <c r="H107" s="294">
        <f t="shared" si="75"/>
        <v>0</v>
      </c>
      <c r="I107" s="294">
        <f t="shared" si="75"/>
        <v>0</v>
      </c>
      <c r="J107" s="291">
        <f t="shared" si="44"/>
        <v>0</v>
      </c>
      <c r="K107" s="294">
        <f t="shared" ref="K107:O108" si="76">K110+K113+K116+K119+K122+K125</f>
        <v>0</v>
      </c>
      <c r="L107" s="284">
        <f t="shared" si="76"/>
        <v>1200000</v>
      </c>
      <c r="M107" s="294">
        <f t="shared" si="76"/>
        <v>0</v>
      </c>
      <c r="N107" s="294">
        <f t="shared" si="76"/>
        <v>0</v>
      </c>
      <c r="O107" s="294">
        <f t="shared" si="76"/>
        <v>0</v>
      </c>
      <c r="P107" s="291">
        <f>K107+L107+M107+N107+O107</f>
        <v>1200000</v>
      </c>
      <c r="Q107" s="283">
        <f>J107+P107</f>
        <v>1200000</v>
      </c>
    </row>
    <row r="108" spans="1:17" s="4" customFormat="1" ht="38.25" customHeight="1" outlineLevel="1">
      <c r="A108" s="558"/>
      <c r="B108" s="559"/>
      <c r="C108" s="26" t="s">
        <v>311</v>
      </c>
      <c r="D108" s="294">
        <f t="shared" si="75"/>
        <v>0</v>
      </c>
      <c r="E108" s="294">
        <f t="shared" si="75"/>
        <v>0</v>
      </c>
      <c r="F108" s="284">
        <f t="shared" si="75"/>
        <v>2262000</v>
      </c>
      <c r="G108" s="284">
        <f t="shared" si="75"/>
        <v>90000</v>
      </c>
      <c r="H108" s="284">
        <f t="shared" si="75"/>
        <v>0</v>
      </c>
      <c r="I108" s="284">
        <f t="shared" si="75"/>
        <v>138000</v>
      </c>
      <c r="J108" s="291">
        <f t="shared" si="44"/>
        <v>2490000</v>
      </c>
      <c r="K108" s="294">
        <f t="shared" si="76"/>
        <v>0</v>
      </c>
      <c r="L108" s="294">
        <f t="shared" si="76"/>
        <v>0</v>
      </c>
      <c r="M108" s="284">
        <f t="shared" si="76"/>
        <v>48000</v>
      </c>
      <c r="N108" s="294">
        <f t="shared" si="76"/>
        <v>0</v>
      </c>
      <c r="O108" s="294">
        <f t="shared" si="76"/>
        <v>0</v>
      </c>
      <c r="P108" s="291">
        <f>K108+L108+M108+N108+O108</f>
        <v>48000</v>
      </c>
      <c r="Q108" s="283">
        <f>J108+P108</f>
        <v>2538000</v>
      </c>
    </row>
    <row r="109" spans="1:17" ht="38.25" customHeight="1" outlineLevel="1">
      <c r="A109" s="558"/>
      <c r="B109" s="559"/>
      <c r="C109" s="29" t="s">
        <v>304</v>
      </c>
      <c r="D109" s="286">
        <f>D110+D111</f>
        <v>0</v>
      </c>
      <c r="E109" s="286">
        <f>E110+E111</f>
        <v>0</v>
      </c>
      <c r="F109" s="286">
        <f>F110+F111</f>
        <v>0</v>
      </c>
      <c r="G109" s="286">
        <f t="shared" ref="G109:M109" si="77">G110+G111</f>
        <v>0</v>
      </c>
      <c r="H109" s="286">
        <v>0</v>
      </c>
      <c r="I109" s="286">
        <v>0</v>
      </c>
      <c r="J109" s="291">
        <f t="shared" si="44"/>
        <v>0</v>
      </c>
      <c r="K109" s="286">
        <f t="shared" si="77"/>
        <v>0</v>
      </c>
      <c r="L109" s="286">
        <f t="shared" si="77"/>
        <v>0</v>
      </c>
      <c r="M109" s="286">
        <f t="shared" si="77"/>
        <v>0</v>
      </c>
      <c r="N109" s="286">
        <f>N110+N111</f>
        <v>0</v>
      </c>
      <c r="O109" s="286">
        <f t="shared" ref="O109" si="78">O110+O111</f>
        <v>0</v>
      </c>
      <c r="P109" s="291">
        <f>O109+N109+M109+L109+K109</f>
        <v>0</v>
      </c>
      <c r="Q109" s="296">
        <f t="shared" ref="Q109:Q126" si="79">J109+P109</f>
        <v>0</v>
      </c>
    </row>
    <row r="110" spans="1:17" ht="38.25" customHeight="1" outlineLevel="1">
      <c r="A110" s="558"/>
      <c r="B110" s="559"/>
      <c r="C110" s="30" t="s">
        <v>310</v>
      </c>
      <c r="D110" s="287">
        <v>0</v>
      </c>
      <c r="E110" s="287">
        <v>0</v>
      </c>
      <c r="F110" s="287">
        <v>0</v>
      </c>
      <c r="G110" s="287">
        <v>0</v>
      </c>
      <c r="H110" s="287">
        <v>0</v>
      </c>
      <c r="I110" s="287">
        <v>0</v>
      </c>
      <c r="J110" s="291">
        <f t="shared" si="44"/>
        <v>0</v>
      </c>
      <c r="K110" s="287">
        <v>0</v>
      </c>
      <c r="L110" s="287">
        <v>0</v>
      </c>
      <c r="M110" s="287">
        <v>0</v>
      </c>
      <c r="N110" s="287">
        <v>0</v>
      </c>
      <c r="O110" s="287">
        <v>0</v>
      </c>
      <c r="P110" s="291">
        <f t="shared" ref="P110:P126" si="80">O110+N110+M110+L110+K110</f>
        <v>0</v>
      </c>
      <c r="Q110" s="297">
        <f t="shared" si="79"/>
        <v>0</v>
      </c>
    </row>
    <row r="111" spans="1:17" ht="38.25" customHeight="1" outlineLevel="1">
      <c r="A111" s="558"/>
      <c r="B111" s="559"/>
      <c r="C111" s="30" t="s">
        <v>311</v>
      </c>
      <c r="D111" s="287">
        <v>0</v>
      </c>
      <c r="E111" s="287">
        <v>0</v>
      </c>
      <c r="F111" s="287">
        <v>0</v>
      </c>
      <c r="G111" s="287">
        <v>0</v>
      </c>
      <c r="H111" s="287">
        <v>0</v>
      </c>
      <c r="I111" s="287">
        <v>0</v>
      </c>
      <c r="J111" s="291">
        <f t="shared" si="44"/>
        <v>0</v>
      </c>
      <c r="K111" s="287">
        <v>0</v>
      </c>
      <c r="L111" s="287">
        <v>0</v>
      </c>
      <c r="M111" s="287">
        <v>0</v>
      </c>
      <c r="N111" s="287">
        <v>0</v>
      </c>
      <c r="O111" s="287">
        <v>0</v>
      </c>
      <c r="P111" s="291">
        <f t="shared" si="80"/>
        <v>0</v>
      </c>
      <c r="Q111" s="297">
        <f t="shared" si="79"/>
        <v>0</v>
      </c>
    </row>
    <row r="112" spans="1:17" ht="38.25" customHeight="1" outlineLevel="1">
      <c r="A112" s="558"/>
      <c r="B112" s="559"/>
      <c r="C112" s="24" t="s">
        <v>11</v>
      </c>
      <c r="D112" s="286">
        <f>D113+D114</f>
        <v>0</v>
      </c>
      <c r="E112" s="286">
        <f>E113+E114</f>
        <v>0</v>
      </c>
      <c r="F112" s="20">
        <f>F113+F114</f>
        <v>1200000</v>
      </c>
      <c r="G112" s="286">
        <f>G113+G114</f>
        <v>0</v>
      </c>
      <c r="H112" s="286">
        <v>0</v>
      </c>
      <c r="I112" s="286">
        <v>0</v>
      </c>
      <c r="J112" s="291">
        <f t="shared" si="44"/>
        <v>1200000</v>
      </c>
      <c r="K112" s="286">
        <f>K113+K114</f>
        <v>0</v>
      </c>
      <c r="L112" s="20">
        <f>L113</f>
        <v>1200000</v>
      </c>
      <c r="M112" s="286">
        <f>M113+M114</f>
        <v>0</v>
      </c>
      <c r="N112" s="286">
        <f>N113+N114</f>
        <v>0</v>
      </c>
      <c r="O112" s="286">
        <f>O113+O114</f>
        <v>0</v>
      </c>
      <c r="P112" s="291">
        <f t="shared" si="80"/>
        <v>1200000</v>
      </c>
      <c r="Q112" s="20">
        <f>J112+P112</f>
        <v>2400000</v>
      </c>
    </row>
    <row r="113" spans="1:17" ht="38.25" customHeight="1" outlineLevel="1">
      <c r="A113" s="558"/>
      <c r="B113" s="559"/>
      <c r="C113" s="30" t="s">
        <v>310</v>
      </c>
      <c r="D113" s="283">
        <v>0</v>
      </c>
      <c r="E113" s="283">
        <v>0</v>
      </c>
      <c r="F113" s="283">
        <v>0</v>
      </c>
      <c r="G113" s="283">
        <v>0</v>
      </c>
      <c r="H113" s="283">
        <v>0</v>
      </c>
      <c r="I113" s="283">
        <v>0</v>
      </c>
      <c r="J113" s="291">
        <f t="shared" si="44"/>
        <v>0</v>
      </c>
      <c r="K113" s="283">
        <v>0</v>
      </c>
      <c r="L113" s="283">
        <v>1200000</v>
      </c>
      <c r="M113" s="283">
        <v>0</v>
      </c>
      <c r="N113" s="283">
        <v>0</v>
      </c>
      <c r="O113" s="283">
        <v>0</v>
      </c>
      <c r="P113" s="291">
        <f t="shared" si="80"/>
        <v>1200000</v>
      </c>
      <c r="Q113" s="283">
        <f>J113+P113</f>
        <v>1200000</v>
      </c>
    </row>
    <row r="114" spans="1:17" ht="38.25" customHeight="1" outlineLevel="1">
      <c r="A114" s="558"/>
      <c r="B114" s="559"/>
      <c r="C114" s="30" t="s">
        <v>311</v>
      </c>
      <c r="D114" s="283">
        <v>0</v>
      </c>
      <c r="E114" s="283">
        <v>0</v>
      </c>
      <c r="F114" s="283">
        <v>1200000</v>
      </c>
      <c r="G114" s="283">
        <v>0</v>
      </c>
      <c r="H114" s="283">
        <v>0</v>
      </c>
      <c r="I114" s="283">
        <v>0</v>
      </c>
      <c r="J114" s="291">
        <f t="shared" si="44"/>
        <v>1200000</v>
      </c>
      <c r="K114" s="287">
        <v>0</v>
      </c>
      <c r="L114" s="287">
        <v>0</v>
      </c>
      <c r="M114" s="287">
        <v>0</v>
      </c>
      <c r="N114" s="287">
        <v>0</v>
      </c>
      <c r="O114" s="287">
        <v>0</v>
      </c>
      <c r="P114" s="291">
        <f t="shared" si="80"/>
        <v>0</v>
      </c>
      <c r="Q114" s="283">
        <f t="shared" si="79"/>
        <v>1200000</v>
      </c>
    </row>
    <row r="115" spans="1:17" ht="38.25" customHeight="1" outlineLevel="1">
      <c r="A115" s="558"/>
      <c r="B115" s="559"/>
      <c r="C115" s="24" t="s">
        <v>13</v>
      </c>
      <c r="D115" s="286">
        <f>D116+D117</f>
        <v>0</v>
      </c>
      <c r="E115" s="286">
        <f>E116+E117</f>
        <v>0</v>
      </c>
      <c r="F115" s="20">
        <f>F116+F117</f>
        <v>48000</v>
      </c>
      <c r="G115" s="286">
        <f t="shared" ref="G115:I115" si="81">G116+G117</f>
        <v>0</v>
      </c>
      <c r="H115" s="286">
        <f t="shared" si="81"/>
        <v>0</v>
      </c>
      <c r="I115" s="331">
        <f t="shared" si="81"/>
        <v>48000</v>
      </c>
      <c r="J115" s="291">
        <f t="shared" si="44"/>
        <v>96000</v>
      </c>
      <c r="K115" s="286">
        <f t="shared" ref="K115" si="82">K116+K117</f>
        <v>0</v>
      </c>
      <c r="L115" s="286">
        <f>L116+L117</f>
        <v>0</v>
      </c>
      <c r="M115" s="20">
        <f>M116+M117</f>
        <v>48000</v>
      </c>
      <c r="N115" s="286">
        <f t="shared" ref="N115:O115" si="83">N116+N117</f>
        <v>0</v>
      </c>
      <c r="O115" s="286">
        <f t="shared" si="83"/>
        <v>0</v>
      </c>
      <c r="P115" s="291">
        <f t="shared" si="80"/>
        <v>48000</v>
      </c>
      <c r="Q115" s="20">
        <f>J115+P115</f>
        <v>144000</v>
      </c>
    </row>
    <row r="116" spans="1:17" ht="38.25" customHeight="1" outlineLevel="1">
      <c r="A116" s="558"/>
      <c r="B116" s="559"/>
      <c r="C116" s="30" t="s">
        <v>310</v>
      </c>
      <c r="D116" s="283">
        <v>0</v>
      </c>
      <c r="E116" s="283">
        <v>0</v>
      </c>
      <c r="F116" s="283">
        <v>0</v>
      </c>
      <c r="G116" s="283">
        <v>0</v>
      </c>
      <c r="H116" s="283">
        <v>0</v>
      </c>
      <c r="I116" s="283">
        <v>0</v>
      </c>
      <c r="J116" s="291">
        <f t="shared" si="44"/>
        <v>0</v>
      </c>
      <c r="K116" s="283">
        <v>0</v>
      </c>
      <c r="L116" s="283">
        <v>0</v>
      </c>
      <c r="M116" s="283">
        <v>0</v>
      </c>
      <c r="N116" s="283">
        <v>0</v>
      </c>
      <c r="O116" s="283">
        <v>0</v>
      </c>
      <c r="P116" s="291">
        <f t="shared" si="80"/>
        <v>0</v>
      </c>
      <c r="Q116" s="283">
        <f t="shared" si="79"/>
        <v>0</v>
      </c>
    </row>
    <row r="117" spans="1:17" ht="38.25" customHeight="1" outlineLevel="1">
      <c r="A117" s="558"/>
      <c r="B117" s="559"/>
      <c r="C117" s="30" t="s">
        <v>311</v>
      </c>
      <c r="D117" s="283">
        <v>0</v>
      </c>
      <c r="E117" s="283">
        <v>0</v>
      </c>
      <c r="F117" s="283">
        <v>48000</v>
      </c>
      <c r="G117" s="283">
        <v>0</v>
      </c>
      <c r="H117" s="283">
        <v>0</v>
      </c>
      <c r="I117" s="283">
        <v>48000</v>
      </c>
      <c r="J117" s="291">
        <f t="shared" si="44"/>
        <v>96000</v>
      </c>
      <c r="K117" s="283">
        <v>0</v>
      </c>
      <c r="L117" s="283">
        <v>0</v>
      </c>
      <c r="M117" s="283">
        <v>48000</v>
      </c>
      <c r="N117" s="283">
        <v>0</v>
      </c>
      <c r="O117" s="283">
        <v>0</v>
      </c>
      <c r="P117" s="291">
        <f t="shared" si="80"/>
        <v>48000</v>
      </c>
      <c r="Q117" s="283">
        <f t="shared" si="79"/>
        <v>144000</v>
      </c>
    </row>
    <row r="118" spans="1:17" ht="38.25" customHeight="1" outlineLevel="1">
      <c r="A118" s="558"/>
      <c r="B118" s="559"/>
      <c r="C118" s="24" t="s">
        <v>12</v>
      </c>
      <c r="D118" s="286">
        <f>D119+D120</f>
        <v>0</v>
      </c>
      <c r="E118" s="286">
        <f>E119+E120</f>
        <v>0</v>
      </c>
      <c r="F118" s="20">
        <f>F119+F120</f>
        <v>654000</v>
      </c>
      <c r="G118" s="286">
        <f t="shared" ref="G118" si="84">G119+G120</f>
        <v>0</v>
      </c>
      <c r="H118" s="286">
        <v>0</v>
      </c>
      <c r="I118" s="286">
        <v>0</v>
      </c>
      <c r="J118" s="291">
        <f t="shared" si="44"/>
        <v>654000</v>
      </c>
      <c r="K118" s="286">
        <f t="shared" ref="K118:O118" si="85">K119+K120</f>
        <v>0</v>
      </c>
      <c r="L118" s="286">
        <f t="shared" si="85"/>
        <v>0</v>
      </c>
      <c r="M118" s="286">
        <f t="shared" si="85"/>
        <v>0</v>
      </c>
      <c r="N118" s="286">
        <f t="shared" si="85"/>
        <v>0</v>
      </c>
      <c r="O118" s="286">
        <f t="shared" si="85"/>
        <v>0</v>
      </c>
      <c r="P118" s="291">
        <f t="shared" si="80"/>
        <v>0</v>
      </c>
      <c r="Q118" s="20">
        <f t="shared" si="79"/>
        <v>654000</v>
      </c>
    </row>
    <row r="119" spans="1:17" ht="38.25" customHeight="1" outlineLevel="1">
      <c r="A119" s="558"/>
      <c r="B119" s="559"/>
      <c r="C119" s="30" t="s">
        <v>310</v>
      </c>
      <c r="D119" s="283">
        <v>0</v>
      </c>
      <c r="E119" s="283">
        <v>0</v>
      </c>
      <c r="F119" s="283">
        <v>0</v>
      </c>
      <c r="G119" s="283">
        <v>0</v>
      </c>
      <c r="H119" s="283">
        <v>0</v>
      </c>
      <c r="I119" s="283">
        <v>0</v>
      </c>
      <c r="J119" s="291">
        <f t="shared" si="44"/>
        <v>0</v>
      </c>
      <c r="K119" s="287">
        <v>0</v>
      </c>
      <c r="L119" s="287">
        <v>0</v>
      </c>
      <c r="M119" s="287">
        <v>0</v>
      </c>
      <c r="N119" s="287">
        <v>0</v>
      </c>
      <c r="O119" s="287">
        <v>0</v>
      </c>
      <c r="P119" s="291">
        <f t="shared" si="80"/>
        <v>0</v>
      </c>
      <c r="Q119" s="283">
        <f t="shared" si="79"/>
        <v>0</v>
      </c>
    </row>
    <row r="120" spans="1:17" ht="38.25" customHeight="1" outlineLevel="1">
      <c r="A120" s="558"/>
      <c r="B120" s="559"/>
      <c r="C120" s="30" t="s">
        <v>311</v>
      </c>
      <c r="D120" s="283">
        <v>0</v>
      </c>
      <c r="E120" s="283">
        <v>0</v>
      </c>
      <c r="F120" s="283">
        <v>654000</v>
      </c>
      <c r="G120" s="283">
        <v>0</v>
      </c>
      <c r="H120" s="283">
        <v>0</v>
      </c>
      <c r="I120" s="283">
        <v>0</v>
      </c>
      <c r="J120" s="291">
        <f t="shared" si="44"/>
        <v>654000</v>
      </c>
      <c r="K120" s="287">
        <v>0</v>
      </c>
      <c r="L120" s="287">
        <v>0</v>
      </c>
      <c r="M120" s="287">
        <v>0</v>
      </c>
      <c r="N120" s="287">
        <v>0</v>
      </c>
      <c r="O120" s="287">
        <v>0</v>
      </c>
      <c r="P120" s="291">
        <f t="shared" si="80"/>
        <v>0</v>
      </c>
      <c r="Q120" s="283">
        <f t="shared" si="79"/>
        <v>654000</v>
      </c>
    </row>
    <row r="121" spans="1:17" ht="38.25" customHeight="1" outlineLevel="1">
      <c r="A121" s="558"/>
      <c r="B121" s="559"/>
      <c r="C121" s="24" t="s">
        <v>277</v>
      </c>
      <c r="D121" s="286">
        <f>D122+D123</f>
        <v>0</v>
      </c>
      <c r="E121" s="286">
        <f>E122+E123</f>
        <v>0</v>
      </c>
      <c r="F121" s="20">
        <f>F122+F123</f>
        <v>360000</v>
      </c>
      <c r="G121" s="20">
        <f>G122+G123</f>
        <v>90000</v>
      </c>
      <c r="H121" s="286">
        <v>0</v>
      </c>
      <c r="I121" s="286">
        <v>0</v>
      </c>
      <c r="J121" s="291">
        <f t="shared" si="44"/>
        <v>450000</v>
      </c>
      <c r="K121" s="286">
        <f t="shared" ref="K121:O121" si="86">K122+K123</f>
        <v>0</v>
      </c>
      <c r="L121" s="286">
        <f t="shared" si="86"/>
        <v>0</v>
      </c>
      <c r="M121" s="286">
        <f t="shared" si="86"/>
        <v>0</v>
      </c>
      <c r="N121" s="286">
        <f t="shared" si="86"/>
        <v>0</v>
      </c>
      <c r="O121" s="286">
        <f t="shared" si="86"/>
        <v>0</v>
      </c>
      <c r="P121" s="291">
        <f t="shared" si="80"/>
        <v>0</v>
      </c>
      <c r="Q121" s="20">
        <f t="shared" si="79"/>
        <v>450000</v>
      </c>
    </row>
    <row r="122" spans="1:17" ht="38.25" customHeight="1" outlineLevel="1">
      <c r="A122" s="558"/>
      <c r="B122" s="559"/>
      <c r="C122" s="30" t="s">
        <v>310</v>
      </c>
      <c r="D122" s="283">
        <v>0</v>
      </c>
      <c r="E122" s="283">
        <v>0</v>
      </c>
      <c r="F122" s="283">
        <v>0</v>
      </c>
      <c r="G122" s="283">
        <v>0</v>
      </c>
      <c r="H122" s="283">
        <v>0</v>
      </c>
      <c r="I122" s="283">
        <v>0</v>
      </c>
      <c r="J122" s="291">
        <f t="shared" si="44"/>
        <v>0</v>
      </c>
      <c r="K122" s="287">
        <v>0</v>
      </c>
      <c r="L122" s="287">
        <v>0</v>
      </c>
      <c r="M122" s="287">
        <v>0</v>
      </c>
      <c r="N122" s="287">
        <v>0</v>
      </c>
      <c r="O122" s="287">
        <v>0</v>
      </c>
      <c r="P122" s="291">
        <f t="shared" si="80"/>
        <v>0</v>
      </c>
      <c r="Q122" s="283">
        <f t="shared" si="79"/>
        <v>0</v>
      </c>
    </row>
    <row r="123" spans="1:17" ht="38.25" customHeight="1" outlineLevel="1" thickBot="1">
      <c r="A123" s="562"/>
      <c r="B123" s="563"/>
      <c r="C123" s="31" t="s">
        <v>311</v>
      </c>
      <c r="D123" s="283">
        <v>0</v>
      </c>
      <c r="E123" s="283">
        <v>0</v>
      </c>
      <c r="F123" s="283">
        <v>360000</v>
      </c>
      <c r="G123" s="283">
        <v>90000</v>
      </c>
      <c r="H123" s="283">
        <v>0</v>
      </c>
      <c r="I123" s="283">
        <v>0</v>
      </c>
      <c r="J123" s="291">
        <f t="shared" si="44"/>
        <v>450000</v>
      </c>
      <c r="K123" s="290">
        <v>0</v>
      </c>
      <c r="L123" s="290">
        <v>0</v>
      </c>
      <c r="M123" s="290">
        <v>0</v>
      </c>
      <c r="N123" s="290">
        <v>0</v>
      </c>
      <c r="O123" s="290">
        <v>0</v>
      </c>
      <c r="P123" s="291">
        <f t="shared" si="80"/>
        <v>0</v>
      </c>
      <c r="Q123" s="283">
        <f t="shared" si="79"/>
        <v>450000</v>
      </c>
    </row>
    <row r="124" spans="1:17" ht="38.25" customHeight="1" outlineLevel="1" thickTop="1">
      <c r="A124" s="568">
        <v>3</v>
      </c>
      <c r="B124" s="569"/>
      <c r="C124" s="35" t="s">
        <v>22</v>
      </c>
      <c r="D124" s="298">
        <f>D125+D126</f>
        <v>0</v>
      </c>
      <c r="E124" s="298">
        <f>E125+E126</f>
        <v>0</v>
      </c>
      <c r="F124" s="298">
        <f>F125+F126</f>
        <v>0</v>
      </c>
      <c r="G124" s="298">
        <f>G125+G126</f>
        <v>0</v>
      </c>
      <c r="H124" s="298">
        <v>0</v>
      </c>
      <c r="I124" s="20">
        <f>I125+I126</f>
        <v>90000</v>
      </c>
      <c r="J124" s="291">
        <f t="shared" si="44"/>
        <v>90000</v>
      </c>
      <c r="K124" s="298">
        <f>K125+K126</f>
        <v>0</v>
      </c>
      <c r="L124" s="298">
        <f>L125+L126</f>
        <v>0</v>
      </c>
      <c r="M124" s="298">
        <f>M125+M126</f>
        <v>0</v>
      </c>
      <c r="N124" s="298">
        <f>N125+N126</f>
        <v>0</v>
      </c>
      <c r="O124" s="298">
        <f>O125+O126</f>
        <v>0</v>
      </c>
      <c r="P124" s="291">
        <f t="shared" si="80"/>
        <v>0</v>
      </c>
      <c r="Q124" s="20">
        <f t="shared" si="79"/>
        <v>90000</v>
      </c>
    </row>
    <row r="125" spans="1:17" ht="38.25" customHeight="1" outlineLevel="1">
      <c r="A125" s="558"/>
      <c r="B125" s="559"/>
      <c r="C125" s="30" t="s">
        <v>310</v>
      </c>
      <c r="D125" s="287">
        <v>0</v>
      </c>
      <c r="E125" s="287">
        <v>0</v>
      </c>
      <c r="F125" s="287">
        <v>0</v>
      </c>
      <c r="G125" s="287">
        <v>0</v>
      </c>
      <c r="H125" s="283">
        <v>0</v>
      </c>
      <c r="I125" s="283">
        <v>0</v>
      </c>
      <c r="J125" s="291">
        <f t="shared" si="44"/>
        <v>0</v>
      </c>
      <c r="K125" s="287">
        <v>0</v>
      </c>
      <c r="L125" s="287">
        <v>0</v>
      </c>
      <c r="M125" s="287">
        <v>0</v>
      </c>
      <c r="N125" s="287">
        <v>0</v>
      </c>
      <c r="O125" s="287">
        <v>0</v>
      </c>
      <c r="P125" s="291">
        <f t="shared" si="80"/>
        <v>0</v>
      </c>
      <c r="Q125" s="283">
        <f t="shared" si="79"/>
        <v>0</v>
      </c>
    </row>
    <row r="126" spans="1:17" ht="38.25" customHeight="1" outlineLevel="1">
      <c r="A126" s="560"/>
      <c r="B126" s="561"/>
      <c r="C126" s="30" t="s">
        <v>311</v>
      </c>
      <c r="D126" s="287">
        <v>0</v>
      </c>
      <c r="E126" s="287">
        <v>0</v>
      </c>
      <c r="F126" s="287">
        <v>0</v>
      </c>
      <c r="G126" s="287">
        <v>0</v>
      </c>
      <c r="H126" s="287">
        <v>0</v>
      </c>
      <c r="I126" s="283">
        <f>90000</f>
        <v>90000</v>
      </c>
      <c r="J126" s="291">
        <f t="shared" si="44"/>
        <v>90000</v>
      </c>
      <c r="K126" s="287">
        <v>0</v>
      </c>
      <c r="L126" s="287">
        <v>0</v>
      </c>
      <c r="M126" s="287">
        <v>0</v>
      </c>
      <c r="N126" s="287">
        <v>0</v>
      </c>
      <c r="O126" s="287">
        <v>0</v>
      </c>
      <c r="P126" s="291">
        <f t="shared" si="80"/>
        <v>0</v>
      </c>
      <c r="Q126" s="283">
        <f t="shared" si="79"/>
        <v>90000</v>
      </c>
    </row>
    <row r="127" spans="1:17" s="42" customFormat="1" ht="38.25" customHeight="1" outlineLevel="1">
      <c r="A127" s="564" t="s">
        <v>318</v>
      </c>
      <c r="B127" s="565"/>
      <c r="C127" s="565"/>
      <c r="D127" s="291">
        <f t="shared" ref="D127:I127" si="87">D130+D133+D136+D139+D142+D154</f>
        <v>0</v>
      </c>
      <c r="E127" s="291">
        <f t="shared" si="87"/>
        <v>126770</v>
      </c>
      <c r="F127" s="291">
        <f t="shared" si="87"/>
        <v>1292800</v>
      </c>
      <c r="G127" s="291">
        <f t="shared" si="87"/>
        <v>210000</v>
      </c>
      <c r="H127" s="291">
        <f t="shared" si="87"/>
        <v>175000</v>
      </c>
      <c r="I127" s="291">
        <f t="shared" si="87"/>
        <v>7476000</v>
      </c>
      <c r="J127" s="291">
        <f t="shared" si="44"/>
        <v>9280570</v>
      </c>
      <c r="K127" s="291">
        <f>K130+K133+K136+K139+K142+K154</f>
        <v>1364120</v>
      </c>
      <c r="L127" s="291">
        <f>L130+L133+L136+L139+L142+L154</f>
        <v>1760444</v>
      </c>
      <c r="M127" s="291">
        <f>M130+M133+M136+M139+M142+M154</f>
        <v>1174377</v>
      </c>
      <c r="N127" s="291">
        <f>N130+N133+N136+N139+N142+N154</f>
        <v>1094415</v>
      </c>
      <c r="O127" s="291">
        <f>O130+O133+O136+O139+O142+O154</f>
        <v>1127230</v>
      </c>
      <c r="P127" s="291">
        <f>O127+N127+M127+L127+K127</f>
        <v>6520586</v>
      </c>
      <c r="Q127" s="291">
        <f>J127+P127</f>
        <v>15801156</v>
      </c>
    </row>
    <row r="128" spans="1:17" s="4" customFormat="1" ht="38.25" customHeight="1" outlineLevel="1">
      <c r="A128" s="556">
        <v>4</v>
      </c>
      <c r="B128" s="557"/>
      <c r="C128" s="26" t="s">
        <v>310</v>
      </c>
      <c r="D128" s="295">
        <f>D131+D134+D137+D140+D155+D143</f>
        <v>0</v>
      </c>
      <c r="E128" s="295">
        <f t="shared" ref="E128:O128" si="88">E131+E134+E137+E140+E155+E143</f>
        <v>0</v>
      </c>
      <c r="F128" s="295">
        <f t="shared" si="88"/>
        <v>0</v>
      </c>
      <c r="G128" s="295">
        <f t="shared" si="88"/>
        <v>0</v>
      </c>
      <c r="H128" s="295">
        <f t="shared" si="88"/>
        <v>0</v>
      </c>
      <c r="I128" s="295">
        <f t="shared" si="88"/>
        <v>7193000</v>
      </c>
      <c r="J128" s="291">
        <f t="shared" si="44"/>
        <v>7193000</v>
      </c>
      <c r="K128" s="295">
        <f t="shared" si="88"/>
        <v>1149120</v>
      </c>
      <c r="L128" s="295">
        <f t="shared" si="88"/>
        <v>1071444</v>
      </c>
      <c r="M128" s="295">
        <f t="shared" si="88"/>
        <v>802377</v>
      </c>
      <c r="N128" s="295">
        <f t="shared" si="88"/>
        <v>800415</v>
      </c>
      <c r="O128" s="295">
        <f t="shared" si="88"/>
        <v>802230</v>
      </c>
      <c r="P128" s="291">
        <f>K128+L128+M128+N128+O128</f>
        <v>4625586</v>
      </c>
      <c r="Q128" s="283">
        <f>J128+P128</f>
        <v>11818586</v>
      </c>
    </row>
    <row r="129" spans="1:18" s="4" customFormat="1" ht="38.25" customHeight="1" outlineLevel="1">
      <c r="A129" s="558"/>
      <c r="B129" s="559"/>
      <c r="C129" s="26" t="s">
        <v>311</v>
      </c>
      <c r="D129" s="294">
        <f>D132+D135+D138+D141+D153+D156</f>
        <v>0</v>
      </c>
      <c r="E129" s="295">
        <f t="shared" ref="E129:N129" si="89">E132+E135+E138+E141+E153+E156</f>
        <v>126770</v>
      </c>
      <c r="F129" s="295">
        <f t="shared" si="89"/>
        <v>1292800</v>
      </c>
      <c r="G129" s="295">
        <f t="shared" si="89"/>
        <v>210000</v>
      </c>
      <c r="H129" s="295">
        <f t="shared" si="89"/>
        <v>175000</v>
      </c>
      <c r="I129" s="295">
        <f t="shared" si="89"/>
        <v>283000</v>
      </c>
      <c r="J129" s="291">
        <f t="shared" si="44"/>
        <v>2087570</v>
      </c>
      <c r="K129" s="295">
        <f t="shared" si="89"/>
        <v>215000</v>
      </c>
      <c r="L129" s="295">
        <f t="shared" si="89"/>
        <v>689000</v>
      </c>
      <c r="M129" s="295">
        <f t="shared" si="89"/>
        <v>372000</v>
      </c>
      <c r="N129" s="295">
        <f t="shared" si="89"/>
        <v>294000</v>
      </c>
      <c r="O129" s="295">
        <f t="shared" ref="O129" si="90">O132+O135+O138+O141+O153+O156</f>
        <v>325000</v>
      </c>
      <c r="P129" s="291">
        <f>K129+L129+M129+N129+O129</f>
        <v>1895000</v>
      </c>
      <c r="Q129" s="283">
        <f>J129+P129</f>
        <v>3982570</v>
      </c>
    </row>
    <row r="130" spans="1:18" ht="38.25" customHeight="1" outlineLevel="1">
      <c r="A130" s="558"/>
      <c r="B130" s="559"/>
      <c r="C130" s="29" t="s">
        <v>304</v>
      </c>
      <c r="D130" s="286">
        <f>D131+D132</f>
        <v>0</v>
      </c>
      <c r="E130" s="20">
        <f>E131+E132</f>
        <v>11200</v>
      </c>
      <c r="F130" s="286">
        <v>0</v>
      </c>
      <c r="G130" s="286">
        <v>0</v>
      </c>
      <c r="H130" s="286">
        <v>0</v>
      </c>
      <c r="I130" s="286">
        <v>0</v>
      </c>
      <c r="J130" s="291">
        <f t="shared" si="44"/>
        <v>11200</v>
      </c>
      <c r="K130" s="286">
        <f t="shared" ref="K130:O130" si="91">K131+K132</f>
        <v>0</v>
      </c>
      <c r="L130" s="286">
        <f t="shared" si="91"/>
        <v>0</v>
      </c>
      <c r="M130" s="286">
        <f t="shared" si="91"/>
        <v>0</v>
      </c>
      <c r="N130" s="286">
        <f t="shared" si="91"/>
        <v>0</v>
      </c>
      <c r="O130" s="286">
        <f t="shared" si="91"/>
        <v>0</v>
      </c>
      <c r="P130" s="291">
        <f>O130+N130+M130+L130+K130</f>
        <v>0</v>
      </c>
      <c r="Q130" s="20">
        <f>J130+P130</f>
        <v>11200</v>
      </c>
    </row>
    <row r="131" spans="1:18" ht="38.25" customHeight="1" outlineLevel="1">
      <c r="A131" s="558"/>
      <c r="B131" s="559"/>
      <c r="C131" s="30" t="s">
        <v>310</v>
      </c>
      <c r="D131" s="287">
        <v>0</v>
      </c>
      <c r="E131" s="283">
        <v>0</v>
      </c>
      <c r="F131" s="287">
        <v>0</v>
      </c>
      <c r="G131" s="287">
        <v>0</v>
      </c>
      <c r="H131" s="287">
        <v>0</v>
      </c>
      <c r="I131" s="283">
        <v>0</v>
      </c>
      <c r="J131" s="291">
        <f t="shared" si="44"/>
        <v>0</v>
      </c>
      <c r="K131" s="287">
        <v>0</v>
      </c>
      <c r="L131" s="287">
        <v>0</v>
      </c>
      <c r="M131" s="287">
        <v>0</v>
      </c>
      <c r="N131" s="287">
        <v>0</v>
      </c>
      <c r="O131" s="287">
        <v>0</v>
      </c>
      <c r="P131" s="291">
        <f t="shared" ref="P131:P156" si="92">O131+N131+M131+L131+K131</f>
        <v>0</v>
      </c>
      <c r="Q131" s="283">
        <f>J131+P131</f>
        <v>0</v>
      </c>
    </row>
    <row r="132" spans="1:18" ht="38.25" customHeight="1" outlineLevel="1">
      <c r="A132" s="558"/>
      <c r="B132" s="559"/>
      <c r="C132" s="30" t="s">
        <v>311</v>
      </c>
      <c r="D132" s="287">
        <v>0</v>
      </c>
      <c r="E132" s="283">
        <v>11200</v>
      </c>
      <c r="F132" s="287">
        <v>0</v>
      </c>
      <c r="G132" s="287">
        <v>0</v>
      </c>
      <c r="H132" s="287">
        <v>0</v>
      </c>
      <c r="I132" s="283">
        <v>0</v>
      </c>
      <c r="J132" s="291">
        <f t="shared" si="44"/>
        <v>11200</v>
      </c>
      <c r="K132" s="287">
        <v>0</v>
      </c>
      <c r="L132" s="287">
        <v>0</v>
      </c>
      <c r="M132" s="287">
        <v>0</v>
      </c>
      <c r="N132" s="287">
        <v>0</v>
      </c>
      <c r="O132" s="287">
        <v>0</v>
      </c>
      <c r="P132" s="291">
        <f t="shared" si="92"/>
        <v>0</v>
      </c>
      <c r="Q132" s="283">
        <f t="shared" ref="Q132:Q156" si="93">J132+P132</f>
        <v>11200</v>
      </c>
    </row>
    <row r="133" spans="1:18" ht="38.25" customHeight="1" outlineLevel="1">
      <c r="A133" s="558"/>
      <c r="B133" s="559"/>
      <c r="C133" s="24" t="s">
        <v>11</v>
      </c>
      <c r="D133" s="286">
        <f>D134+D135</f>
        <v>0</v>
      </c>
      <c r="E133" s="20">
        <f>E134+E135</f>
        <v>10820</v>
      </c>
      <c r="F133" s="20">
        <f>F134+F135</f>
        <v>450000</v>
      </c>
      <c r="G133" s="20">
        <f t="shared" ref="G133:I133" si="94">G134+G135</f>
        <v>0</v>
      </c>
      <c r="H133" s="20">
        <f t="shared" si="94"/>
        <v>0</v>
      </c>
      <c r="I133" s="20">
        <f t="shared" si="94"/>
        <v>0</v>
      </c>
      <c r="J133" s="291">
        <f t="shared" si="44"/>
        <v>460820</v>
      </c>
      <c r="K133" s="286">
        <f t="shared" ref="K133" si="95">K134+K135</f>
        <v>0</v>
      </c>
      <c r="L133" s="20">
        <f>L134+L135</f>
        <v>450000</v>
      </c>
      <c r="M133" s="286">
        <f t="shared" ref="M133:O133" si="96">M134+M135</f>
        <v>0</v>
      </c>
      <c r="N133" s="286">
        <f t="shared" si="96"/>
        <v>0</v>
      </c>
      <c r="O133" s="286">
        <f t="shared" si="96"/>
        <v>0</v>
      </c>
      <c r="P133" s="291">
        <f t="shared" si="92"/>
        <v>450000</v>
      </c>
      <c r="Q133" s="20">
        <f>J133+P133</f>
        <v>910820</v>
      </c>
    </row>
    <row r="134" spans="1:18" ht="38.25" customHeight="1" outlineLevel="1">
      <c r="A134" s="558"/>
      <c r="B134" s="559"/>
      <c r="C134" s="30" t="s">
        <v>310</v>
      </c>
      <c r="D134" s="287">
        <v>0</v>
      </c>
      <c r="E134" s="283">
        <v>0</v>
      </c>
      <c r="F134" s="283">
        <v>0</v>
      </c>
      <c r="G134" s="287">
        <v>0</v>
      </c>
      <c r="H134" s="287">
        <v>0</v>
      </c>
      <c r="I134" s="283">
        <v>0</v>
      </c>
      <c r="J134" s="291">
        <f t="shared" si="44"/>
        <v>0</v>
      </c>
      <c r="K134" s="287">
        <v>0</v>
      </c>
      <c r="L134" s="287">
        <v>0</v>
      </c>
      <c r="M134" s="287">
        <v>0</v>
      </c>
      <c r="N134" s="287">
        <v>0</v>
      </c>
      <c r="O134" s="287">
        <v>0</v>
      </c>
      <c r="P134" s="291">
        <f t="shared" si="92"/>
        <v>0</v>
      </c>
      <c r="Q134" s="283">
        <f>J134+P134</f>
        <v>0</v>
      </c>
    </row>
    <row r="135" spans="1:18" ht="38.25" customHeight="1" outlineLevel="1">
      <c r="A135" s="558"/>
      <c r="B135" s="559"/>
      <c r="C135" s="30" t="s">
        <v>311</v>
      </c>
      <c r="D135" s="287">
        <v>0</v>
      </c>
      <c r="E135" s="283">
        <v>10820</v>
      </c>
      <c r="F135" s="283">
        <v>450000</v>
      </c>
      <c r="G135" s="287">
        <v>0</v>
      </c>
      <c r="H135" s="287">
        <v>0</v>
      </c>
      <c r="I135" s="283">
        <v>0</v>
      </c>
      <c r="J135" s="291">
        <f t="shared" si="44"/>
        <v>460820</v>
      </c>
      <c r="K135" s="287">
        <v>0</v>
      </c>
      <c r="L135" s="283">
        <v>450000</v>
      </c>
      <c r="M135" s="287">
        <v>0</v>
      </c>
      <c r="N135" s="287">
        <v>0</v>
      </c>
      <c r="O135" s="287">
        <v>0</v>
      </c>
      <c r="P135" s="291">
        <f t="shared" si="92"/>
        <v>450000</v>
      </c>
      <c r="Q135" s="283">
        <f t="shared" si="93"/>
        <v>910820</v>
      </c>
    </row>
    <row r="136" spans="1:18" ht="38.25" customHeight="1" outlineLevel="1">
      <c r="A136" s="558"/>
      <c r="B136" s="559"/>
      <c r="C136" s="24" t="s">
        <v>13</v>
      </c>
      <c r="D136" s="286">
        <f>D137+D138</f>
        <v>0</v>
      </c>
      <c r="E136" s="286">
        <f>E137+E138</f>
        <v>0</v>
      </c>
      <c r="F136" s="20">
        <f>F137+F138</f>
        <v>76500</v>
      </c>
      <c r="G136" s="20">
        <f t="shared" ref="G136:I136" si="97">G137+G138</f>
        <v>0</v>
      </c>
      <c r="H136" s="20">
        <f t="shared" si="97"/>
        <v>0</v>
      </c>
      <c r="I136" s="20">
        <f t="shared" si="97"/>
        <v>90000</v>
      </c>
      <c r="J136" s="291">
        <f t="shared" si="44"/>
        <v>166500</v>
      </c>
      <c r="K136" s="286">
        <f t="shared" ref="K136:L136" si="98">K137+K138</f>
        <v>0</v>
      </c>
      <c r="L136" s="286">
        <f t="shared" si="98"/>
        <v>0</v>
      </c>
      <c r="M136" s="20">
        <f>M137+M138</f>
        <v>105000</v>
      </c>
      <c r="N136" s="286">
        <f t="shared" ref="N136:O136" si="99">N137+N138</f>
        <v>0</v>
      </c>
      <c r="O136" s="286">
        <f t="shared" si="99"/>
        <v>0</v>
      </c>
      <c r="P136" s="291">
        <f t="shared" si="92"/>
        <v>105000</v>
      </c>
      <c r="Q136" s="20">
        <f t="shared" si="93"/>
        <v>271500</v>
      </c>
    </row>
    <row r="137" spans="1:18" ht="38.25" customHeight="1" outlineLevel="1">
      <c r="A137" s="558"/>
      <c r="B137" s="559"/>
      <c r="C137" s="30" t="s">
        <v>310</v>
      </c>
      <c r="D137" s="287">
        <v>0</v>
      </c>
      <c r="E137" s="287">
        <v>0</v>
      </c>
      <c r="F137" s="287">
        <v>0</v>
      </c>
      <c r="G137" s="287">
        <v>0</v>
      </c>
      <c r="H137" s="287">
        <v>0</v>
      </c>
      <c r="I137" s="287">
        <v>0</v>
      </c>
      <c r="J137" s="291">
        <f t="shared" ref="J137:J156" si="100">I137+H137+G137+F137+E137</f>
        <v>0</v>
      </c>
      <c r="K137" s="287">
        <v>0</v>
      </c>
      <c r="L137" s="287">
        <v>0</v>
      </c>
      <c r="M137" s="287">
        <v>0</v>
      </c>
      <c r="N137" s="287">
        <v>0</v>
      </c>
      <c r="O137" s="287">
        <v>0</v>
      </c>
      <c r="P137" s="291">
        <f t="shared" si="92"/>
        <v>0</v>
      </c>
      <c r="Q137" s="297">
        <f>J137+P137</f>
        <v>0</v>
      </c>
    </row>
    <row r="138" spans="1:18" ht="38.25" customHeight="1" outlineLevel="1">
      <c r="A138" s="558"/>
      <c r="B138" s="559"/>
      <c r="C138" s="30" t="s">
        <v>311</v>
      </c>
      <c r="D138" s="287">
        <v>0</v>
      </c>
      <c r="E138" s="287">
        <v>0</v>
      </c>
      <c r="F138" s="283">
        <v>76500</v>
      </c>
      <c r="G138" s="287">
        <v>0</v>
      </c>
      <c r="H138" s="283">
        <v>0</v>
      </c>
      <c r="I138" s="283">
        <v>90000</v>
      </c>
      <c r="J138" s="291">
        <f t="shared" si="100"/>
        <v>166500</v>
      </c>
      <c r="K138" s="287">
        <v>0</v>
      </c>
      <c r="L138" s="287">
        <v>0</v>
      </c>
      <c r="M138" s="283">
        <v>105000</v>
      </c>
      <c r="N138" s="287">
        <v>0</v>
      </c>
      <c r="O138" s="287">
        <v>0</v>
      </c>
      <c r="P138" s="291">
        <f t="shared" si="92"/>
        <v>105000</v>
      </c>
      <c r="Q138" s="283">
        <f t="shared" si="93"/>
        <v>271500</v>
      </c>
    </row>
    <row r="139" spans="1:18" ht="38.25" customHeight="1" outlineLevel="1">
      <c r="A139" s="558"/>
      <c r="B139" s="559"/>
      <c r="C139" s="24" t="s">
        <v>12</v>
      </c>
      <c r="D139" s="286">
        <f>D140+D141</f>
        <v>0</v>
      </c>
      <c r="E139" s="286">
        <f>E140+E141</f>
        <v>0</v>
      </c>
      <c r="F139" s="285">
        <f>F140+F141</f>
        <v>46800</v>
      </c>
      <c r="G139" s="286">
        <f t="shared" ref="G139:I139" si="101">G140+G141</f>
        <v>0</v>
      </c>
      <c r="H139" s="286">
        <f t="shared" si="101"/>
        <v>0</v>
      </c>
      <c r="I139" s="286">
        <f t="shared" si="101"/>
        <v>0</v>
      </c>
      <c r="J139" s="291">
        <f t="shared" si="100"/>
        <v>46800</v>
      </c>
      <c r="K139" s="286">
        <f t="shared" ref="K139:O139" si="102">K140+K141</f>
        <v>0</v>
      </c>
      <c r="L139" s="286">
        <f t="shared" si="102"/>
        <v>0</v>
      </c>
      <c r="M139" s="286">
        <f t="shared" si="102"/>
        <v>0</v>
      </c>
      <c r="N139" s="286">
        <f t="shared" si="102"/>
        <v>0</v>
      </c>
      <c r="O139" s="286">
        <f t="shared" si="102"/>
        <v>0</v>
      </c>
      <c r="P139" s="291">
        <f t="shared" si="92"/>
        <v>0</v>
      </c>
      <c r="Q139" s="20">
        <f t="shared" si="93"/>
        <v>46800</v>
      </c>
    </row>
    <row r="140" spans="1:18" ht="38.25" customHeight="1" outlineLevel="1">
      <c r="A140" s="558"/>
      <c r="B140" s="559"/>
      <c r="C140" s="30" t="s">
        <v>310</v>
      </c>
      <c r="D140" s="287">
        <v>0</v>
      </c>
      <c r="E140" s="287">
        <v>0</v>
      </c>
      <c r="F140" s="287">
        <v>0</v>
      </c>
      <c r="G140" s="287">
        <v>0</v>
      </c>
      <c r="H140" s="287">
        <v>0</v>
      </c>
      <c r="I140" s="283">
        <v>0</v>
      </c>
      <c r="J140" s="291">
        <f t="shared" si="100"/>
        <v>0</v>
      </c>
      <c r="K140" s="287">
        <v>0</v>
      </c>
      <c r="L140" s="287">
        <v>0</v>
      </c>
      <c r="M140" s="287">
        <v>0</v>
      </c>
      <c r="N140" s="287">
        <v>0</v>
      </c>
      <c r="O140" s="287">
        <v>0</v>
      </c>
      <c r="P140" s="291">
        <f t="shared" si="92"/>
        <v>0</v>
      </c>
      <c r="Q140" s="297">
        <f>J140+P140</f>
        <v>0</v>
      </c>
    </row>
    <row r="141" spans="1:18" ht="38.25" customHeight="1" outlineLevel="1">
      <c r="A141" s="558"/>
      <c r="B141" s="559"/>
      <c r="C141" s="30" t="s">
        <v>311</v>
      </c>
      <c r="D141" s="287">
        <v>0</v>
      </c>
      <c r="E141" s="287">
        <v>0</v>
      </c>
      <c r="F141" s="288">
        <v>46800</v>
      </c>
      <c r="G141" s="287">
        <v>0</v>
      </c>
      <c r="H141" s="287">
        <v>0</v>
      </c>
      <c r="I141" s="283">
        <v>0</v>
      </c>
      <c r="J141" s="291">
        <f t="shared" si="100"/>
        <v>46800</v>
      </c>
      <c r="K141" s="287">
        <v>0</v>
      </c>
      <c r="L141" s="287">
        <v>0</v>
      </c>
      <c r="M141" s="287">
        <v>0</v>
      </c>
      <c r="N141" s="287">
        <v>0</v>
      </c>
      <c r="O141" s="287">
        <v>0</v>
      </c>
      <c r="P141" s="291">
        <f t="shared" si="92"/>
        <v>0</v>
      </c>
      <c r="Q141" s="283">
        <f t="shared" si="93"/>
        <v>46800</v>
      </c>
    </row>
    <row r="142" spans="1:18" s="62" customFormat="1" ht="38.25" customHeight="1" outlineLevel="1">
      <c r="A142" s="558"/>
      <c r="B142" s="559"/>
      <c r="C142" s="75" t="s">
        <v>277</v>
      </c>
      <c r="D142" s="27">
        <f t="shared" ref="D142:I142" si="103">D143+D153</f>
        <v>0</v>
      </c>
      <c r="E142" s="20">
        <f t="shared" si="103"/>
        <v>104750</v>
      </c>
      <c r="F142" s="20">
        <f t="shared" si="103"/>
        <v>719500</v>
      </c>
      <c r="G142" s="20">
        <f t="shared" si="103"/>
        <v>80000</v>
      </c>
      <c r="H142" s="20">
        <f t="shared" si="103"/>
        <v>32000</v>
      </c>
      <c r="I142" s="20">
        <f t="shared" si="103"/>
        <v>7230000</v>
      </c>
      <c r="J142" s="354">
        <f t="shared" si="100"/>
        <v>8166250</v>
      </c>
      <c r="K142" s="20">
        <f>K143+K153</f>
        <v>1190120</v>
      </c>
      <c r="L142" s="20">
        <f>L143+L153</f>
        <v>1117444</v>
      </c>
      <c r="M142" s="20">
        <f>M143+M153</f>
        <v>852377</v>
      </c>
      <c r="N142" s="20">
        <f>N143+N153</f>
        <v>855415</v>
      </c>
      <c r="O142" s="20">
        <f>O143+O153</f>
        <v>863230</v>
      </c>
      <c r="P142" s="71">
        <f t="shared" si="92"/>
        <v>4878586</v>
      </c>
      <c r="Q142" s="76">
        <f t="shared" si="93"/>
        <v>13044836</v>
      </c>
      <c r="R142" s="196">
        <v>7145000</v>
      </c>
    </row>
    <row r="143" spans="1:18" s="62" customFormat="1" ht="38.25" customHeight="1" outlineLevel="1">
      <c r="A143" s="558"/>
      <c r="B143" s="559"/>
      <c r="C143" s="77" t="s">
        <v>310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f>'Свод ОКК, БУ, Жилфонд (печать)'!I1850</f>
        <v>7193000</v>
      </c>
      <c r="J143" s="354">
        <f t="shared" si="100"/>
        <v>7193000</v>
      </c>
      <c r="K143" s="25">
        <f>'Свод ОКК, БУ, Жилфонд (печать)'!K1850</f>
        <v>1149120</v>
      </c>
      <c r="L143" s="25">
        <f>'Свод ОКК, БУ, Жилфонд (печать)'!L1850</f>
        <v>1071444</v>
      </c>
      <c r="M143" s="25">
        <f>'Свод ОКК, БУ, Жилфонд (печать)'!M1850</f>
        <v>802377</v>
      </c>
      <c r="N143" s="25">
        <f>'Свод ОКК, БУ, Жилфонд (печать)'!N1850</f>
        <v>800415</v>
      </c>
      <c r="O143" s="25">
        <f>'Свод ОКК, БУ, Жилфонд (печать)'!O1850</f>
        <v>802230</v>
      </c>
      <c r="P143" s="71">
        <f t="shared" si="92"/>
        <v>4625586</v>
      </c>
      <c r="Q143" s="66">
        <f t="shared" si="93"/>
        <v>11818586</v>
      </c>
      <c r="R143" s="196">
        <v>7193000</v>
      </c>
    </row>
    <row r="144" spans="1:18" s="62" customFormat="1" ht="38.25" customHeight="1" outlineLevel="1">
      <c r="A144" s="558"/>
      <c r="B144" s="559"/>
      <c r="C144" s="77" t="s">
        <v>325</v>
      </c>
      <c r="D144" s="25">
        <v>0</v>
      </c>
      <c r="E144" s="25">
        <v>0</v>
      </c>
      <c r="F144" s="25"/>
      <c r="G144" s="25">
        <v>0</v>
      </c>
      <c r="H144" s="25">
        <v>0</v>
      </c>
      <c r="I144" s="25">
        <f>'Свод ОКК, БУ, Жилфонд (печать)'!I1851</f>
        <v>7193000</v>
      </c>
      <c r="J144" s="354">
        <f t="shared" ref="J144:J152" si="104">I144+H144+G144+F144+E144+D144</f>
        <v>7193000</v>
      </c>
      <c r="K144" s="25">
        <f>'Свод ОКК, БУ, Жилфонд (печать)'!K1851</f>
        <v>1149120</v>
      </c>
      <c r="L144" s="25">
        <f>'Свод ОКК, БУ, Жилфонд (печать)'!L1851</f>
        <v>1071444</v>
      </c>
      <c r="M144" s="25">
        <f>'Свод ОКК, БУ, Жилфонд (печать)'!M1851</f>
        <v>802377</v>
      </c>
      <c r="N144" s="25">
        <f>'Свод ОКК, БУ, Жилфонд (печать)'!N1851</f>
        <v>800415</v>
      </c>
      <c r="O144" s="25">
        <f>'Свод ОКК, БУ, Жилфонд (печать)'!O1851</f>
        <v>802230</v>
      </c>
      <c r="P144" s="71">
        <f t="shared" si="92"/>
        <v>4625586</v>
      </c>
      <c r="Q144" s="78">
        <f t="shared" si="93"/>
        <v>11818586</v>
      </c>
      <c r="R144" s="196">
        <v>7193000</v>
      </c>
    </row>
    <row r="145" spans="1:18" s="62" customFormat="1" ht="38.25" customHeight="1" outlineLevel="1">
      <c r="A145" s="558"/>
      <c r="B145" s="559"/>
      <c r="C145" s="77" t="s">
        <v>326</v>
      </c>
      <c r="D145" s="25">
        <v>0</v>
      </c>
      <c r="E145" s="25">
        <v>0</v>
      </c>
      <c r="F145" s="25"/>
      <c r="G145" s="25">
        <v>0</v>
      </c>
      <c r="H145" s="25">
        <v>0</v>
      </c>
      <c r="I145" s="25">
        <f>'Свод ОКК, БУ, Жилфонд (печать)'!I1852</f>
        <v>2971000</v>
      </c>
      <c r="J145" s="354">
        <f t="shared" si="104"/>
        <v>2971000</v>
      </c>
      <c r="K145" s="25">
        <f>'Свод ОКК, БУ, Жилфонд (печать)'!K1852</f>
        <v>383040</v>
      </c>
      <c r="L145" s="25">
        <f>'Свод ОКК, БУ, Жилфонд (печать)'!L1852</f>
        <v>357148</v>
      </c>
      <c r="M145" s="25">
        <f>'Свод ОКК, БУ, Жилфонд (печать)'!M1852</f>
        <v>267459</v>
      </c>
      <c r="N145" s="25">
        <f>'Свод ОКК, БУ, Жилфонд (печать)'!N1852</f>
        <v>266805</v>
      </c>
      <c r="O145" s="25">
        <f>'Свод ОКК, БУ, Жилфонд (печать)'!O1852</f>
        <v>267410</v>
      </c>
      <c r="P145" s="71">
        <f t="shared" si="92"/>
        <v>1541862</v>
      </c>
      <c r="Q145" s="78">
        <f t="shared" si="93"/>
        <v>4512862</v>
      </c>
      <c r="R145" s="196">
        <v>2971000</v>
      </c>
    </row>
    <row r="146" spans="1:18" s="62" customFormat="1" ht="38.25" customHeight="1" outlineLevel="1">
      <c r="A146" s="558"/>
      <c r="B146" s="559"/>
      <c r="C146" s="77" t="s">
        <v>327</v>
      </c>
      <c r="D146" s="25">
        <v>0</v>
      </c>
      <c r="E146" s="25">
        <v>0</v>
      </c>
      <c r="F146" s="25"/>
      <c r="G146" s="25">
        <v>0</v>
      </c>
      <c r="H146" s="25">
        <v>0</v>
      </c>
      <c r="I146" s="25">
        <f>'Свод ОКК, БУ, Жилфонд (печать)'!I1853</f>
        <v>3910000</v>
      </c>
      <c r="J146" s="354">
        <f t="shared" si="104"/>
        <v>3910000</v>
      </c>
      <c r="K146" s="25">
        <f>'Свод ОКК, БУ, Жилфонд (печать)'!K1853</f>
        <v>383040</v>
      </c>
      <c r="L146" s="25">
        <f>'Свод ОКК, БУ, Жилфонд (печать)'!L1853</f>
        <v>357148</v>
      </c>
      <c r="M146" s="25">
        <f>'Свод ОКК, БУ, Жилфонд (печать)'!M1853</f>
        <v>267459</v>
      </c>
      <c r="N146" s="25">
        <f>'Свод ОКК, БУ, Жилфонд (печать)'!N1853</f>
        <v>266805</v>
      </c>
      <c r="O146" s="25">
        <f>'Свод ОКК, БУ, Жилфонд (печать)'!O1853</f>
        <v>267410</v>
      </c>
      <c r="P146" s="71">
        <f t="shared" si="92"/>
        <v>1541862</v>
      </c>
      <c r="Q146" s="78">
        <f t="shared" si="93"/>
        <v>5451862</v>
      </c>
      <c r="R146" s="196">
        <v>3910000</v>
      </c>
    </row>
    <row r="147" spans="1:18" s="62" customFormat="1" ht="38.25" customHeight="1" outlineLevel="1">
      <c r="A147" s="558"/>
      <c r="B147" s="559"/>
      <c r="C147" s="77" t="s">
        <v>328</v>
      </c>
      <c r="D147" s="25">
        <v>0</v>
      </c>
      <c r="E147" s="25">
        <v>0</v>
      </c>
      <c r="F147" s="25"/>
      <c r="G147" s="25">
        <v>0</v>
      </c>
      <c r="H147" s="25">
        <v>0</v>
      </c>
      <c r="I147" s="25">
        <f>R147</f>
        <v>0</v>
      </c>
      <c r="J147" s="354">
        <f t="shared" si="104"/>
        <v>0</v>
      </c>
      <c r="K147" s="25">
        <f>'Свод ОКК, БУ, Жилфонд (печать)'!K1854</f>
        <v>0</v>
      </c>
      <c r="L147" s="25">
        <f>'Свод ОКК, БУ, Жилфонд (печать)'!L1854</f>
        <v>0</v>
      </c>
      <c r="M147" s="25">
        <f>'Свод ОКК, БУ, Жилфонд (печать)'!M1854</f>
        <v>0</v>
      </c>
      <c r="N147" s="25">
        <f>'Свод ОКК, БУ, Жилфонд (печать)'!N1854</f>
        <v>0</v>
      </c>
      <c r="O147" s="25">
        <v>0</v>
      </c>
      <c r="P147" s="71">
        <f t="shared" si="92"/>
        <v>0</v>
      </c>
      <c r="Q147" s="78">
        <f t="shared" si="93"/>
        <v>0</v>
      </c>
      <c r="R147" s="196">
        <v>0</v>
      </c>
    </row>
    <row r="148" spans="1:18" s="62" customFormat="1" ht="38.25" customHeight="1" outlineLevel="1">
      <c r="A148" s="558"/>
      <c r="B148" s="559"/>
      <c r="C148" s="77" t="s">
        <v>329</v>
      </c>
      <c r="D148" s="25">
        <v>0</v>
      </c>
      <c r="E148" s="25">
        <v>0</v>
      </c>
      <c r="F148" s="25"/>
      <c r="G148" s="25">
        <v>0</v>
      </c>
      <c r="H148" s="25">
        <v>0</v>
      </c>
      <c r="I148" s="25">
        <f t="shared" ref="I148:I151" si="105">R148</f>
        <v>312000</v>
      </c>
      <c r="J148" s="354">
        <f t="shared" si="104"/>
        <v>312000</v>
      </c>
      <c r="K148" s="25">
        <f>'Свод ОКК, БУ, Жилфонд (печать)'!K1855</f>
        <v>383040</v>
      </c>
      <c r="L148" s="25">
        <f>'Свод ОКК, БУ, Жилфонд (печать)'!L1855</f>
        <v>357148</v>
      </c>
      <c r="M148" s="25">
        <f>'Свод ОКК, БУ, Жилфонд (печать)'!M1855</f>
        <v>267459</v>
      </c>
      <c r="N148" s="25">
        <f>'Свод ОКК, БУ, Жилфонд (печать)'!N1855</f>
        <v>266805</v>
      </c>
      <c r="O148" s="25">
        <v>0</v>
      </c>
      <c r="P148" s="71">
        <f t="shared" si="92"/>
        <v>1274452</v>
      </c>
      <c r="Q148" s="78">
        <f t="shared" si="93"/>
        <v>1586452</v>
      </c>
      <c r="R148" s="196">
        <v>312000</v>
      </c>
    </row>
    <row r="149" spans="1:18" s="62" customFormat="1" ht="38.25" customHeight="1" outlineLevel="1">
      <c r="A149" s="558"/>
      <c r="B149" s="559"/>
      <c r="C149" s="77" t="s">
        <v>330</v>
      </c>
      <c r="D149" s="25">
        <v>0</v>
      </c>
      <c r="E149" s="25">
        <v>0</v>
      </c>
      <c r="F149" s="25"/>
      <c r="G149" s="25">
        <v>0</v>
      </c>
      <c r="H149" s="25">
        <v>0</v>
      </c>
      <c r="I149" s="25">
        <f t="shared" si="105"/>
        <v>0</v>
      </c>
      <c r="J149" s="354">
        <f t="shared" si="104"/>
        <v>0</v>
      </c>
      <c r="K149" s="25">
        <f>'Свод ОКК, БУ, Жилфонд (печать)'!K1856</f>
        <v>0</v>
      </c>
      <c r="L149" s="25">
        <v>0</v>
      </c>
      <c r="M149" s="25">
        <v>0</v>
      </c>
      <c r="N149" s="25">
        <v>0</v>
      </c>
      <c r="O149" s="25">
        <v>0</v>
      </c>
      <c r="P149" s="71">
        <f t="shared" si="92"/>
        <v>0</v>
      </c>
      <c r="Q149" s="78">
        <f t="shared" si="93"/>
        <v>0</v>
      </c>
      <c r="R149" s="196">
        <v>0</v>
      </c>
    </row>
    <row r="150" spans="1:18" s="62" customFormat="1" ht="38.25" customHeight="1" outlineLevel="1">
      <c r="A150" s="558"/>
      <c r="B150" s="559"/>
      <c r="C150" s="77" t="s">
        <v>331</v>
      </c>
      <c r="D150" s="25">
        <v>0</v>
      </c>
      <c r="E150" s="25">
        <v>0</v>
      </c>
      <c r="F150" s="25"/>
      <c r="G150" s="25">
        <v>0</v>
      </c>
      <c r="H150" s="25">
        <v>0</v>
      </c>
      <c r="I150" s="25">
        <f t="shared" si="105"/>
        <v>0</v>
      </c>
      <c r="J150" s="354">
        <f t="shared" si="104"/>
        <v>0</v>
      </c>
      <c r="K150" s="25">
        <f>'Свод ОКК, БУ, Жилфонд (печать)'!K1857</f>
        <v>0</v>
      </c>
      <c r="L150" s="25">
        <v>0</v>
      </c>
      <c r="M150" s="25">
        <v>0</v>
      </c>
      <c r="N150" s="25">
        <v>0</v>
      </c>
      <c r="O150" s="25">
        <v>0</v>
      </c>
      <c r="P150" s="71">
        <f t="shared" si="92"/>
        <v>0</v>
      </c>
      <c r="Q150" s="78">
        <f t="shared" si="93"/>
        <v>0</v>
      </c>
      <c r="R150" s="196">
        <v>0</v>
      </c>
    </row>
    <row r="151" spans="1:18" s="62" customFormat="1" ht="38.25" customHeight="1" outlineLevel="1">
      <c r="A151" s="558"/>
      <c r="B151" s="559"/>
      <c r="C151" s="77" t="s">
        <v>337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f t="shared" si="105"/>
        <v>0</v>
      </c>
      <c r="J151" s="354">
        <f t="shared" si="104"/>
        <v>0</v>
      </c>
      <c r="K151" s="25">
        <f>'Свод ОКК, БУ, Жилфонд (печать)'!K1858</f>
        <v>0</v>
      </c>
      <c r="L151" s="25">
        <v>0</v>
      </c>
      <c r="M151" s="25">
        <v>0</v>
      </c>
      <c r="N151" s="25">
        <v>0</v>
      </c>
      <c r="O151" s="25">
        <v>0</v>
      </c>
      <c r="P151" s="71">
        <f t="shared" si="92"/>
        <v>0</v>
      </c>
      <c r="Q151" s="78">
        <f t="shared" si="93"/>
        <v>0</v>
      </c>
      <c r="R151" s="196">
        <v>0</v>
      </c>
    </row>
    <row r="152" spans="1:18" s="62" customFormat="1" ht="38.25" customHeight="1" outlineLevel="1">
      <c r="A152" s="558"/>
      <c r="B152" s="559"/>
      <c r="C152" s="77" t="s">
        <v>332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f>R152</f>
        <v>0</v>
      </c>
      <c r="J152" s="354">
        <f t="shared" si="104"/>
        <v>0</v>
      </c>
      <c r="K152" s="25">
        <f>'Свод ОКК, БУ, Жилфонд (печать)'!K1859</f>
        <v>0</v>
      </c>
      <c r="L152" s="25">
        <v>0</v>
      </c>
      <c r="M152" s="25">
        <v>0</v>
      </c>
      <c r="N152" s="25">
        <v>0</v>
      </c>
      <c r="O152" s="25">
        <v>0</v>
      </c>
      <c r="P152" s="71">
        <f t="shared" si="92"/>
        <v>0</v>
      </c>
      <c r="Q152" s="78">
        <f t="shared" si="93"/>
        <v>0</v>
      </c>
      <c r="R152" s="196">
        <v>0</v>
      </c>
    </row>
    <row r="153" spans="1:18" s="62" customFormat="1" ht="38.25" customHeight="1" outlineLevel="1">
      <c r="A153" s="558"/>
      <c r="B153" s="559"/>
      <c r="C153" s="77" t="s">
        <v>311</v>
      </c>
      <c r="D153" s="25">
        <v>0</v>
      </c>
      <c r="E153" s="351">
        <v>104750</v>
      </c>
      <c r="F153" s="351">
        <v>719500</v>
      </c>
      <c r="G153" s="351">
        <v>80000</v>
      </c>
      <c r="H153" s="351">
        <v>32000</v>
      </c>
      <c r="I153" s="351">
        <v>37000</v>
      </c>
      <c r="J153" s="354">
        <f t="shared" si="100"/>
        <v>973250</v>
      </c>
      <c r="K153" s="25">
        <f>'Свод ОКК, БУ, Жилфонд (печать)'!K1860</f>
        <v>41000</v>
      </c>
      <c r="L153" s="351">
        <v>46000</v>
      </c>
      <c r="M153" s="351">
        <v>50000</v>
      </c>
      <c r="N153" s="351">
        <v>55000</v>
      </c>
      <c r="O153" s="351">
        <v>61000</v>
      </c>
      <c r="P153" s="71">
        <f t="shared" si="92"/>
        <v>253000</v>
      </c>
      <c r="Q153" s="66">
        <f t="shared" si="93"/>
        <v>1226250</v>
      </c>
      <c r="R153" s="196">
        <v>-48000</v>
      </c>
    </row>
    <row r="154" spans="1:18" ht="38.25" customHeight="1" outlineLevel="1">
      <c r="A154" s="558"/>
      <c r="B154" s="559"/>
      <c r="C154" s="24" t="s">
        <v>22</v>
      </c>
      <c r="D154" s="286">
        <f>D155+D156</f>
        <v>0</v>
      </c>
      <c r="E154" s="286">
        <f>E155+E156</f>
        <v>0</v>
      </c>
      <c r="F154" s="286">
        <f>F155+F156</f>
        <v>0</v>
      </c>
      <c r="G154" s="331">
        <f>G155+G156</f>
        <v>130000</v>
      </c>
      <c r="H154" s="331">
        <f t="shared" ref="H154:I154" si="106">H155+H156</f>
        <v>143000</v>
      </c>
      <c r="I154" s="331">
        <f t="shared" si="106"/>
        <v>156000</v>
      </c>
      <c r="J154" s="291">
        <f t="shared" si="100"/>
        <v>429000</v>
      </c>
      <c r="K154" s="331">
        <f>K155+K156</f>
        <v>174000</v>
      </c>
      <c r="L154" s="331">
        <f t="shared" ref="L154:O154" si="107">L155+L156</f>
        <v>193000</v>
      </c>
      <c r="M154" s="331">
        <f t="shared" si="107"/>
        <v>217000</v>
      </c>
      <c r="N154" s="331">
        <f t="shared" si="107"/>
        <v>239000</v>
      </c>
      <c r="O154" s="331">
        <f t="shared" si="107"/>
        <v>264000</v>
      </c>
      <c r="P154" s="291">
        <f t="shared" si="92"/>
        <v>1087000</v>
      </c>
      <c r="Q154" s="20">
        <f t="shared" si="93"/>
        <v>1516000</v>
      </c>
    </row>
    <row r="155" spans="1:18" ht="38.25" customHeight="1" outlineLevel="1">
      <c r="A155" s="558"/>
      <c r="B155" s="559"/>
      <c r="C155" s="30" t="s">
        <v>310</v>
      </c>
      <c r="D155" s="287">
        <v>0</v>
      </c>
      <c r="E155" s="287">
        <v>0</v>
      </c>
      <c r="F155" s="287">
        <v>0</v>
      </c>
      <c r="G155" s="283">
        <v>0</v>
      </c>
      <c r="H155" s="25">
        <v>0</v>
      </c>
      <c r="I155" s="25">
        <v>0</v>
      </c>
      <c r="J155" s="291">
        <f t="shared" si="100"/>
        <v>0</v>
      </c>
      <c r="K155" s="283">
        <v>0</v>
      </c>
      <c r="L155" s="283">
        <v>0</v>
      </c>
      <c r="M155" s="283">
        <v>0</v>
      </c>
      <c r="N155" s="283">
        <v>0</v>
      </c>
      <c r="O155" s="283">
        <v>0</v>
      </c>
      <c r="P155" s="291">
        <f t="shared" si="92"/>
        <v>0</v>
      </c>
      <c r="Q155" s="283">
        <f>J155+P155</f>
        <v>0</v>
      </c>
    </row>
    <row r="156" spans="1:18" ht="38.25" customHeight="1" outlineLevel="1" thickBot="1">
      <c r="A156" s="562"/>
      <c r="B156" s="563"/>
      <c r="C156" s="31" t="s">
        <v>311</v>
      </c>
      <c r="D156" s="290">
        <v>0</v>
      </c>
      <c r="E156" s="290">
        <v>0</v>
      </c>
      <c r="F156" s="290">
        <v>0</v>
      </c>
      <c r="G156" s="283">
        <v>130000</v>
      </c>
      <c r="H156" s="50">
        <v>143000</v>
      </c>
      <c r="I156" s="50">
        <v>156000</v>
      </c>
      <c r="J156" s="291">
        <f t="shared" si="100"/>
        <v>429000</v>
      </c>
      <c r="K156" s="283">
        <v>174000</v>
      </c>
      <c r="L156" s="283">
        <v>193000</v>
      </c>
      <c r="M156" s="283">
        <v>217000</v>
      </c>
      <c r="N156" s="283">
        <v>239000</v>
      </c>
      <c r="O156" s="283">
        <v>264000</v>
      </c>
      <c r="P156" s="291">
        <f t="shared" si="92"/>
        <v>1087000</v>
      </c>
      <c r="Q156" s="283">
        <f t="shared" si="93"/>
        <v>1516000</v>
      </c>
    </row>
    <row r="157" spans="1:18" ht="38.25" customHeight="1" thickTop="1">
      <c r="A157" s="52"/>
      <c r="B157" s="52"/>
      <c r="C157" s="52"/>
      <c r="D157" s="52"/>
      <c r="E157" s="53"/>
      <c r="F157" s="52"/>
      <c r="G157" s="52"/>
      <c r="H157" s="52">
        <v>0</v>
      </c>
      <c r="I157" s="52">
        <v>0</v>
      </c>
      <c r="J157" s="52"/>
      <c r="K157" s="52"/>
      <c r="L157" s="52"/>
      <c r="M157" s="52"/>
      <c r="N157" s="52"/>
      <c r="O157" s="52"/>
      <c r="P157" s="52"/>
      <c r="Q157" s="52"/>
    </row>
    <row r="158" spans="1:18" ht="38.25" customHeight="1">
      <c r="A158" s="52"/>
      <c r="B158" s="52"/>
      <c r="C158" s="52"/>
      <c r="D158" s="52"/>
      <c r="E158" s="52"/>
      <c r="F158" s="52"/>
      <c r="G158" s="52"/>
      <c r="H158" s="52">
        <v>32000</v>
      </c>
      <c r="I158" s="52">
        <v>37000</v>
      </c>
      <c r="J158" s="52"/>
      <c r="K158" s="52"/>
      <c r="L158" s="52"/>
      <c r="M158" s="52"/>
      <c r="N158" s="52"/>
      <c r="O158" s="52"/>
      <c r="P158" s="52"/>
      <c r="Q158" s="52"/>
    </row>
    <row r="159" spans="1:18" ht="38.25" customHeight="1">
      <c r="H159" s="1">
        <v>143000</v>
      </c>
      <c r="I159" s="1">
        <v>156000</v>
      </c>
    </row>
    <row r="160" spans="1:18" ht="38.25" customHeight="1">
      <c r="H160" s="1">
        <v>0</v>
      </c>
      <c r="I160" s="1">
        <v>0</v>
      </c>
    </row>
    <row r="161" spans="3:17" ht="38.25" customHeight="1">
      <c r="G161" s="54"/>
      <c r="H161" s="54">
        <v>143000</v>
      </c>
      <c r="I161" s="54">
        <v>156000</v>
      </c>
      <c r="J161" s="54"/>
      <c r="K161" s="54"/>
      <c r="L161" s="54"/>
      <c r="M161" s="54"/>
      <c r="N161" s="54"/>
      <c r="O161" s="54"/>
    </row>
    <row r="164" spans="3:17" s="55" customFormat="1" ht="38.25" customHeight="1">
      <c r="C164" s="55" t="s">
        <v>322</v>
      </c>
      <c r="E164" s="56">
        <f t="shared" ref="E164:Q164" si="108">E28+E67+E106+E127</f>
        <v>109157556.64</v>
      </c>
      <c r="F164" s="56">
        <f t="shared" si="108"/>
        <v>35308230</v>
      </c>
      <c r="G164" s="56">
        <f t="shared" si="108"/>
        <v>84145000</v>
      </c>
      <c r="H164" s="56">
        <f t="shared" si="108"/>
        <v>83966649</v>
      </c>
      <c r="I164" s="56">
        <f t="shared" si="108"/>
        <v>1062225933</v>
      </c>
      <c r="J164" s="56">
        <f t="shared" si="108"/>
        <v>1408153887.6399999</v>
      </c>
      <c r="K164" s="56">
        <f t="shared" si="108"/>
        <v>284921312</v>
      </c>
      <c r="L164" s="56">
        <f t="shared" si="108"/>
        <v>221748586</v>
      </c>
      <c r="M164" s="56">
        <f t="shared" si="108"/>
        <v>330462854</v>
      </c>
      <c r="N164" s="56">
        <f t="shared" si="108"/>
        <v>207230048</v>
      </c>
      <c r="O164" s="56">
        <f t="shared" si="108"/>
        <v>329527810</v>
      </c>
      <c r="P164" s="56">
        <f t="shared" si="108"/>
        <v>1373890610</v>
      </c>
      <c r="Q164" s="56">
        <f t="shared" si="108"/>
        <v>2782044497.6399999</v>
      </c>
    </row>
  </sheetData>
  <mergeCells count="17">
    <mergeCell ref="A107:B123"/>
    <mergeCell ref="A128:B156"/>
    <mergeCell ref="A7:C7"/>
    <mergeCell ref="A8:B27"/>
    <mergeCell ref="A28:C28"/>
    <mergeCell ref="A29:B51"/>
    <mergeCell ref="A52:B66"/>
    <mergeCell ref="A127:C127"/>
    <mergeCell ref="A106:C106"/>
    <mergeCell ref="A67:C67"/>
    <mergeCell ref="A124:B126"/>
    <mergeCell ref="A3:Q3"/>
    <mergeCell ref="B5:C5"/>
    <mergeCell ref="B6:C6"/>
    <mergeCell ref="A68:B105"/>
    <mergeCell ref="M1:Q1"/>
    <mergeCell ref="M2:Q2"/>
  </mergeCells>
  <printOptions horizontalCentered="1"/>
  <pageMargins left="0" right="0" top="0" bottom="0" header="0" footer="0"/>
  <pageSetup paperSize="9" scale="40" orientation="landscape" horizontalDpi="180" verticalDpi="180" r:id="rId1"/>
  <rowBreaks count="1" manualBreakCount="1">
    <brk id="66" max="8" man="1"/>
  </rowBreaks>
  <colBreaks count="1" manualBreakCount="1">
    <brk id="1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64"/>
  <sheetViews>
    <sheetView view="pageBreakPreview" zoomScale="55" zoomScaleNormal="70" zoomScaleSheetLayoutView="55" workbookViewId="0">
      <pane xSplit="3" ySplit="7" topLeftCell="D47" activePane="bottomRight" state="frozen"/>
      <selection pane="topRight" activeCell="D1" sqref="D1"/>
      <selection pane="bottomLeft" activeCell="A8" sqref="A8"/>
      <selection pane="bottomRight" activeCell="H53" activeCellId="2" sqref="H63 H63 H53"/>
    </sheetView>
  </sheetViews>
  <sheetFormatPr defaultRowHeight="38.25" customHeight="1" outlineLevelRow="2"/>
  <cols>
    <col min="1" max="1" width="6.140625" style="1" customWidth="1"/>
    <col min="2" max="2" width="10.42578125" style="1" hidden="1" customWidth="1"/>
    <col min="3" max="3" width="61.5703125" style="1" customWidth="1"/>
    <col min="4" max="4" width="19.140625" style="1" bestFit="1" customWidth="1"/>
    <col min="5" max="5" width="18" style="1" bestFit="1" customWidth="1"/>
    <col min="6" max="7" width="17" style="1" customWidth="1"/>
    <col min="8" max="8" width="18" style="1" bestFit="1" customWidth="1"/>
    <col min="9" max="10" width="20.140625" style="1" bestFit="1" customWidth="1"/>
    <col min="11" max="11" width="18.85546875" style="1" customWidth="1"/>
    <col min="12" max="15" width="20.140625" style="1" bestFit="1" customWidth="1"/>
    <col min="16" max="16" width="19.28515625" style="1" customWidth="1"/>
    <col min="17" max="17" width="25" style="1" customWidth="1"/>
    <col min="18" max="22" width="9.140625" style="1"/>
    <col min="23" max="23" width="12.140625" style="1" bestFit="1" customWidth="1"/>
    <col min="24" max="16384" width="9.140625" style="1"/>
  </cols>
  <sheetData>
    <row r="1" spans="1:17">
      <c r="M1" s="337"/>
      <c r="N1" s="337"/>
      <c r="O1" s="336"/>
      <c r="P1" s="412" t="s">
        <v>350</v>
      </c>
      <c r="Q1" s="412"/>
    </row>
    <row r="2" spans="1:17" ht="93" customHeight="1">
      <c r="M2" s="338"/>
      <c r="N2" s="338"/>
      <c r="O2" s="339"/>
      <c r="P2" s="413" t="s">
        <v>351</v>
      </c>
      <c r="Q2" s="413"/>
    </row>
    <row r="3" spans="1:17" ht="38.25" customHeight="1">
      <c r="A3" s="554" t="s">
        <v>323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1:17" ht="38.25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48" t="s">
        <v>324</v>
      </c>
    </row>
    <row r="5" spans="1:17" s="2" customFormat="1" ht="38.25" customHeight="1" thickTop="1">
      <c r="A5" s="8" t="s">
        <v>0</v>
      </c>
      <c r="B5" s="414" t="s">
        <v>343</v>
      </c>
      <c r="C5" s="415"/>
      <c r="D5" s="36" t="s">
        <v>312</v>
      </c>
      <c r="E5" s="36" t="s">
        <v>1</v>
      </c>
      <c r="F5" s="36" t="s">
        <v>2</v>
      </c>
      <c r="G5" s="36" t="s">
        <v>3</v>
      </c>
      <c r="H5" s="36" t="s">
        <v>4</v>
      </c>
      <c r="I5" s="36" t="s">
        <v>5</v>
      </c>
      <c r="J5" s="36" t="s">
        <v>300</v>
      </c>
      <c r="K5" s="36" t="s">
        <v>6</v>
      </c>
      <c r="L5" s="36" t="s">
        <v>7</v>
      </c>
      <c r="M5" s="36" t="s">
        <v>8</v>
      </c>
      <c r="N5" s="36" t="s">
        <v>9</v>
      </c>
      <c r="O5" s="36" t="s">
        <v>10</v>
      </c>
      <c r="P5" s="36" t="s">
        <v>301</v>
      </c>
      <c r="Q5" s="7" t="s">
        <v>302</v>
      </c>
    </row>
    <row r="6" spans="1:17" s="2" customFormat="1" ht="38.25" customHeight="1">
      <c r="A6" s="38">
        <v>1</v>
      </c>
      <c r="B6" s="555">
        <f>A6+1</f>
        <v>2</v>
      </c>
      <c r="C6" s="555"/>
      <c r="D6" s="374">
        <v>3</v>
      </c>
      <c r="E6" s="374">
        <v>4</v>
      </c>
      <c r="F6" s="374">
        <v>5</v>
      </c>
      <c r="G6" s="374">
        <v>6</v>
      </c>
      <c r="H6" s="374">
        <v>7</v>
      </c>
      <c r="I6" s="374">
        <v>8</v>
      </c>
      <c r="J6" s="374">
        <v>9</v>
      </c>
      <c r="K6" s="374">
        <v>10</v>
      </c>
      <c r="L6" s="374">
        <v>11</v>
      </c>
      <c r="M6" s="374">
        <v>12</v>
      </c>
      <c r="N6" s="374">
        <v>13</v>
      </c>
      <c r="O6" s="374">
        <v>14</v>
      </c>
      <c r="P6" s="374">
        <v>15</v>
      </c>
      <c r="Q6" s="10">
        <v>16</v>
      </c>
    </row>
    <row r="7" spans="1:17" s="42" customFormat="1" ht="38.25" customHeight="1">
      <c r="A7" s="564" t="s">
        <v>307</v>
      </c>
      <c r="B7" s="565"/>
      <c r="C7" s="565"/>
      <c r="D7" s="291">
        <f t="shared" ref="D7:I7" si="0">D28+D67+D106+D127</f>
        <v>33350519</v>
      </c>
      <c r="E7" s="291">
        <f t="shared" si="0"/>
        <v>109375350</v>
      </c>
      <c r="F7" s="291">
        <f t="shared" si="0"/>
        <v>35308230</v>
      </c>
      <c r="G7" s="291">
        <f t="shared" si="0"/>
        <v>82740000</v>
      </c>
      <c r="H7" s="291">
        <f t="shared" si="0"/>
        <v>82562649</v>
      </c>
      <c r="I7" s="291">
        <f t="shared" si="0"/>
        <v>1054434197</v>
      </c>
      <c r="J7" s="291">
        <f t="shared" ref="J7:J43" si="1">I7+H7+G7+F7+E7+D7</f>
        <v>1397770945</v>
      </c>
      <c r="K7" s="291">
        <f>K28+K67+K106+K127</f>
        <v>277643538</v>
      </c>
      <c r="L7" s="291">
        <f>L28+L67+L106+L127</f>
        <v>214962788</v>
      </c>
      <c r="M7" s="291">
        <f>M28+M67+M106+M127</f>
        <v>325381117</v>
      </c>
      <c r="N7" s="291">
        <f>N28+N67+N106+N127</f>
        <v>202160748</v>
      </c>
      <c r="O7" s="291">
        <f>O28+O67+O106+O127</f>
        <v>324447009</v>
      </c>
      <c r="P7" s="291">
        <f>O7+N7+M7+L7+K7</f>
        <v>1344595200</v>
      </c>
      <c r="Q7" s="291">
        <f t="shared" ref="Q7:Q15" si="2">J7+P7</f>
        <v>2742366145</v>
      </c>
    </row>
    <row r="8" spans="1:17" s="42" customFormat="1" ht="38.25" customHeight="1">
      <c r="A8" s="566"/>
      <c r="B8" s="567"/>
      <c r="C8" s="26" t="s">
        <v>310</v>
      </c>
      <c r="D8" s="295">
        <f>D29+D68+D107+D128</f>
        <v>0</v>
      </c>
      <c r="E8" s="295">
        <f>E11+E14+E17+E20+E23+E26</f>
        <v>42649000</v>
      </c>
      <c r="F8" s="295">
        <f>F11+F14+F17+F20+F23+F26</f>
        <v>16141000</v>
      </c>
      <c r="G8" s="295">
        <f>G11+G14+G17+G20+G23+G26</f>
        <v>30544000</v>
      </c>
      <c r="H8" s="295">
        <f t="shared" ref="H8:I9" si="3">H11+H14+H17+H20+H23+H26</f>
        <v>30544000</v>
      </c>
      <c r="I8" s="295">
        <f t="shared" si="3"/>
        <v>994317197</v>
      </c>
      <c r="J8" s="291">
        <f t="shared" si="1"/>
        <v>1114195197</v>
      </c>
      <c r="K8" s="295">
        <f t="shared" ref="K8:O9" si="4">K11+K14+K17+K20+K23+K26</f>
        <v>176132698</v>
      </c>
      <c r="L8" s="295">
        <f t="shared" si="4"/>
        <v>153685788</v>
      </c>
      <c r="M8" s="295">
        <f t="shared" si="4"/>
        <v>265474717</v>
      </c>
      <c r="N8" s="295">
        <f t="shared" si="4"/>
        <v>139634748</v>
      </c>
      <c r="O8" s="295">
        <f t="shared" si="4"/>
        <v>252494009</v>
      </c>
      <c r="P8" s="291">
        <f>K8+L8+M8+N8+O8</f>
        <v>987421960</v>
      </c>
      <c r="Q8" s="295">
        <f t="shared" si="2"/>
        <v>2101617157</v>
      </c>
    </row>
    <row r="9" spans="1:17" s="42" customFormat="1" ht="38.25" customHeight="1">
      <c r="A9" s="566"/>
      <c r="B9" s="567"/>
      <c r="C9" s="26" t="s">
        <v>311</v>
      </c>
      <c r="D9" s="295">
        <f>D12+D15+D18+D21+D24+D27</f>
        <v>33350519</v>
      </c>
      <c r="E9" s="295">
        <f>E12+E15+E18+E21+E24+E27</f>
        <v>66726350</v>
      </c>
      <c r="F9" s="295">
        <f t="shared" ref="F9:G9" si="5">F12+F15+F18+F21+F24+F27</f>
        <v>19167230</v>
      </c>
      <c r="G9" s="295">
        <f t="shared" si="5"/>
        <v>52196000</v>
      </c>
      <c r="H9" s="295">
        <f t="shared" si="3"/>
        <v>52018649</v>
      </c>
      <c r="I9" s="295">
        <f t="shared" si="3"/>
        <v>60117000</v>
      </c>
      <c r="J9" s="291">
        <f t="shared" si="1"/>
        <v>283575748</v>
      </c>
      <c r="K9" s="295">
        <f t="shared" si="4"/>
        <v>101510840</v>
      </c>
      <c r="L9" s="295">
        <f t="shared" si="4"/>
        <v>61277000</v>
      </c>
      <c r="M9" s="295">
        <f t="shared" si="4"/>
        <v>59906400</v>
      </c>
      <c r="N9" s="295">
        <f t="shared" si="4"/>
        <v>62526000</v>
      </c>
      <c r="O9" s="295">
        <f t="shared" si="4"/>
        <v>71953000</v>
      </c>
      <c r="P9" s="291">
        <f>K9+L9+M9+N9+O9</f>
        <v>357173240</v>
      </c>
      <c r="Q9" s="295">
        <f t="shared" si="2"/>
        <v>640748988</v>
      </c>
    </row>
    <row r="10" spans="1:17" ht="38.25" customHeight="1">
      <c r="A10" s="566"/>
      <c r="B10" s="567"/>
      <c r="C10" s="29" t="s">
        <v>304</v>
      </c>
      <c r="D10" s="20">
        <f t="shared" ref="D10:I11" si="6">D31+D70+D109+D130</f>
        <v>2457000</v>
      </c>
      <c r="E10" s="20">
        <f t="shared" si="6"/>
        <v>2138880</v>
      </c>
      <c r="F10" s="20">
        <f t="shared" si="6"/>
        <v>90150</v>
      </c>
      <c r="G10" s="20">
        <f t="shared" si="6"/>
        <v>0</v>
      </c>
      <c r="H10" s="20">
        <f t="shared" si="6"/>
        <v>0</v>
      </c>
      <c r="I10" s="20">
        <f t="shared" si="6"/>
        <v>0</v>
      </c>
      <c r="J10" s="291">
        <f t="shared" si="1"/>
        <v>4686030</v>
      </c>
      <c r="K10" s="286">
        <f t="shared" ref="K10:O11" si="7">K31+K70+K109+K130</f>
        <v>0</v>
      </c>
      <c r="L10" s="286">
        <f t="shared" si="7"/>
        <v>0</v>
      </c>
      <c r="M10" s="286">
        <f t="shared" si="7"/>
        <v>0</v>
      </c>
      <c r="N10" s="286">
        <f t="shared" si="7"/>
        <v>0</v>
      </c>
      <c r="O10" s="286">
        <f t="shared" si="7"/>
        <v>0</v>
      </c>
      <c r="P10" s="291">
        <f>O10+N10+M10+L10+K10</f>
        <v>0</v>
      </c>
      <c r="Q10" s="20">
        <f>J10+P10</f>
        <v>4686030</v>
      </c>
    </row>
    <row r="11" spans="1:17" ht="38.25" customHeight="1">
      <c r="A11" s="566"/>
      <c r="B11" s="567"/>
      <c r="C11" s="30" t="s">
        <v>310</v>
      </c>
      <c r="D11" s="283">
        <f t="shared" si="6"/>
        <v>0</v>
      </c>
      <c r="E11" s="283">
        <f t="shared" si="6"/>
        <v>188000</v>
      </c>
      <c r="F11" s="283">
        <f t="shared" si="6"/>
        <v>0</v>
      </c>
      <c r="G11" s="287">
        <f t="shared" si="6"/>
        <v>0</v>
      </c>
      <c r="H11" s="287">
        <f t="shared" si="6"/>
        <v>0</v>
      </c>
      <c r="I11" s="287">
        <f t="shared" si="6"/>
        <v>0</v>
      </c>
      <c r="J11" s="291">
        <f t="shared" si="1"/>
        <v>188000</v>
      </c>
      <c r="K11" s="287">
        <f t="shared" si="7"/>
        <v>0</v>
      </c>
      <c r="L11" s="287">
        <f t="shared" si="7"/>
        <v>0</v>
      </c>
      <c r="M11" s="287">
        <f t="shared" si="7"/>
        <v>0</v>
      </c>
      <c r="N11" s="287">
        <f t="shared" si="7"/>
        <v>0</v>
      </c>
      <c r="O11" s="287">
        <f t="shared" si="7"/>
        <v>0</v>
      </c>
      <c r="P11" s="291">
        <f t="shared" ref="P11" si="8">O11+N11+M11+L11+K11</f>
        <v>0</v>
      </c>
      <c r="Q11" s="283">
        <f t="shared" si="2"/>
        <v>188000</v>
      </c>
    </row>
    <row r="12" spans="1:17" ht="38.25" customHeight="1">
      <c r="A12" s="566"/>
      <c r="B12" s="567"/>
      <c r="C12" s="30" t="s">
        <v>311</v>
      </c>
      <c r="D12" s="283">
        <f t="shared" ref="D12:I13" si="9">D42+D72+D111+D132</f>
        <v>2457000</v>
      </c>
      <c r="E12" s="283">
        <f t="shared" si="9"/>
        <v>1950880</v>
      </c>
      <c r="F12" s="283">
        <f t="shared" si="9"/>
        <v>90150</v>
      </c>
      <c r="G12" s="287">
        <f t="shared" si="9"/>
        <v>0</v>
      </c>
      <c r="H12" s="287">
        <f t="shared" si="9"/>
        <v>0</v>
      </c>
      <c r="I12" s="287">
        <f t="shared" si="9"/>
        <v>0</v>
      </c>
      <c r="J12" s="291">
        <f t="shared" si="1"/>
        <v>4498030</v>
      </c>
      <c r="K12" s="287">
        <f t="shared" ref="K12:O13" si="10">K42+K72+K111+K132</f>
        <v>0</v>
      </c>
      <c r="L12" s="287">
        <f t="shared" si="10"/>
        <v>0</v>
      </c>
      <c r="M12" s="287">
        <f t="shared" si="10"/>
        <v>0</v>
      </c>
      <c r="N12" s="287">
        <f t="shared" si="10"/>
        <v>0</v>
      </c>
      <c r="O12" s="287">
        <f t="shared" si="10"/>
        <v>0</v>
      </c>
      <c r="P12" s="291">
        <f>O12+N12+M12+L12+K12</f>
        <v>0</v>
      </c>
      <c r="Q12" s="283">
        <f t="shared" si="2"/>
        <v>4498030</v>
      </c>
    </row>
    <row r="13" spans="1:17" ht="38.25" customHeight="1">
      <c r="A13" s="566"/>
      <c r="B13" s="567"/>
      <c r="C13" s="24" t="s">
        <v>11</v>
      </c>
      <c r="D13" s="20">
        <f t="shared" si="9"/>
        <v>0</v>
      </c>
      <c r="E13" s="20">
        <f t="shared" si="9"/>
        <v>16516990</v>
      </c>
      <c r="F13" s="20">
        <f t="shared" si="9"/>
        <v>3730000</v>
      </c>
      <c r="G13" s="20">
        <f t="shared" si="9"/>
        <v>0</v>
      </c>
      <c r="H13" s="20">
        <f t="shared" si="9"/>
        <v>0</v>
      </c>
      <c r="I13" s="20">
        <f t="shared" si="9"/>
        <v>6000000</v>
      </c>
      <c r="J13" s="291">
        <f t="shared" si="1"/>
        <v>26246990</v>
      </c>
      <c r="K13" s="20">
        <f t="shared" si="10"/>
        <v>0</v>
      </c>
      <c r="L13" s="20">
        <f t="shared" si="10"/>
        <v>4770000</v>
      </c>
      <c r="M13" s="20">
        <f t="shared" si="10"/>
        <v>0</v>
      </c>
      <c r="N13" s="20">
        <f t="shared" si="10"/>
        <v>0</v>
      </c>
      <c r="O13" s="20">
        <f t="shared" si="10"/>
        <v>6000000</v>
      </c>
      <c r="P13" s="291">
        <f>O13+N13+M13+L13+K13</f>
        <v>10770000</v>
      </c>
      <c r="Q13" s="20">
        <f>J13+P13</f>
        <v>37016990</v>
      </c>
    </row>
    <row r="14" spans="1:17" ht="38.25" customHeight="1">
      <c r="A14" s="566"/>
      <c r="B14" s="567"/>
      <c r="C14" s="30" t="s">
        <v>310</v>
      </c>
      <c r="D14" s="283">
        <f>D44+D74+D113+D134</f>
        <v>0</v>
      </c>
      <c r="E14" s="283">
        <f>E73</f>
        <v>3586170</v>
      </c>
      <c r="F14" s="283">
        <f>F44+F74+F113+F134</f>
        <v>0</v>
      </c>
      <c r="G14" s="283">
        <f>G44+G74+G113+G134</f>
        <v>0</v>
      </c>
      <c r="H14" s="283">
        <f>H44+H74+H113+H134</f>
        <v>0</v>
      </c>
      <c r="I14" s="283">
        <f>I44+I74+I113+I134</f>
        <v>0</v>
      </c>
      <c r="J14" s="291">
        <f t="shared" si="1"/>
        <v>3586170</v>
      </c>
      <c r="K14" s="283">
        <f>K44+K74+K113+K134</f>
        <v>0</v>
      </c>
      <c r="L14" s="283">
        <v>1200000</v>
      </c>
      <c r="M14" s="283">
        <f>M44+M74+M113+M134</f>
        <v>0</v>
      </c>
      <c r="N14" s="283">
        <f>N44+N74+N113+N134</f>
        <v>0</v>
      </c>
      <c r="O14" s="283">
        <f>O44+O74+O113+O134</f>
        <v>0</v>
      </c>
      <c r="P14" s="291">
        <f t="shared" ref="P14:P27" si="11">O14+N14+M14+L14+K14</f>
        <v>1200000</v>
      </c>
      <c r="Q14" s="283">
        <f t="shared" si="2"/>
        <v>4786170</v>
      </c>
    </row>
    <row r="15" spans="1:17" ht="38.25" customHeight="1">
      <c r="A15" s="566"/>
      <c r="B15" s="567"/>
      <c r="C15" s="30" t="s">
        <v>311</v>
      </c>
      <c r="D15" s="283">
        <f t="shared" ref="D15:I23" si="12">D45+D84+D114+D135</f>
        <v>0</v>
      </c>
      <c r="E15" s="283">
        <f t="shared" si="12"/>
        <v>12930820</v>
      </c>
      <c r="F15" s="283">
        <f t="shared" si="12"/>
        <v>3730000</v>
      </c>
      <c r="G15" s="283">
        <f t="shared" si="12"/>
        <v>0</v>
      </c>
      <c r="H15" s="283">
        <f t="shared" si="12"/>
        <v>0</v>
      </c>
      <c r="I15" s="283">
        <f t="shared" si="12"/>
        <v>6000000</v>
      </c>
      <c r="J15" s="291">
        <f t="shared" si="1"/>
        <v>22660820</v>
      </c>
      <c r="K15" s="283">
        <f t="shared" ref="K15:O23" si="13">K45+K84+K114+K135</f>
        <v>0</v>
      </c>
      <c r="L15" s="283">
        <f t="shared" si="13"/>
        <v>3570000</v>
      </c>
      <c r="M15" s="283">
        <f t="shared" si="13"/>
        <v>0</v>
      </c>
      <c r="N15" s="283">
        <f t="shared" si="13"/>
        <v>0</v>
      </c>
      <c r="O15" s="283">
        <f t="shared" si="13"/>
        <v>6000000</v>
      </c>
      <c r="P15" s="291">
        <f t="shared" si="11"/>
        <v>9570000</v>
      </c>
      <c r="Q15" s="283">
        <f t="shared" si="2"/>
        <v>32230820</v>
      </c>
    </row>
    <row r="16" spans="1:17" ht="38.25" customHeight="1">
      <c r="A16" s="566"/>
      <c r="B16" s="567"/>
      <c r="C16" s="24" t="s">
        <v>13</v>
      </c>
      <c r="D16" s="20">
        <f t="shared" si="12"/>
        <v>126000</v>
      </c>
      <c r="E16" s="286">
        <f t="shared" si="12"/>
        <v>0</v>
      </c>
      <c r="F16" s="20">
        <f t="shared" si="12"/>
        <v>124500</v>
      </c>
      <c r="G16" s="20">
        <f t="shared" si="12"/>
        <v>220000</v>
      </c>
      <c r="H16" s="20">
        <f t="shared" si="12"/>
        <v>370000</v>
      </c>
      <c r="I16" s="20">
        <f t="shared" si="12"/>
        <v>358000</v>
      </c>
      <c r="J16" s="291">
        <f t="shared" si="1"/>
        <v>1198500</v>
      </c>
      <c r="K16" s="20">
        <f t="shared" si="13"/>
        <v>220000</v>
      </c>
      <c r="L16" s="20">
        <f t="shared" si="13"/>
        <v>400000</v>
      </c>
      <c r="M16" s="20">
        <f t="shared" si="13"/>
        <v>373000</v>
      </c>
      <c r="N16" s="20">
        <f t="shared" si="13"/>
        <v>220000</v>
      </c>
      <c r="O16" s="20">
        <f t="shared" si="13"/>
        <v>440000</v>
      </c>
      <c r="P16" s="291">
        <f t="shared" si="11"/>
        <v>1653000</v>
      </c>
      <c r="Q16" s="20">
        <f>J16+P16</f>
        <v>2851500</v>
      </c>
    </row>
    <row r="17" spans="1:23" ht="38.25" customHeight="1" outlineLevel="2">
      <c r="A17" s="566"/>
      <c r="B17" s="567"/>
      <c r="C17" s="30" t="s">
        <v>310</v>
      </c>
      <c r="D17" s="283">
        <f t="shared" si="12"/>
        <v>0</v>
      </c>
      <c r="E17" s="283">
        <f t="shared" si="12"/>
        <v>0</v>
      </c>
      <c r="F17" s="283">
        <f t="shared" si="12"/>
        <v>0</v>
      </c>
      <c r="G17" s="283">
        <f t="shared" si="12"/>
        <v>0</v>
      </c>
      <c r="H17" s="283">
        <v>0</v>
      </c>
      <c r="I17" s="283">
        <v>0</v>
      </c>
      <c r="J17" s="291">
        <f t="shared" si="1"/>
        <v>0</v>
      </c>
      <c r="K17" s="283">
        <f t="shared" si="13"/>
        <v>0</v>
      </c>
      <c r="L17" s="283">
        <f t="shared" si="13"/>
        <v>0</v>
      </c>
      <c r="M17" s="283">
        <f t="shared" si="13"/>
        <v>0</v>
      </c>
      <c r="N17" s="283">
        <f t="shared" si="13"/>
        <v>0</v>
      </c>
      <c r="O17" s="283">
        <f t="shared" si="13"/>
        <v>0</v>
      </c>
      <c r="P17" s="291">
        <f>O17+N17+M17+L17+K17</f>
        <v>0</v>
      </c>
      <c r="Q17" s="289">
        <f>P17+J17</f>
        <v>0</v>
      </c>
    </row>
    <row r="18" spans="1:23" ht="38.25" customHeight="1" outlineLevel="2">
      <c r="A18" s="566"/>
      <c r="B18" s="567"/>
      <c r="C18" s="30" t="s">
        <v>311</v>
      </c>
      <c r="D18" s="283">
        <f t="shared" si="12"/>
        <v>126000</v>
      </c>
      <c r="E18" s="283">
        <f t="shared" si="12"/>
        <v>0</v>
      </c>
      <c r="F18" s="283">
        <f t="shared" si="12"/>
        <v>124500</v>
      </c>
      <c r="G18" s="283">
        <f t="shared" si="12"/>
        <v>220000</v>
      </c>
      <c r="H18" s="283">
        <f>H48+H87+H117+H138</f>
        <v>370000</v>
      </c>
      <c r="I18" s="283">
        <f>I48+I87+I117+I138</f>
        <v>358000</v>
      </c>
      <c r="J18" s="291">
        <f t="shared" si="1"/>
        <v>1198500</v>
      </c>
      <c r="K18" s="283">
        <f t="shared" si="13"/>
        <v>220000</v>
      </c>
      <c r="L18" s="283">
        <f t="shared" si="13"/>
        <v>400000</v>
      </c>
      <c r="M18" s="283">
        <f t="shared" si="13"/>
        <v>373000</v>
      </c>
      <c r="N18" s="283">
        <f t="shared" si="13"/>
        <v>220000</v>
      </c>
      <c r="O18" s="283">
        <f t="shared" si="13"/>
        <v>440000</v>
      </c>
      <c r="P18" s="291">
        <f t="shared" si="11"/>
        <v>1653000</v>
      </c>
      <c r="Q18" s="283">
        <f>J18+P18</f>
        <v>2851500</v>
      </c>
    </row>
    <row r="19" spans="1:23" ht="38.25" customHeight="1" outlineLevel="1">
      <c r="A19" s="566"/>
      <c r="B19" s="567"/>
      <c r="C19" s="24" t="s">
        <v>12</v>
      </c>
      <c r="D19" s="20">
        <f t="shared" si="12"/>
        <v>151542</v>
      </c>
      <c r="E19" s="20">
        <f t="shared" si="12"/>
        <v>134400</v>
      </c>
      <c r="F19" s="20">
        <f t="shared" si="12"/>
        <v>777170</v>
      </c>
      <c r="G19" s="20">
        <f t="shared" si="12"/>
        <v>0</v>
      </c>
      <c r="H19" s="20">
        <f>H49+H88+H118+H139</f>
        <v>0</v>
      </c>
      <c r="I19" s="20">
        <f>I49+I88+I118+I139</f>
        <v>0</v>
      </c>
      <c r="J19" s="291">
        <f t="shared" si="1"/>
        <v>1063112</v>
      </c>
      <c r="K19" s="286">
        <f t="shared" si="13"/>
        <v>0</v>
      </c>
      <c r="L19" s="286">
        <f t="shared" si="13"/>
        <v>0</v>
      </c>
      <c r="M19" s="286">
        <f t="shared" si="13"/>
        <v>0</v>
      </c>
      <c r="N19" s="286">
        <f t="shared" si="13"/>
        <v>0</v>
      </c>
      <c r="O19" s="286">
        <f t="shared" si="13"/>
        <v>0</v>
      </c>
      <c r="P19" s="291">
        <f t="shared" si="11"/>
        <v>0</v>
      </c>
      <c r="Q19" s="20">
        <f>J19+P19</f>
        <v>1063112</v>
      </c>
    </row>
    <row r="20" spans="1:23" ht="38.25" customHeight="1" outlineLevel="2">
      <c r="A20" s="566"/>
      <c r="B20" s="567"/>
      <c r="C20" s="30" t="s">
        <v>310</v>
      </c>
      <c r="D20" s="283">
        <f t="shared" si="12"/>
        <v>0</v>
      </c>
      <c r="E20" s="283">
        <f t="shared" si="12"/>
        <v>0</v>
      </c>
      <c r="F20" s="283">
        <f t="shared" si="12"/>
        <v>0</v>
      </c>
      <c r="G20" s="283">
        <f t="shared" si="12"/>
        <v>0</v>
      </c>
      <c r="H20" s="283">
        <v>0</v>
      </c>
      <c r="I20" s="283">
        <v>0</v>
      </c>
      <c r="J20" s="291">
        <f t="shared" si="1"/>
        <v>0</v>
      </c>
      <c r="K20" s="287">
        <f t="shared" si="13"/>
        <v>0</v>
      </c>
      <c r="L20" s="287">
        <f t="shared" si="13"/>
        <v>0</v>
      </c>
      <c r="M20" s="287">
        <f t="shared" si="13"/>
        <v>0</v>
      </c>
      <c r="N20" s="287">
        <f t="shared" si="13"/>
        <v>0</v>
      </c>
      <c r="O20" s="287">
        <f t="shared" si="13"/>
        <v>0</v>
      </c>
      <c r="P20" s="291">
        <f t="shared" si="11"/>
        <v>0</v>
      </c>
      <c r="Q20" s="289">
        <f>P20+J20</f>
        <v>0</v>
      </c>
    </row>
    <row r="21" spans="1:23" ht="38.25" customHeight="1" outlineLevel="2">
      <c r="A21" s="566"/>
      <c r="B21" s="567"/>
      <c r="C21" s="30" t="s">
        <v>311</v>
      </c>
      <c r="D21" s="283">
        <f t="shared" si="12"/>
        <v>151542</v>
      </c>
      <c r="E21" s="283">
        <f t="shared" si="12"/>
        <v>134400</v>
      </c>
      <c r="F21" s="283">
        <f t="shared" si="12"/>
        <v>777170</v>
      </c>
      <c r="G21" s="283">
        <f t="shared" si="12"/>
        <v>0</v>
      </c>
      <c r="H21" s="283">
        <v>0</v>
      </c>
      <c r="I21" s="283">
        <v>0</v>
      </c>
      <c r="J21" s="291">
        <f t="shared" si="1"/>
        <v>1063112</v>
      </c>
      <c r="K21" s="287">
        <f t="shared" si="13"/>
        <v>0</v>
      </c>
      <c r="L21" s="287">
        <f t="shared" si="13"/>
        <v>0</v>
      </c>
      <c r="M21" s="287">
        <f t="shared" si="13"/>
        <v>0</v>
      </c>
      <c r="N21" s="287">
        <f t="shared" si="13"/>
        <v>0</v>
      </c>
      <c r="O21" s="287">
        <f t="shared" si="13"/>
        <v>0</v>
      </c>
      <c r="P21" s="291">
        <f t="shared" si="11"/>
        <v>0</v>
      </c>
      <c r="Q21" s="283">
        <f t="shared" ref="Q21:Q27" si="14">J21+P21</f>
        <v>1063112</v>
      </c>
    </row>
    <row r="22" spans="1:23" ht="38.25" customHeight="1" outlineLevel="1">
      <c r="A22" s="566"/>
      <c r="B22" s="567"/>
      <c r="C22" s="24" t="s">
        <v>277</v>
      </c>
      <c r="D22" s="20">
        <f t="shared" si="12"/>
        <v>30615977</v>
      </c>
      <c r="E22" s="20">
        <f t="shared" si="12"/>
        <v>90585080</v>
      </c>
      <c r="F22" s="20">
        <f t="shared" si="12"/>
        <v>30586410</v>
      </c>
      <c r="G22" s="20">
        <f t="shared" si="12"/>
        <v>75499000</v>
      </c>
      <c r="H22" s="20">
        <f>H52+H91+H121+H142</f>
        <v>75188649</v>
      </c>
      <c r="I22" s="20">
        <f>I52+I91+I121+I142</f>
        <v>1039904197</v>
      </c>
      <c r="J22" s="291">
        <f t="shared" si="1"/>
        <v>1342379313</v>
      </c>
      <c r="K22" s="20">
        <f t="shared" si="13"/>
        <v>251833598</v>
      </c>
      <c r="L22" s="20">
        <f t="shared" si="13"/>
        <v>200686788</v>
      </c>
      <c r="M22" s="20">
        <f t="shared" si="13"/>
        <v>315053717</v>
      </c>
      <c r="N22" s="20">
        <f t="shared" si="13"/>
        <v>190934748</v>
      </c>
      <c r="O22" s="20">
        <f t="shared" si="13"/>
        <v>305785009</v>
      </c>
      <c r="P22" s="291">
        <f t="shared" si="11"/>
        <v>1264293860</v>
      </c>
      <c r="Q22" s="20">
        <f>J22+P22</f>
        <v>2606673173</v>
      </c>
    </row>
    <row r="23" spans="1:23" ht="38.25" customHeight="1" outlineLevel="2">
      <c r="A23" s="566"/>
      <c r="B23" s="567"/>
      <c r="C23" s="30" t="s">
        <v>310</v>
      </c>
      <c r="D23" s="283">
        <f t="shared" si="12"/>
        <v>0</v>
      </c>
      <c r="E23" s="283">
        <f t="shared" si="12"/>
        <v>38874830</v>
      </c>
      <c r="F23" s="283">
        <f t="shared" si="12"/>
        <v>16141000</v>
      </c>
      <c r="G23" s="283">
        <f t="shared" si="12"/>
        <v>30544000</v>
      </c>
      <c r="H23" s="283">
        <f>H53+H92+H122+H143</f>
        <v>30544000</v>
      </c>
      <c r="I23" s="283">
        <f>I53+I92+I122+I143</f>
        <v>993957197</v>
      </c>
      <c r="J23" s="291">
        <f t="shared" si="1"/>
        <v>1110061027</v>
      </c>
      <c r="K23" s="283">
        <f t="shared" si="13"/>
        <v>176132698</v>
      </c>
      <c r="L23" s="283">
        <f t="shared" si="13"/>
        <v>152485788</v>
      </c>
      <c r="M23" s="283">
        <f t="shared" si="13"/>
        <v>265474717</v>
      </c>
      <c r="N23" s="283">
        <f t="shared" si="13"/>
        <v>139634748</v>
      </c>
      <c r="O23" s="283">
        <f t="shared" si="13"/>
        <v>252494009</v>
      </c>
      <c r="P23" s="291">
        <f t="shared" si="11"/>
        <v>986221960</v>
      </c>
      <c r="Q23" s="283">
        <f t="shared" si="14"/>
        <v>2096282987</v>
      </c>
    </row>
    <row r="24" spans="1:23" ht="38.25" customHeight="1" outlineLevel="2">
      <c r="A24" s="566"/>
      <c r="B24" s="567"/>
      <c r="C24" s="30" t="s">
        <v>311</v>
      </c>
      <c r="D24" s="283">
        <f t="shared" ref="D24:I27" si="15">D63+D102+D123+D153</f>
        <v>30615977</v>
      </c>
      <c r="E24" s="283">
        <f t="shared" si="15"/>
        <v>51710250</v>
      </c>
      <c r="F24" s="283">
        <f t="shared" si="15"/>
        <v>14445410</v>
      </c>
      <c r="G24" s="283">
        <f t="shared" si="15"/>
        <v>44955000</v>
      </c>
      <c r="H24" s="283">
        <f t="shared" si="15"/>
        <v>44644649</v>
      </c>
      <c r="I24" s="283">
        <f t="shared" si="15"/>
        <v>45947000</v>
      </c>
      <c r="J24" s="291">
        <f t="shared" si="1"/>
        <v>232318286</v>
      </c>
      <c r="K24" s="283">
        <f t="shared" ref="K24:O27" si="16">K63+K102+K123+K153</f>
        <v>75700900</v>
      </c>
      <c r="L24" s="283">
        <f t="shared" si="16"/>
        <v>48201000</v>
      </c>
      <c r="M24" s="283">
        <f t="shared" si="16"/>
        <v>49579000</v>
      </c>
      <c r="N24" s="283">
        <f t="shared" si="16"/>
        <v>51300000</v>
      </c>
      <c r="O24" s="283">
        <f t="shared" si="16"/>
        <v>53291000</v>
      </c>
      <c r="P24" s="291">
        <f t="shared" si="11"/>
        <v>278071900</v>
      </c>
      <c r="Q24" s="283">
        <f t="shared" si="14"/>
        <v>510390186</v>
      </c>
    </row>
    <row r="25" spans="1:23" ht="38.25" customHeight="1" outlineLevel="1">
      <c r="A25" s="566"/>
      <c r="B25" s="567"/>
      <c r="C25" s="24" t="s">
        <v>22</v>
      </c>
      <c r="D25" s="20">
        <f t="shared" si="15"/>
        <v>0</v>
      </c>
      <c r="E25" s="20">
        <f t="shared" si="15"/>
        <v>0</v>
      </c>
      <c r="F25" s="20">
        <f t="shared" si="15"/>
        <v>0</v>
      </c>
      <c r="G25" s="20">
        <f t="shared" si="15"/>
        <v>7021000</v>
      </c>
      <c r="H25" s="20">
        <v>7004000</v>
      </c>
      <c r="I25" s="20">
        <v>8172000</v>
      </c>
      <c r="J25" s="291">
        <f t="shared" si="1"/>
        <v>22197000</v>
      </c>
      <c r="K25" s="20">
        <f t="shared" si="16"/>
        <v>25589940</v>
      </c>
      <c r="L25" s="20">
        <f t="shared" si="16"/>
        <v>9106000</v>
      </c>
      <c r="M25" s="20">
        <f t="shared" si="16"/>
        <v>9954400</v>
      </c>
      <c r="N25" s="20">
        <f t="shared" si="16"/>
        <v>11006000</v>
      </c>
      <c r="O25" s="20">
        <f t="shared" si="16"/>
        <v>12222000</v>
      </c>
      <c r="P25" s="291">
        <f t="shared" si="11"/>
        <v>67878340</v>
      </c>
      <c r="Q25" s="20">
        <f>J25+P25</f>
        <v>90075340</v>
      </c>
    </row>
    <row r="26" spans="1:23" ht="38.25" customHeight="1" outlineLevel="2">
      <c r="A26" s="566"/>
      <c r="B26" s="567"/>
      <c r="C26" s="30" t="s">
        <v>310</v>
      </c>
      <c r="D26" s="283">
        <f t="shared" si="15"/>
        <v>0</v>
      </c>
      <c r="E26" s="283">
        <f t="shared" si="15"/>
        <v>0</v>
      </c>
      <c r="F26" s="283">
        <f t="shared" si="15"/>
        <v>0</v>
      </c>
      <c r="G26" s="283">
        <f t="shared" si="15"/>
        <v>0</v>
      </c>
      <c r="H26" s="283">
        <v>0</v>
      </c>
      <c r="I26" s="283">
        <v>360000</v>
      </c>
      <c r="J26" s="291">
        <f t="shared" si="1"/>
        <v>360000</v>
      </c>
      <c r="K26" s="283">
        <f t="shared" si="16"/>
        <v>0</v>
      </c>
      <c r="L26" s="283">
        <f t="shared" si="16"/>
        <v>0</v>
      </c>
      <c r="M26" s="283">
        <f t="shared" si="16"/>
        <v>0</v>
      </c>
      <c r="N26" s="283">
        <f t="shared" si="16"/>
        <v>0</v>
      </c>
      <c r="O26" s="283">
        <f t="shared" si="16"/>
        <v>0</v>
      </c>
      <c r="P26" s="291">
        <f>O26+N26+M26+L26+K26</f>
        <v>0</v>
      </c>
      <c r="Q26" s="283">
        <f t="shared" si="14"/>
        <v>360000</v>
      </c>
    </row>
    <row r="27" spans="1:23" ht="38.25" customHeight="1" outlineLevel="2">
      <c r="A27" s="566"/>
      <c r="B27" s="567"/>
      <c r="C27" s="30" t="s">
        <v>311</v>
      </c>
      <c r="D27" s="283">
        <f t="shared" si="15"/>
        <v>0</v>
      </c>
      <c r="E27" s="283">
        <f t="shared" si="15"/>
        <v>0</v>
      </c>
      <c r="F27" s="283">
        <f t="shared" si="15"/>
        <v>0</v>
      </c>
      <c r="G27" s="283">
        <f t="shared" si="15"/>
        <v>7021000</v>
      </c>
      <c r="H27" s="283">
        <v>7004000</v>
      </c>
      <c r="I27" s="283">
        <v>7812000</v>
      </c>
      <c r="J27" s="291">
        <f t="shared" si="1"/>
        <v>21837000</v>
      </c>
      <c r="K27" s="283">
        <f t="shared" si="16"/>
        <v>25589940</v>
      </c>
      <c r="L27" s="283">
        <f t="shared" si="16"/>
        <v>9106000</v>
      </c>
      <c r="M27" s="283">
        <f t="shared" si="16"/>
        <v>9954400</v>
      </c>
      <c r="N27" s="283">
        <f t="shared" si="16"/>
        <v>11006000</v>
      </c>
      <c r="O27" s="283">
        <f t="shared" si="16"/>
        <v>12222000</v>
      </c>
      <c r="P27" s="291">
        <f t="shared" si="11"/>
        <v>67878340</v>
      </c>
      <c r="Q27" s="283">
        <f t="shared" si="14"/>
        <v>89715340</v>
      </c>
    </row>
    <row r="28" spans="1:23" s="42" customFormat="1" ht="38.25" customHeight="1">
      <c r="A28" s="564" t="s">
        <v>315</v>
      </c>
      <c r="B28" s="565"/>
      <c r="C28" s="565"/>
      <c r="D28" s="291">
        <f t="shared" ref="D28:G28" si="17">D31+D43+D49+D52+D64+D46</f>
        <v>33350519</v>
      </c>
      <c r="E28" s="291">
        <f t="shared" si="17"/>
        <v>92936290</v>
      </c>
      <c r="F28" s="291">
        <f t="shared" si="17"/>
        <v>19463320</v>
      </c>
      <c r="G28" s="291">
        <f t="shared" si="17"/>
        <v>48520000</v>
      </c>
      <c r="H28" s="291">
        <v>48397649</v>
      </c>
      <c r="I28" s="291">
        <v>1013674197</v>
      </c>
      <c r="J28" s="291">
        <f t="shared" si="1"/>
        <v>1256341975</v>
      </c>
      <c r="K28" s="291">
        <f>K31+K43+K49+K52+K64+K46</f>
        <v>167292798</v>
      </c>
      <c r="L28" s="291">
        <f>L31+L43+L49+L52+L64+L46</f>
        <v>171150788</v>
      </c>
      <c r="M28" s="291">
        <f>M31+M43+M49+M52+M64+M46</f>
        <v>282765717</v>
      </c>
      <c r="N28" s="291">
        <f>N31+N43+N49+N52+N64+N46</f>
        <v>155209748</v>
      </c>
      <c r="O28" s="291">
        <f>O31+O43+O49+O52+O64+O46</f>
        <v>272084009</v>
      </c>
      <c r="P28" s="291">
        <f>O28+N28+M28+L28+K28</f>
        <v>1048503060</v>
      </c>
      <c r="Q28" s="291">
        <f>P28+J28</f>
        <v>2304845035</v>
      </c>
    </row>
    <row r="29" spans="1:23" s="42" customFormat="1" ht="38.25" customHeight="1">
      <c r="A29" s="556">
        <v>1</v>
      </c>
      <c r="B29" s="557"/>
      <c r="C29" s="26" t="s">
        <v>310</v>
      </c>
      <c r="D29" s="295">
        <f>D32+D44+D47+D50+D53+D65</f>
        <v>0</v>
      </c>
      <c r="E29" s="295">
        <f>E32+E44+E47+E50+E53+E65</f>
        <v>35680800</v>
      </c>
      <c r="F29" s="295">
        <f t="shared" ref="F29:G29" si="18">F32+F44+F47+F50+F53+F65</f>
        <v>10583000</v>
      </c>
      <c r="G29" s="295">
        <f t="shared" si="18"/>
        <v>15000000</v>
      </c>
      <c r="H29" s="295">
        <v>15000000</v>
      </c>
      <c r="I29" s="295">
        <v>974154197</v>
      </c>
      <c r="J29" s="291">
        <f t="shared" si="1"/>
        <v>1050417997</v>
      </c>
      <c r="K29" s="295">
        <f>K32+K44+K47+K50+K53+K65</f>
        <v>133772798</v>
      </c>
      <c r="L29" s="295">
        <f>L32+L44+L47+L50+L53+L65</f>
        <v>137630788</v>
      </c>
      <c r="M29" s="295">
        <f>M32+M44+M47+M50+M53+M65</f>
        <v>249245717</v>
      </c>
      <c r="N29" s="295">
        <f>N32+N44+N47+N50+N53+N65</f>
        <v>121689748</v>
      </c>
      <c r="O29" s="295">
        <f>O32+O44+O47+O50+O53+O65</f>
        <v>232564009</v>
      </c>
      <c r="P29" s="291">
        <f>O29+N29+M29+L29+K29</f>
        <v>874903060</v>
      </c>
      <c r="Q29" s="295">
        <f>J29+P29</f>
        <v>1925321057</v>
      </c>
    </row>
    <row r="30" spans="1:23" s="42" customFormat="1" ht="38.25" customHeight="1">
      <c r="A30" s="558"/>
      <c r="B30" s="559"/>
      <c r="C30" s="26" t="s">
        <v>311</v>
      </c>
      <c r="D30" s="295">
        <f t="shared" ref="D30:G30" si="19">D42+D45+D48+D51+D63+D66</f>
        <v>33350519</v>
      </c>
      <c r="E30" s="295">
        <f t="shared" si="19"/>
        <v>57255490</v>
      </c>
      <c r="F30" s="295">
        <f t="shared" si="19"/>
        <v>8880320</v>
      </c>
      <c r="G30" s="295">
        <f t="shared" si="19"/>
        <v>33520000</v>
      </c>
      <c r="H30" s="295">
        <v>33397649</v>
      </c>
      <c r="I30" s="295">
        <v>39520000</v>
      </c>
      <c r="J30" s="291">
        <f t="shared" si="1"/>
        <v>205923978</v>
      </c>
      <c r="K30" s="295">
        <f>K42+K45+K48+K51+K63+K66</f>
        <v>33520000</v>
      </c>
      <c r="L30" s="295">
        <f>L42+L45+L48+L51+L63+L66</f>
        <v>33520000</v>
      </c>
      <c r="M30" s="295">
        <f>M42+M45+M48+M51+M63+M66</f>
        <v>33520000</v>
      </c>
      <c r="N30" s="295">
        <f>N42+N45+N48+N51+N63+N66</f>
        <v>33520000</v>
      </c>
      <c r="O30" s="295">
        <f>O42+O45+O48+O51+O63+O66</f>
        <v>39520000</v>
      </c>
      <c r="P30" s="291">
        <f>K30+L30+M30+N30+O30</f>
        <v>173600000</v>
      </c>
      <c r="Q30" s="295">
        <f>J30+P30</f>
        <v>379523978</v>
      </c>
    </row>
    <row r="31" spans="1:23" ht="38.25" customHeight="1">
      <c r="A31" s="558"/>
      <c r="B31" s="559"/>
      <c r="C31" s="29" t="s">
        <v>304</v>
      </c>
      <c r="D31" s="20">
        <f>D32+D42</f>
        <v>2457000</v>
      </c>
      <c r="E31" s="20">
        <f>E32+E42</f>
        <v>2127680</v>
      </c>
      <c r="F31" s="20">
        <f>F32+F42</f>
        <v>90150</v>
      </c>
      <c r="G31" s="20">
        <f t="shared" ref="G31" si="20">G32+G42</f>
        <v>0</v>
      </c>
      <c r="H31" s="20">
        <v>0</v>
      </c>
      <c r="I31" s="20">
        <v>0</v>
      </c>
      <c r="J31" s="291">
        <f t="shared" si="1"/>
        <v>4674830</v>
      </c>
      <c r="K31" s="286">
        <f t="shared" ref="K31:O31" si="21">K32+K42</f>
        <v>0</v>
      </c>
      <c r="L31" s="286">
        <f t="shared" si="21"/>
        <v>0</v>
      </c>
      <c r="M31" s="286">
        <f t="shared" si="21"/>
        <v>0</v>
      </c>
      <c r="N31" s="286">
        <f t="shared" si="21"/>
        <v>0</v>
      </c>
      <c r="O31" s="286">
        <f t="shared" si="21"/>
        <v>0</v>
      </c>
      <c r="P31" s="291">
        <f>O31+N31+M31+L31+K31</f>
        <v>0</v>
      </c>
      <c r="Q31" s="20">
        <f>J31+P31</f>
        <v>4674830</v>
      </c>
    </row>
    <row r="32" spans="1:23" ht="38.25" customHeight="1" outlineLevel="1">
      <c r="A32" s="558"/>
      <c r="B32" s="559"/>
      <c r="C32" s="30" t="s">
        <v>310</v>
      </c>
      <c r="D32" s="283">
        <v>0</v>
      </c>
      <c r="E32" s="283">
        <v>188000</v>
      </c>
      <c r="F32" s="283">
        <v>0</v>
      </c>
      <c r="G32" s="283">
        <v>0</v>
      </c>
      <c r="H32" s="283">
        <v>0</v>
      </c>
      <c r="I32" s="283">
        <v>0</v>
      </c>
      <c r="J32" s="291">
        <f t="shared" si="1"/>
        <v>188000</v>
      </c>
      <c r="K32" s="287">
        <v>0</v>
      </c>
      <c r="L32" s="287">
        <v>0</v>
      </c>
      <c r="M32" s="287">
        <v>0</v>
      </c>
      <c r="N32" s="287">
        <v>0</v>
      </c>
      <c r="O32" s="287">
        <v>0</v>
      </c>
      <c r="P32" s="291">
        <f t="shared" ref="P32:P51" si="22">O32+N32+M32+L32+K32</f>
        <v>0</v>
      </c>
      <c r="Q32" s="283">
        <f t="shared" ref="Q32:Q42" si="23">J32+P32</f>
        <v>188000</v>
      </c>
      <c r="W32" s="1">
        <f>45869000-3933688</f>
        <v>41935312</v>
      </c>
    </row>
    <row r="33" spans="1:23" ht="38.25" customHeight="1" outlineLevel="1">
      <c r="A33" s="558"/>
      <c r="B33" s="559"/>
      <c r="C33" s="30" t="s">
        <v>325</v>
      </c>
      <c r="D33" s="283">
        <v>0</v>
      </c>
      <c r="E33" s="283">
        <v>0</v>
      </c>
      <c r="F33" s="283">
        <v>0</v>
      </c>
      <c r="G33" s="283">
        <v>0</v>
      </c>
      <c r="H33" s="283">
        <v>0</v>
      </c>
      <c r="I33" s="283">
        <v>0</v>
      </c>
      <c r="J33" s="291">
        <v>0</v>
      </c>
      <c r="K33" s="287">
        <v>0</v>
      </c>
      <c r="L33" s="287">
        <v>0</v>
      </c>
      <c r="M33" s="287">
        <v>0</v>
      </c>
      <c r="N33" s="287">
        <v>0</v>
      </c>
      <c r="O33" s="287">
        <v>0</v>
      </c>
      <c r="P33" s="291">
        <f t="shared" si="22"/>
        <v>0</v>
      </c>
      <c r="Q33" s="283" t="s">
        <v>335</v>
      </c>
    </row>
    <row r="34" spans="1:23" ht="38.25" customHeight="1" outlineLevel="1">
      <c r="A34" s="558"/>
      <c r="B34" s="559"/>
      <c r="C34" s="30" t="s">
        <v>326</v>
      </c>
      <c r="D34" s="283">
        <v>0</v>
      </c>
      <c r="E34" s="283">
        <v>0</v>
      </c>
      <c r="F34" s="283">
        <v>0</v>
      </c>
      <c r="G34" s="283">
        <v>0</v>
      </c>
      <c r="H34" s="283">
        <v>0</v>
      </c>
      <c r="I34" s="283">
        <v>0</v>
      </c>
      <c r="J34" s="291">
        <v>0</v>
      </c>
      <c r="K34" s="287">
        <v>0</v>
      </c>
      <c r="L34" s="287">
        <v>0</v>
      </c>
      <c r="M34" s="287">
        <v>0</v>
      </c>
      <c r="N34" s="287">
        <v>0</v>
      </c>
      <c r="O34" s="287">
        <v>0</v>
      </c>
      <c r="P34" s="291">
        <f t="shared" si="22"/>
        <v>0</v>
      </c>
      <c r="Q34" s="283" t="s">
        <v>335</v>
      </c>
    </row>
    <row r="35" spans="1:23" ht="38.25" customHeight="1" outlineLevel="1">
      <c r="A35" s="558"/>
      <c r="B35" s="559"/>
      <c r="C35" s="30" t="s">
        <v>327</v>
      </c>
      <c r="D35" s="283">
        <v>0</v>
      </c>
      <c r="E35" s="283">
        <v>0</v>
      </c>
      <c r="F35" s="283">
        <v>0</v>
      </c>
      <c r="G35" s="283">
        <v>0</v>
      </c>
      <c r="H35" s="283">
        <v>0</v>
      </c>
      <c r="I35" s="283">
        <v>0</v>
      </c>
      <c r="J35" s="291">
        <v>0</v>
      </c>
      <c r="K35" s="287">
        <v>0</v>
      </c>
      <c r="L35" s="287">
        <v>0</v>
      </c>
      <c r="M35" s="287">
        <v>0</v>
      </c>
      <c r="N35" s="287">
        <v>0</v>
      </c>
      <c r="O35" s="287">
        <v>0</v>
      </c>
      <c r="P35" s="291">
        <f t="shared" si="22"/>
        <v>0</v>
      </c>
      <c r="Q35" s="283" t="s">
        <v>335</v>
      </c>
    </row>
    <row r="36" spans="1:23" ht="38.25" customHeight="1" outlineLevel="1">
      <c r="A36" s="558"/>
      <c r="B36" s="559"/>
      <c r="C36" s="30" t="s">
        <v>328</v>
      </c>
      <c r="D36" s="283">
        <v>0</v>
      </c>
      <c r="E36" s="283">
        <f>E32</f>
        <v>188000</v>
      </c>
      <c r="F36" s="283">
        <v>0</v>
      </c>
      <c r="G36" s="283">
        <v>0</v>
      </c>
      <c r="H36" s="283">
        <v>0</v>
      </c>
      <c r="I36" s="283">
        <v>0</v>
      </c>
      <c r="J36" s="291">
        <v>0</v>
      </c>
      <c r="K36" s="287">
        <v>0</v>
      </c>
      <c r="L36" s="287">
        <v>0</v>
      </c>
      <c r="M36" s="287">
        <v>0</v>
      </c>
      <c r="N36" s="287">
        <v>0</v>
      </c>
      <c r="O36" s="287">
        <v>0</v>
      </c>
      <c r="P36" s="291">
        <f t="shared" si="22"/>
        <v>0</v>
      </c>
      <c r="Q36" s="283" t="s">
        <v>335</v>
      </c>
    </row>
    <row r="37" spans="1:23" ht="38.25" customHeight="1" outlineLevel="1">
      <c r="A37" s="558"/>
      <c r="B37" s="559"/>
      <c r="C37" s="30" t="s">
        <v>329</v>
      </c>
      <c r="D37" s="283">
        <v>0</v>
      </c>
      <c r="E37" s="283">
        <v>0</v>
      </c>
      <c r="F37" s="283">
        <v>0</v>
      </c>
      <c r="G37" s="283">
        <v>0</v>
      </c>
      <c r="H37" s="283">
        <v>0</v>
      </c>
      <c r="I37" s="283">
        <v>0</v>
      </c>
      <c r="J37" s="291">
        <v>0</v>
      </c>
      <c r="K37" s="287">
        <v>0</v>
      </c>
      <c r="L37" s="287">
        <v>0</v>
      </c>
      <c r="M37" s="287">
        <v>0</v>
      </c>
      <c r="N37" s="287">
        <v>0</v>
      </c>
      <c r="O37" s="287">
        <v>0</v>
      </c>
      <c r="P37" s="291">
        <f t="shared" si="22"/>
        <v>0</v>
      </c>
      <c r="Q37" s="283" t="s">
        <v>335</v>
      </c>
    </row>
    <row r="38" spans="1:23" ht="38.25" customHeight="1" outlineLevel="1">
      <c r="A38" s="558"/>
      <c r="B38" s="559"/>
      <c r="C38" s="30" t="s">
        <v>330</v>
      </c>
      <c r="D38" s="283">
        <v>0</v>
      </c>
      <c r="E38" s="283">
        <v>0</v>
      </c>
      <c r="F38" s="283">
        <v>0</v>
      </c>
      <c r="G38" s="283">
        <v>0</v>
      </c>
      <c r="H38" s="283">
        <v>0</v>
      </c>
      <c r="I38" s="283">
        <v>0</v>
      </c>
      <c r="J38" s="291">
        <v>0</v>
      </c>
      <c r="K38" s="287">
        <v>0</v>
      </c>
      <c r="L38" s="287">
        <v>0</v>
      </c>
      <c r="M38" s="287">
        <v>0</v>
      </c>
      <c r="N38" s="287">
        <v>0</v>
      </c>
      <c r="O38" s="287">
        <v>0</v>
      </c>
      <c r="P38" s="291">
        <f t="shared" si="22"/>
        <v>0</v>
      </c>
      <c r="Q38" s="283" t="s">
        <v>335</v>
      </c>
    </row>
    <row r="39" spans="1:23" ht="38.25" customHeight="1" outlineLevel="1">
      <c r="A39" s="558"/>
      <c r="B39" s="559"/>
      <c r="C39" s="30" t="s">
        <v>331</v>
      </c>
      <c r="D39" s="283">
        <v>0</v>
      </c>
      <c r="E39" s="283">
        <v>0</v>
      </c>
      <c r="F39" s="283">
        <v>0</v>
      </c>
      <c r="G39" s="283">
        <v>0</v>
      </c>
      <c r="H39" s="283">
        <v>0</v>
      </c>
      <c r="I39" s="283">
        <v>0</v>
      </c>
      <c r="J39" s="291">
        <v>0</v>
      </c>
      <c r="K39" s="287">
        <v>0</v>
      </c>
      <c r="L39" s="287">
        <v>0</v>
      </c>
      <c r="M39" s="287">
        <v>0</v>
      </c>
      <c r="N39" s="287">
        <v>0</v>
      </c>
      <c r="O39" s="287">
        <v>0</v>
      </c>
      <c r="P39" s="291">
        <f t="shared" si="22"/>
        <v>0</v>
      </c>
      <c r="Q39" s="283" t="s">
        <v>335</v>
      </c>
    </row>
    <row r="40" spans="1:23" ht="38.25" customHeight="1" outlineLevel="1">
      <c r="A40" s="558"/>
      <c r="B40" s="559"/>
      <c r="C40" s="30" t="s">
        <v>337</v>
      </c>
      <c r="D40" s="283">
        <v>0</v>
      </c>
      <c r="E40" s="283">
        <v>0</v>
      </c>
      <c r="F40" s="283">
        <v>0</v>
      </c>
      <c r="G40" s="283">
        <v>0</v>
      </c>
      <c r="H40" s="283">
        <v>0</v>
      </c>
      <c r="I40" s="283">
        <v>0</v>
      </c>
      <c r="J40" s="291">
        <v>0</v>
      </c>
      <c r="K40" s="287">
        <v>0</v>
      </c>
      <c r="L40" s="287">
        <v>0</v>
      </c>
      <c r="M40" s="287">
        <v>0</v>
      </c>
      <c r="N40" s="287">
        <v>0</v>
      </c>
      <c r="O40" s="287">
        <v>0</v>
      </c>
      <c r="P40" s="291">
        <f t="shared" si="22"/>
        <v>0</v>
      </c>
      <c r="Q40" s="283" t="s">
        <v>335</v>
      </c>
    </row>
    <row r="41" spans="1:23" ht="38.25" customHeight="1" outlineLevel="1">
      <c r="A41" s="558"/>
      <c r="B41" s="559"/>
      <c r="C41" s="30" t="s">
        <v>332</v>
      </c>
      <c r="D41" s="283">
        <v>0</v>
      </c>
      <c r="E41" s="283">
        <v>0</v>
      </c>
      <c r="F41" s="283">
        <v>0</v>
      </c>
      <c r="G41" s="283">
        <v>0</v>
      </c>
      <c r="H41" s="283">
        <v>0</v>
      </c>
      <c r="I41" s="283">
        <v>0</v>
      </c>
      <c r="J41" s="291">
        <v>0</v>
      </c>
      <c r="K41" s="287">
        <v>0</v>
      </c>
      <c r="L41" s="287">
        <v>0</v>
      </c>
      <c r="M41" s="287">
        <v>0</v>
      </c>
      <c r="N41" s="287">
        <v>0</v>
      </c>
      <c r="O41" s="287">
        <v>0</v>
      </c>
      <c r="P41" s="291">
        <f t="shared" si="22"/>
        <v>0</v>
      </c>
      <c r="Q41" s="283" t="s">
        <v>335</v>
      </c>
    </row>
    <row r="42" spans="1:23" ht="38.25" customHeight="1" outlineLevel="1">
      <c r="A42" s="558"/>
      <c r="B42" s="559"/>
      <c r="C42" s="30" t="s">
        <v>311</v>
      </c>
      <c r="D42" s="283">
        <v>2457000</v>
      </c>
      <c r="E42" s="283">
        <v>1939680</v>
      </c>
      <c r="F42" s="283">
        <v>90150</v>
      </c>
      <c r="G42" s="283">
        <v>0</v>
      </c>
      <c r="H42" s="283">
        <v>0</v>
      </c>
      <c r="I42" s="283">
        <v>0</v>
      </c>
      <c r="J42" s="291">
        <f t="shared" si="1"/>
        <v>4486830</v>
      </c>
      <c r="K42" s="287">
        <v>0</v>
      </c>
      <c r="L42" s="287">
        <v>0</v>
      </c>
      <c r="M42" s="287">
        <v>0</v>
      </c>
      <c r="N42" s="287">
        <v>0</v>
      </c>
      <c r="O42" s="287">
        <v>0</v>
      </c>
      <c r="P42" s="291">
        <f t="shared" si="22"/>
        <v>0</v>
      </c>
      <c r="Q42" s="283">
        <f t="shared" si="23"/>
        <v>4486830</v>
      </c>
      <c r="W42" s="1">
        <f>W32-196024</f>
        <v>41739288</v>
      </c>
    </row>
    <row r="43" spans="1:23" ht="38.25" customHeight="1">
      <c r="A43" s="558"/>
      <c r="B43" s="559"/>
      <c r="C43" s="24" t="s">
        <v>11</v>
      </c>
      <c r="D43" s="20">
        <f>E44+D45</f>
        <v>0</v>
      </c>
      <c r="E43" s="20">
        <f>E44+E45</f>
        <v>12920000</v>
      </c>
      <c r="F43" s="20">
        <f>F44+F45</f>
        <v>0</v>
      </c>
      <c r="G43" s="20">
        <f t="shared" ref="G43" si="24">G44+G45</f>
        <v>0</v>
      </c>
      <c r="H43" s="20">
        <v>0</v>
      </c>
      <c r="I43" s="20">
        <v>6000000</v>
      </c>
      <c r="J43" s="291">
        <f t="shared" si="1"/>
        <v>18920000</v>
      </c>
      <c r="K43" s="286">
        <f t="shared" ref="K43:N43" si="25">K44+K45</f>
        <v>0</v>
      </c>
      <c r="L43" s="286">
        <f t="shared" si="25"/>
        <v>0</v>
      </c>
      <c r="M43" s="286">
        <f t="shared" si="25"/>
        <v>0</v>
      </c>
      <c r="N43" s="286">
        <f t="shared" si="25"/>
        <v>0</v>
      </c>
      <c r="O43" s="20">
        <f>O44+O45</f>
        <v>6000000</v>
      </c>
      <c r="P43" s="291">
        <f t="shared" si="22"/>
        <v>6000000</v>
      </c>
      <c r="Q43" s="20">
        <f>J43+P43</f>
        <v>24920000</v>
      </c>
      <c r="W43" s="1">
        <f>W42-442475</f>
        <v>41296813</v>
      </c>
    </row>
    <row r="44" spans="1:23" ht="38.25" customHeight="1" outlineLevel="1">
      <c r="A44" s="558"/>
      <c r="B44" s="559"/>
      <c r="C44" s="30" t="s">
        <v>310</v>
      </c>
      <c r="D44" s="283">
        <v>0</v>
      </c>
      <c r="E44" s="283">
        <v>0</v>
      </c>
      <c r="F44" s="283">
        <v>0</v>
      </c>
      <c r="G44" s="283">
        <v>0</v>
      </c>
      <c r="H44" s="283">
        <v>0</v>
      </c>
      <c r="I44" s="283">
        <v>0</v>
      </c>
      <c r="J44" s="291">
        <f>I44+H44+G44+F44+E44</f>
        <v>0</v>
      </c>
      <c r="K44" s="283">
        <v>0</v>
      </c>
      <c r="L44" s="283">
        <v>0</v>
      </c>
      <c r="M44" s="283">
        <v>0</v>
      </c>
      <c r="N44" s="283">
        <v>0</v>
      </c>
      <c r="O44" s="283">
        <v>0</v>
      </c>
      <c r="P44" s="291">
        <f t="shared" si="22"/>
        <v>0</v>
      </c>
      <c r="Q44" s="283">
        <f>P44+J44</f>
        <v>0</v>
      </c>
    </row>
    <row r="45" spans="1:23" ht="38.25" customHeight="1" outlineLevel="1">
      <c r="A45" s="558"/>
      <c r="B45" s="559"/>
      <c r="C45" s="30" t="s">
        <v>311</v>
      </c>
      <c r="D45" s="283">
        <v>0</v>
      </c>
      <c r="E45" s="283">
        <f>10000000+2920000</f>
        <v>12920000</v>
      </c>
      <c r="F45" s="283">
        <v>0</v>
      </c>
      <c r="G45" s="283">
        <v>0</v>
      </c>
      <c r="H45" s="283">
        <v>0</v>
      </c>
      <c r="I45" s="283">
        <v>6000000</v>
      </c>
      <c r="J45" s="291">
        <f>I45+H45+G45+F45+E45+D45</f>
        <v>18920000</v>
      </c>
      <c r="K45" s="283">
        <v>0</v>
      </c>
      <c r="L45" s="283">
        <v>0</v>
      </c>
      <c r="M45" s="283">
        <v>0</v>
      </c>
      <c r="N45" s="283">
        <v>0</v>
      </c>
      <c r="O45" s="283">
        <v>6000000</v>
      </c>
      <c r="P45" s="291">
        <f t="shared" si="22"/>
        <v>6000000</v>
      </c>
      <c r="Q45" s="283">
        <f t="shared" ref="Q45:Q48" si="26">J45+P45</f>
        <v>24920000</v>
      </c>
    </row>
    <row r="46" spans="1:23" ht="38.25" customHeight="1">
      <c r="A46" s="558"/>
      <c r="B46" s="559"/>
      <c r="C46" s="24" t="s">
        <v>13</v>
      </c>
      <c r="D46" s="20">
        <f>D47+D48</f>
        <v>126000</v>
      </c>
      <c r="E46" s="20">
        <f t="shared" ref="E46:G46" si="27">E47+E48</f>
        <v>0</v>
      </c>
      <c r="F46" s="20">
        <f t="shared" si="27"/>
        <v>0</v>
      </c>
      <c r="G46" s="20">
        <f t="shared" si="27"/>
        <v>220000</v>
      </c>
      <c r="H46" s="20">
        <v>220000</v>
      </c>
      <c r="I46" s="20">
        <v>220000</v>
      </c>
      <c r="J46" s="291">
        <f>I46+H46+G46+F46+E46+D46</f>
        <v>786000</v>
      </c>
      <c r="K46" s="20">
        <f>K47+K48</f>
        <v>220000</v>
      </c>
      <c r="L46" s="20">
        <f>L47+L48</f>
        <v>220000</v>
      </c>
      <c r="M46" s="20">
        <f>M47+M48</f>
        <v>220000</v>
      </c>
      <c r="N46" s="20">
        <f>N47+N48</f>
        <v>220000</v>
      </c>
      <c r="O46" s="20">
        <f>O47+O48</f>
        <v>220000</v>
      </c>
      <c r="P46" s="291">
        <f t="shared" si="22"/>
        <v>1100000</v>
      </c>
      <c r="Q46" s="20">
        <f>J46+P46</f>
        <v>1886000</v>
      </c>
    </row>
    <row r="47" spans="1:23" ht="38.25" customHeight="1" outlineLevel="1">
      <c r="A47" s="558"/>
      <c r="B47" s="559"/>
      <c r="C47" s="30" t="s">
        <v>310</v>
      </c>
      <c r="D47" s="283">
        <v>0</v>
      </c>
      <c r="E47" s="283">
        <v>0</v>
      </c>
      <c r="F47" s="283">
        <v>0</v>
      </c>
      <c r="G47" s="283">
        <v>0</v>
      </c>
      <c r="H47" s="283">
        <v>0</v>
      </c>
      <c r="I47" s="283">
        <v>0</v>
      </c>
      <c r="J47" s="291">
        <f>I47+H47+G47+F47+E47+D47</f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91">
        <f t="shared" si="22"/>
        <v>0</v>
      </c>
      <c r="Q47" s="283">
        <f>P47+J47</f>
        <v>0</v>
      </c>
    </row>
    <row r="48" spans="1:23" ht="38.25" customHeight="1" outlineLevel="1">
      <c r="A48" s="558"/>
      <c r="B48" s="559"/>
      <c r="C48" s="30" t="s">
        <v>311</v>
      </c>
      <c r="D48" s="283">
        <v>126000</v>
      </c>
      <c r="E48" s="283">
        <v>0</v>
      </c>
      <c r="F48" s="283">
        <v>0</v>
      </c>
      <c r="G48" s="283">
        <v>220000</v>
      </c>
      <c r="H48" s="283">
        <v>220000</v>
      </c>
      <c r="I48" s="283">
        <v>220000</v>
      </c>
      <c r="J48" s="291">
        <f>I48+H48+G48+F48+E48</f>
        <v>660000</v>
      </c>
      <c r="K48" s="283">
        <v>220000</v>
      </c>
      <c r="L48" s="283">
        <v>220000</v>
      </c>
      <c r="M48" s="283">
        <v>220000</v>
      </c>
      <c r="N48" s="283">
        <v>220000</v>
      </c>
      <c r="O48" s="283">
        <v>220000</v>
      </c>
      <c r="P48" s="291">
        <f t="shared" si="22"/>
        <v>1100000</v>
      </c>
      <c r="Q48" s="283">
        <f t="shared" si="26"/>
        <v>1760000</v>
      </c>
    </row>
    <row r="49" spans="1:17" ht="38.25" customHeight="1">
      <c r="A49" s="558"/>
      <c r="B49" s="559"/>
      <c r="C49" s="24" t="s">
        <v>12</v>
      </c>
      <c r="D49" s="20">
        <f>D50+D51</f>
        <v>151542</v>
      </c>
      <c r="E49" s="20">
        <f>E50+E51</f>
        <v>134400</v>
      </c>
      <c r="F49" s="20">
        <f>F50+F51</f>
        <v>32200</v>
      </c>
      <c r="G49" s="20">
        <f t="shared" ref="G49" si="28">G50+G51</f>
        <v>0</v>
      </c>
      <c r="H49" s="20">
        <v>0</v>
      </c>
      <c r="I49" s="20">
        <v>0</v>
      </c>
      <c r="J49" s="291">
        <f>I49+H49+G49+F49+E49+D49</f>
        <v>318142</v>
      </c>
      <c r="K49" s="20">
        <f t="shared" ref="K49:O49" si="29">K50+K51</f>
        <v>0</v>
      </c>
      <c r="L49" s="20">
        <f t="shared" si="29"/>
        <v>0</v>
      </c>
      <c r="M49" s="20">
        <f t="shared" si="29"/>
        <v>0</v>
      </c>
      <c r="N49" s="20">
        <f t="shared" si="29"/>
        <v>0</v>
      </c>
      <c r="O49" s="20">
        <f t="shared" si="29"/>
        <v>0</v>
      </c>
      <c r="P49" s="291">
        <f t="shared" si="22"/>
        <v>0</v>
      </c>
      <c r="Q49" s="20">
        <f>J49+P49</f>
        <v>318142</v>
      </c>
    </row>
    <row r="50" spans="1:17" ht="38.25" customHeight="1" outlineLevel="1">
      <c r="A50" s="558"/>
      <c r="B50" s="559"/>
      <c r="C50" s="30" t="s">
        <v>310</v>
      </c>
      <c r="D50" s="283">
        <v>0</v>
      </c>
      <c r="E50" s="283">
        <v>0</v>
      </c>
      <c r="F50" s="283">
        <v>0</v>
      </c>
      <c r="G50" s="283">
        <v>0</v>
      </c>
      <c r="H50" s="283">
        <v>0</v>
      </c>
      <c r="I50" s="283">
        <v>0</v>
      </c>
      <c r="J50" s="291">
        <f t="shared" ref="J50:J63" si="30">I50+H50+G50+F50+E50+D50</f>
        <v>0</v>
      </c>
      <c r="K50" s="287">
        <v>0</v>
      </c>
      <c r="L50" s="287">
        <v>0</v>
      </c>
      <c r="M50" s="287">
        <v>0</v>
      </c>
      <c r="N50" s="287">
        <v>0</v>
      </c>
      <c r="O50" s="287">
        <v>0</v>
      </c>
      <c r="P50" s="291">
        <f t="shared" si="22"/>
        <v>0</v>
      </c>
      <c r="Q50" s="283">
        <f>P50+J50</f>
        <v>0</v>
      </c>
    </row>
    <row r="51" spans="1:17" ht="38.25" customHeight="1" outlineLevel="1" thickBot="1">
      <c r="A51" s="562"/>
      <c r="B51" s="563"/>
      <c r="C51" s="31" t="s">
        <v>311</v>
      </c>
      <c r="D51" s="283">
        <v>151542</v>
      </c>
      <c r="E51" s="283">
        <v>134400</v>
      </c>
      <c r="F51" s="283">
        <v>32200</v>
      </c>
      <c r="G51" s="283">
        <v>0</v>
      </c>
      <c r="H51" s="283">
        <v>0</v>
      </c>
      <c r="I51" s="283">
        <v>0</v>
      </c>
      <c r="J51" s="291">
        <f>I51+H51+G51+F51+E51+D51</f>
        <v>318142</v>
      </c>
      <c r="K51" s="290">
        <v>0</v>
      </c>
      <c r="L51" s="290">
        <v>0</v>
      </c>
      <c r="M51" s="290">
        <v>0</v>
      </c>
      <c r="N51" s="290">
        <v>0</v>
      </c>
      <c r="O51" s="290">
        <v>0</v>
      </c>
      <c r="P51" s="291">
        <f t="shared" si="22"/>
        <v>0</v>
      </c>
      <c r="Q51" s="283">
        <f t="shared" ref="Q51" si="31">J51+P51</f>
        <v>318142</v>
      </c>
    </row>
    <row r="52" spans="1:17" ht="38.25" customHeight="1" thickTop="1">
      <c r="A52" s="568">
        <v>1</v>
      </c>
      <c r="B52" s="569"/>
      <c r="C52" s="49" t="s">
        <v>277</v>
      </c>
      <c r="D52" s="20">
        <f t="shared" ref="D52:G52" si="32">D53+D63</f>
        <v>30615977</v>
      </c>
      <c r="E52" s="20">
        <f t="shared" si="32"/>
        <v>77754210</v>
      </c>
      <c r="F52" s="20">
        <f t="shared" si="32"/>
        <v>19340970</v>
      </c>
      <c r="G52" s="20">
        <f t="shared" si="32"/>
        <v>48300000</v>
      </c>
      <c r="H52" s="20">
        <v>48177649</v>
      </c>
      <c r="I52" s="20">
        <v>1007454197</v>
      </c>
      <c r="J52" s="291">
        <f t="shared" ref="J52:J62" si="33">I52+H52+G52+F52+E52+D52</f>
        <v>1231643003</v>
      </c>
      <c r="K52" s="20">
        <f t="shared" ref="K52:O52" si="34">K53+K63</f>
        <v>167072798</v>
      </c>
      <c r="L52" s="20">
        <f t="shared" si="34"/>
        <v>170930788</v>
      </c>
      <c r="M52" s="20">
        <f t="shared" si="34"/>
        <v>282545717</v>
      </c>
      <c r="N52" s="20">
        <f t="shared" si="34"/>
        <v>154989748</v>
      </c>
      <c r="O52" s="20">
        <f t="shared" si="34"/>
        <v>265864009</v>
      </c>
      <c r="P52" s="291">
        <f>O52+N52+M52+L52+K52</f>
        <v>1041403060</v>
      </c>
      <c r="Q52" s="20">
        <f>J52+P52</f>
        <v>2273046063</v>
      </c>
    </row>
    <row r="53" spans="1:17" ht="38.25" customHeight="1" outlineLevel="1">
      <c r="A53" s="558"/>
      <c r="B53" s="559"/>
      <c r="C53" s="30" t="s">
        <v>310</v>
      </c>
      <c r="D53" s="287">
        <v>0</v>
      </c>
      <c r="E53" s="283">
        <f>E54</f>
        <v>35492800</v>
      </c>
      <c r="F53" s="283">
        <v>10583000</v>
      </c>
      <c r="G53" s="283">
        <v>15000000</v>
      </c>
      <c r="H53" s="283">
        <v>15000000</v>
      </c>
      <c r="I53" s="283">
        <v>974154197</v>
      </c>
      <c r="J53" s="291">
        <f t="shared" si="33"/>
        <v>1050229997</v>
      </c>
      <c r="K53" s="283">
        <v>133772798</v>
      </c>
      <c r="L53" s="283">
        <v>137630788</v>
      </c>
      <c r="M53" s="283">
        <v>249245717</v>
      </c>
      <c r="N53" s="283">
        <v>121689748</v>
      </c>
      <c r="O53" s="283">
        <v>232564009</v>
      </c>
      <c r="P53" s="291">
        <f>O53+N53+M53+L53+K53</f>
        <v>874903060</v>
      </c>
      <c r="Q53" s="283">
        <f t="shared" ref="Q53:Q63" si="35">J53+P53</f>
        <v>1925133057</v>
      </c>
    </row>
    <row r="54" spans="1:17" ht="38.25" customHeight="1" outlineLevel="1">
      <c r="A54" s="558"/>
      <c r="B54" s="559"/>
      <c r="C54" s="30" t="s">
        <v>325</v>
      </c>
      <c r="D54" s="287">
        <v>0</v>
      </c>
      <c r="E54" s="283">
        <f>SUM(E55:E62)</f>
        <v>35492800</v>
      </c>
      <c r="F54" s="283">
        <v>10583000</v>
      </c>
      <c r="G54" s="283">
        <f t="shared" ref="G54:O54" si="36">SUM(G55:G62)</f>
        <v>15000000</v>
      </c>
      <c r="H54" s="283">
        <v>15000000</v>
      </c>
      <c r="I54" s="283">
        <v>974154197</v>
      </c>
      <c r="J54" s="291">
        <f t="shared" si="33"/>
        <v>1050229997</v>
      </c>
      <c r="K54" s="283">
        <f t="shared" si="36"/>
        <v>133772798</v>
      </c>
      <c r="L54" s="283">
        <f t="shared" si="36"/>
        <v>137630788</v>
      </c>
      <c r="M54" s="283">
        <f t="shared" si="36"/>
        <v>249245717</v>
      </c>
      <c r="N54" s="283">
        <f t="shared" si="36"/>
        <v>121689748</v>
      </c>
      <c r="O54" s="283">
        <f t="shared" si="36"/>
        <v>232564009</v>
      </c>
      <c r="P54" s="291">
        <f t="shared" ref="P54:P62" si="37">O54+N54+M54+L54+K54</f>
        <v>874903060</v>
      </c>
      <c r="Q54" s="283">
        <f t="shared" si="35"/>
        <v>1925133057</v>
      </c>
    </row>
    <row r="55" spans="1:17" ht="38.25" customHeight="1" outlineLevel="1">
      <c r="A55" s="558"/>
      <c r="B55" s="559"/>
      <c r="C55" s="30" t="s">
        <v>326</v>
      </c>
      <c r="D55" s="287">
        <v>0</v>
      </c>
      <c r="E55" s="283">
        <f>6214000+10839510</f>
        <v>17053510</v>
      </c>
      <c r="F55" s="283">
        <v>0</v>
      </c>
      <c r="G55" s="283">
        <f>1875000</f>
        <v>1875000</v>
      </c>
      <c r="H55" s="283">
        <v>1875000</v>
      </c>
      <c r="I55" s="283">
        <v>474380154</v>
      </c>
      <c r="J55" s="291">
        <f t="shared" si="33"/>
        <v>495183664</v>
      </c>
      <c r="K55" s="283">
        <v>16721600</v>
      </c>
      <c r="L55" s="283">
        <v>17203849</v>
      </c>
      <c r="M55" s="283">
        <v>31155718</v>
      </c>
      <c r="N55" s="283">
        <v>15211219</v>
      </c>
      <c r="O55" s="283">
        <v>29070502</v>
      </c>
      <c r="P55" s="291">
        <f t="shared" si="37"/>
        <v>109362888</v>
      </c>
      <c r="Q55" s="283">
        <f t="shared" si="35"/>
        <v>604546552</v>
      </c>
    </row>
    <row r="56" spans="1:17" ht="38.25" customHeight="1" outlineLevel="1">
      <c r="A56" s="558"/>
      <c r="B56" s="559"/>
      <c r="C56" s="30" t="s">
        <v>327</v>
      </c>
      <c r="D56" s="287">
        <v>0</v>
      </c>
      <c r="E56" s="283">
        <f>3389000+3020870</f>
        <v>6409870</v>
      </c>
      <c r="F56" s="283">
        <v>8292000</v>
      </c>
      <c r="G56" s="283">
        <v>1875000</v>
      </c>
      <c r="H56" s="283">
        <v>1875000</v>
      </c>
      <c r="I56" s="283">
        <v>74380149</v>
      </c>
      <c r="J56" s="291">
        <f t="shared" si="33"/>
        <v>92832019</v>
      </c>
      <c r="K56" s="283">
        <v>16721600</v>
      </c>
      <c r="L56" s="283">
        <v>17203848</v>
      </c>
      <c r="M56" s="283">
        <v>31155715</v>
      </c>
      <c r="N56" s="283">
        <v>15211218</v>
      </c>
      <c r="O56" s="283">
        <v>29070501</v>
      </c>
      <c r="P56" s="291">
        <f t="shared" si="37"/>
        <v>109362882</v>
      </c>
      <c r="Q56" s="283">
        <f t="shared" si="35"/>
        <v>202194901</v>
      </c>
    </row>
    <row r="57" spans="1:17" ht="38.25" customHeight="1" outlineLevel="1">
      <c r="A57" s="558"/>
      <c r="B57" s="559"/>
      <c r="C57" s="30" t="s">
        <v>328</v>
      </c>
      <c r="D57" s="287">
        <v>0</v>
      </c>
      <c r="E57" s="283">
        <f>1027000+1349480</f>
        <v>2376480</v>
      </c>
      <c r="F57" s="283">
        <v>684000</v>
      </c>
      <c r="G57" s="283">
        <v>1875000</v>
      </c>
      <c r="H57" s="283">
        <v>1875000</v>
      </c>
      <c r="I57" s="283">
        <v>74380149</v>
      </c>
      <c r="J57" s="291">
        <f t="shared" si="33"/>
        <v>81190629</v>
      </c>
      <c r="K57" s="283">
        <v>16721600</v>
      </c>
      <c r="L57" s="283">
        <v>17203849</v>
      </c>
      <c r="M57" s="283">
        <v>31155714</v>
      </c>
      <c r="N57" s="283">
        <v>15211219</v>
      </c>
      <c r="O57" s="283">
        <v>29070501</v>
      </c>
      <c r="P57" s="291">
        <f t="shared" si="37"/>
        <v>109362883</v>
      </c>
      <c r="Q57" s="283">
        <f t="shared" si="35"/>
        <v>190553512</v>
      </c>
    </row>
    <row r="58" spans="1:17" ht="38.25" customHeight="1">
      <c r="A58" s="558"/>
      <c r="B58" s="559"/>
      <c r="C58" s="30" t="s">
        <v>329</v>
      </c>
      <c r="D58" s="287">
        <v>0</v>
      </c>
      <c r="E58" s="283">
        <v>7113000</v>
      </c>
      <c r="F58" s="283">
        <v>691000</v>
      </c>
      <c r="G58" s="283">
        <v>1875000</v>
      </c>
      <c r="H58" s="283">
        <v>1875000</v>
      </c>
      <c r="I58" s="283">
        <v>74380149</v>
      </c>
      <c r="J58" s="291">
        <f t="shared" si="33"/>
        <v>85934149</v>
      </c>
      <c r="K58" s="283">
        <v>16721599</v>
      </c>
      <c r="L58" s="283">
        <v>17203848</v>
      </c>
      <c r="M58" s="283">
        <v>31155714</v>
      </c>
      <c r="N58" s="283">
        <v>15211218</v>
      </c>
      <c r="O58" s="283">
        <v>29070501</v>
      </c>
      <c r="P58" s="291">
        <f t="shared" si="37"/>
        <v>109362880</v>
      </c>
      <c r="Q58" s="283">
        <f t="shared" si="35"/>
        <v>195297029</v>
      </c>
    </row>
    <row r="59" spans="1:17" ht="38.25" customHeight="1">
      <c r="A59" s="558"/>
      <c r="B59" s="559"/>
      <c r="C59" s="30" t="s">
        <v>330</v>
      </c>
      <c r="D59" s="287">
        <v>0</v>
      </c>
      <c r="E59" s="283">
        <f>1071000+470940</f>
        <v>1541940</v>
      </c>
      <c r="F59" s="283">
        <v>0</v>
      </c>
      <c r="G59" s="283">
        <v>1875000</v>
      </c>
      <c r="H59" s="283">
        <v>1875000</v>
      </c>
      <c r="I59" s="283">
        <v>74380149</v>
      </c>
      <c r="J59" s="291">
        <f t="shared" si="33"/>
        <v>79672089</v>
      </c>
      <c r="K59" s="283">
        <v>16721599</v>
      </c>
      <c r="L59" s="283">
        <v>17203849</v>
      </c>
      <c r="M59" s="283">
        <v>31155714</v>
      </c>
      <c r="N59" s="283">
        <v>15211219</v>
      </c>
      <c r="O59" s="283">
        <v>29070501</v>
      </c>
      <c r="P59" s="291">
        <f t="shared" si="37"/>
        <v>109362882</v>
      </c>
      <c r="Q59" s="283">
        <f t="shared" si="35"/>
        <v>189034971</v>
      </c>
    </row>
    <row r="60" spans="1:17" ht="38.25" customHeight="1">
      <c r="A60" s="558"/>
      <c r="B60" s="559"/>
      <c r="C60" s="30" t="s">
        <v>331</v>
      </c>
      <c r="D60" s="287">
        <v>0</v>
      </c>
      <c r="E60" s="283">
        <v>909000</v>
      </c>
      <c r="F60" s="283">
        <v>0</v>
      </c>
      <c r="G60" s="283">
        <v>1875000</v>
      </c>
      <c r="H60" s="283">
        <v>1875000</v>
      </c>
      <c r="I60" s="283">
        <v>74380149</v>
      </c>
      <c r="J60" s="291">
        <f t="shared" si="33"/>
        <v>79039149</v>
      </c>
      <c r="K60" s="283">
        <v>16721600</v>
      </c>
      <c r="L60" s="283">
        <v>17203848</v>
      </c>
      <c r="M60" s="283">
        <v>31155714</v>
      </c>
      <c r="N60" s="283">
        <v>15211218</v>
      </c>
      <c r="O60" s="283">
        <v>29070501</v>
      </c>
      <c r="P60" s="291">
        <f t="shared" si="37"/>
        <v>109362881</v>
      </c>
      <c r="Q60" s="283">
        <f t="shared" si="35"/>
        <v>188402030</v>
      </c>
    </row>
    <row r="61" spans="1:17" ht="38.25" customHeight="1">
      <c r="A61" s="558"/>
      <c r="B61" s="559"/>
      <c r="C61" s="30" t="s">
        <v>337</v>
      </c>
      <c r="D61" s="287">
        <v>0</v>
      </c>
      <c r="E61" s="283">
        <v>36000</v>
      </c>
      <c r="F61" s="283">
        <v>916000</v>
      </c>
      <c r="G61" s="283">
        <v>1875000</v>
      </c>
      <c r="H61" s="283">
        <v>1875000</v>
      </c>
      <c r="I61" s="283">
        <v>74380149</v>
      </c>
      <c r="J61" s="291">
        <f t="shared" si="33"/>
        <v>79082149</v>
      </c>
      <c r="K61" s="283">
        <v>16721600</v>
      </c>
      <c r="L61" s="283">
        <v>17203848</v>
      </c>
      <c r="M61" s="283">
        <v>31155714</v>
      </c>
      <c r="N61" s="283">
        <v>15211219</v>
      </c>
      <c r="O61" s="283">
        <v>29070501</v>
      </c>
      <c r="P61" s="291">
        <f t="shared" si="37"/>
        <v>109362882</v>
      </c>
      <c r="Q61" s="283">
        <f t="shared" si="35"/>
        <v>188445031</v>
      </c>
    </row>
    <row r="62" spans="1:17" ht="38.25" customHeight="1">
      <c r="A62" s="558"/>
      <c r="B62" s="559"/>
      <c r="C62" s="30" t="s">
        <v>332</v>
      </c>
      <c r="D62" s="287">
        <v>0</v>
      </c>
      <c r="E62" s="283">
        <v>53000</v>
      </c>
      <c r="F62" s="283">
        <v>0</v>
      </c>
      <c r="G62" s="283">
        <v>1875000</v>
      </c>
      <c r="H62" s="283">
        <v>1875000</v>
      </c>
      <c r="I62" s="283">
        <v>53493149</v>
      </c>
      <c r="J62" s="291">
        <f t="shared" si="33"/>
        <v>57296149</v>
      </c>
      <c r="K62" s="283">
        <v>16721600</v>
      </c>
      <c r="L62" s="283">
        <v>17203849</v>
      </c>
      <c r="M62" s="283">
        <v>31155714</v>
      </c>
      <c r="N62" s="283">
        <v>15211218</v>
      </c>
      <c r="O62" s="283">
        <v>29070501</v>
      </c>
      <c r="P62" s="291">
        <f t="shared" si="37"/>
        <v>109362882</v>
      </c>
      <c r="Q62" s="283">
        <f t="shared" si="35"/>
        <v>166659031</v>
      </c>
    </row>
    <row r="63" spans="1:17" ht="38.25" customHeight="1">
      <c r="A63" s="558"/>
      <c r="B63" s="559"/>
      <c r="C63" s="30" t="s">
        <v>311</v>
      </c>
      <c r="D63" s="283">
        <v>30615977</v>
      </c>
      <c r="E63" s="283">
        <v>42261410</v>
      </c>
      <c r="F63" s="283">
        <v>8757970</v>
      </c>
      <c r="G63" s="283">
        <v>33300000</v>
      </c>
      <c r="H63" s="283">
        <v>33177649</v>
      </c>
      <c r="I63" s="283">
        <v>33300000</v>
      </c>
      <c r="J63" s="291">
        <f t="shared" si="30"/>
        <v>181413006</v>
      </c>
      <c r="K63" s="283">
        <v>33300000</v>
      </c>
      <c r="L63" s="283">
        <v>33300000</v>
      </c>
      <c r="M63" s="283">
        <v>33300000</v>
      </c>
      <c r="N63" s="283">
        <v>33300000</v>
      </c>
      <c r="O63" s="283">
        <v>33300000</v>
      </c>
      <c r="P63" s="291">
        <f>O63+N63+M63+L63+K63</f>
        <v>166500000</v>
      </c>
      <c r="Q63" s="283">
        <f t="shared" si="35"/>
        <v>347913006</v>
      </c>
    </row>
    <row r="64" spans="1:17" ht="38.25" customHeight="1">
      <c r="A64" s="558"/>
      <c r="B64" s="559"/>
      <c r="C64" s="24" t="s">
        <v>22</v>
      </c>
      <c r="D64" s="286">
        <f>D65+D66</f>
        <v>0</v>
      </c>
      <c r="E64" s="286">
        <f>E65+E66</f>
        <v>0</v>
      </c>
      <c r="F64" s="286">
        <f t="shared" ref="F64:G64" si="38">F65+F66</f>
        <v>0</v>
      </c>
      <c r="G64" s="286">
        <f t="shared" si="38"/>
        <v>0</v>
      </c>
      <c r="H64" s="286">
        <v>0</v>
      </c>
      <c r="I64" s="286">
        <v>0</v>
      </c>
      <c r="J64" s="291">
        <f t="shared" ref="J64:J136" si="39">I64+H64+G64+F64+E64</f>
        <v>0</v>
      </c>
      <c r="K64" s="286">
        <f t="shared" ref="K64:O64" si="40">K65+K66</f>
        <v>0</v>
      </c>
      <c r="L64" s="286">
        <f t="shared" si="40"/>
        <v>0</v>
      </c>
      <c r="M64" s="286">
        <f t="shared" si="40"/>
        <v>0</v>
      </c>
      <c r="N64" s="286">
        <f t="shared" si="40"/>
        <v>0</v>
      </c>
      <c r="O64" s="286">
        <f t="shared" si="40"/>
        <v>0</v>
      </c>
      <c r="P64" s="291">
        <f t="shared" ref="P64:P66" si="41">O64+N64+M64+L64+K64</f>
        <v>0</v>
      </c>
      <c r="Q64" s="292">
        <f>P64+J64</f>
        <v>0</v>
      </c>
    </row>
    <row r="65" spans="1:17" ht="38.25" customHeight="1">
      <c r="A65" s="558"/>
      <c r="B65" s="559"/>
      <c r="C65" s="30" t="s">
        <v>310</v>
      </c>
      <c r="D65" s="287">
        <v>0</v>
      </c>
      <c r="E65" s="287">
        <v>0</v>
      </c>
      <c r="F65" s="287">
        <v>0</v>
      </c>
      <c r="G65" s="287">
        <v>0</v>
      </c>
      <c r="H65" s="287">
        <v>0</v>
      </c>
      <c r="I65" s="287">
        <v>0</v>
      </c>
      <c r="J65" s="291">
        <f t="shared" si="39"/>
        <v>0</v>
      </c>
      <c r="K65" s="287">
        <v>0</v>
      </c>
      <c r="L65" s="287">
        <v>0</v>
      </c>
      <c r="M65" s="287">
        <v>0</v>
      </c>
      <c r="N65" s="287">
        <v>0</v>
      </c>
      <c r="O65" s="287">
        <v>0</v>
      </c>
      <c r="P65" s="291">
        <f t="shared" si="41"/>
        <v>0</v>
      </c>
      <c r="Q65" s="289">
        <f>P65+J65</f>
        <v>0</v>
      </c>
    </row>
    <row r="66" spans="1:17" ht="38.25" customHeight="1">
      <c r="A66" s="560"/>
      <c r="B66" s="561"/>
      <c r="C66" s="30" t="s">
        <v>311</v>
      </c>
      <c r="D66" s="287">
        <v>0</v>
      </c>
      <c r="E66" s="287">
        <v>0</v>
      </c>
      <c r="F66" s="287">
        <v>0</v>
      </c>
      <c r="G66" s="287">
        <v>0</v>
      </c>
      <c r="H66" s="287">
        <v>0</v>
      </c>
      <c r="I66" s="287">
        <v>0</v>
      </c>
      <c r="J66" s="291">
        <f t="shared" si="39"/>
        <v>0</v>
      </c>
      <c r="K66" s="287">
        <v>0</v>
      </c>
      <c r="L66" s="287">
        <v>0</v>
      </c>
      <c r="M66" s="287">
        <v>0</v>
      </c>
      <c r="N66" s="287">
        <v>0</v>
      </c>
      <c r="O66" s="287">
        <v>0</v>
      </c>
      <c r="P66" s="291">
        <f t="shared" si="41"/>
        <v>0</v>
      </c>
      <c r="Q66" s="289">
        <f t="shared" ref="Q66" si="42">P66+J66</f>
        <v>0</v>
      </c>
    </row>
    <row r="67" spans="1:17" s="42" customFormat="1" ht="38.25" customHeight="1">
      <c r="A67" s="564" t="s">
        <v>316</v>
      </c>
      <c r="B67" s="565"/>
      <c r="C67" s="565"/>
      <c r="D67" s="293">
        <f t="shared" ref="D67:G67" si="43">D70+D73+D88+D91+D103+D85</f>
        <v>0</v>
      </c>
      <c r="E67" s="291">
        <f t="shared" si="43"/>
        <v>16312290</v>
      </c>
      <c r="F67" s="291">
        <f t="shared" si="43"/>
        <v>12290110</v>
      </c>
      <c r="G67" s="291">
        <f t="shared" si="43"/>
        <v>33920000</v>
      </c>
      <c r="H67" s="291">
        <v>33990000</v>
      </c>
      <c r="I67" s="291">
        <v>32786000</v>
      </c>
      <c r="J67" s="291">
        <f t="shared" si="39"/>
        <v>129298400</v>
      </c>
      <c r="K67" s="291">
        <f>K70+K73+K88+K91+K103+K85</f>
        <v>110135740</v>
      </c>
      <c r="L67" s="291">
        <f>L70+L73+L88+L91+L103+L85</f>
        <v>41923000</v>
      </c>
      <c r="M67" s="291">
        <f>M70+M73+M88+M91+M103+M85</f>
        <v>42195400</v>
      </c>
      <c r="N67" s="291">
        <f>N70+N73+N88+N91+N103+N85</f>
        <v>46657000</v>
      </c>
      <c r="O67" s="291">
        <f>O70+O73+O88+O91+O103+O85</f>
        <v>52038000</v>
      </c>
      <c r="P67" s="291">
        <f>O67+N67+M67+L67+K67</f>
        <v>292949140</v>
      </c>
      <c r="Q67" s="291">
        <f>J67+P67</f>
        <v>422247540</v>
      </c>
    </row>
    <row r="68" spans="1:17" s="42" customFormat="1" ht="38.25" customHeight="1">
      <c r="A68" s="556">
        <v>2</v>
      </c>
      <c r="B68" s="557"/>
      <c r="C68" s="26" t="s">
        <v>310</v>
      </c>
      <c r="D68" s="294">
        <f t="shared" ref="D68:G68" si="44">D71+D74+D86+D89+D92+D104</f>
        <v>0</v>
      </c>
      <c r="E68" s="295">
        <f t="shared" si="44"/>
        <v>6968200</v>
      </c>
      <c r="F68" s="284">
        <f>F71+F74+F86+F89+F92+F104</f>
        <v>5558000</v>
      </c>
      <c r="G68" s="284">
        <f t="shared" si="44"/>
        <v>15544000</v>
      </c>
      <c r="H68" s="284">
        <v>15544000</v>
      </c>
      <c r="I68" s="284">
        <v>12610000</v>
      </c>
      <c r="J68" s="291">
        <f t="shared" si="39"/>
        <v>56224200</v>
      </c>
      <c r="K68" s="284">
        <f>K71+K74+K86+K89+K92+K104</f>
        <v>42359900</v>
      </c>
      <c r="L68" s="284">
        <f>L71+L74+L86+L89+L92+L104</f>
        <v>14855000</v>
      </c>
      <c r="M68" s="284">
        <f>M71+M74+M86+M89+M92+M104</f>
        <v>16229000</v>
      </c>
      <c r="N68" s="284">
        <f>N71+N74+N86+N89+N92+N104</f>
        <v>17945000</v>
      </c>
      <c r="O68" s="284">
        <f>O71+O74+O86+O89+O92+O104</f>
        <v>19930000</v>
      </c>
      <c r="P68" s="291">
        <f>O68+N68+M68+L68+K68</f>
        <v>111318900</v>
      </c>
      <c r="Q68" s="283">
        <f>J68+P68</f>
        <v>167543100</v>
      </c>
    </row>
    <row r="69" spans="1:17" s="42" customFormat="1" ht="38.25" customHeight="1">
      <c r="A69" s="558"/>
      <c r="B69" s="559"/>
      <c r="C69" s="26" t="s">
        <v>311</v>
      </c>
      <c r="D69" s="294">
        <f t="shared" ref="D69:G69" si="45">D72+D84+D87+D90+D102+D105</f>
        <v>0</v>
      </c>
      <c r="E69" s="295">
        <f t="shared" si="45"/>
        <v>9344090</v>
      </c>
      <c r="F69" s="284">
        <f t="shared" si="45"/>
        <v>6732110</v>
      </c>
      <c r="G69" s="284">
        <f t="shared" si="45"/>
        <v>18376000</v>
      </c>
      <c r="H69" s="284">
        <v>18446000</v>
      </c>
      <c r="I69" s="284">
        <v>20176000</v>
      </c>
      <c r="J69" s="291">
        <f t="shared" si="39"/>
        <v>73074200</v>
      </c>
      <c r="K69" s="284">
        <f>K72+K84+K87+K90+K102+K105</f>
        <v>67775840</v>
      </c>
      <c r="L69" s="284">
        <f>L72+L84+L87+L90+L102+L105</f>
        <v>27068000</v>
      </c>
      <c r="M69" s="284">
        <f>M72+M84+M87+M90+M102+M105</f>
        <v>25966400</v>
      </c>
      <c r="N69" s="284">
        <f>N72+N84+N87+N90+N102+N105</f>
        <v>28712000</v>
      </c>
      <c r="O69" s="284">
        <f>O72+O84+O87+O90+O102+O105</f>
        <v>32108000</v>
      </c>
      <c r="P69" s="291">
        <f>K69+L69+M69+N69+O69</f>
        <v>181630240</v>
      </c>
      <c r="Q69" s="283">
        <f>J69+P69</f>
        <v>254704440</v>
      </c>
    </row>
    <row r="70" spans="1:17" ht="38.25" customHeight="1">
      <c r="A70" s="558"/>
      <c r="B70" s="559"/>
      <c r="C70" s="29" t="s">
        <v>304</v>
      </c>
      <c r="D70" s="286">
        <f>D71+D72</f>
        <v>0</v>
      </c>
      <c r="E70" s="286">
        <f>E71+E72</f>
        <v>0</v>
      </c>
      <c r="F70" s="286">
        <f>F71+F72</f>
        <v>0</v>
      </c>
      <c r="G70" s="286">
        <f t="shared" ref="G70" si="46">G71+G72</f>
        <v>0</v>
      </c>
      <c r="H70" s="286">
        <v>0</v>
      </c>
      <c r="I70" s="286">
        <v>0</v>
      </c>
      <c r="J70" s="291">
        <f t="shared" si="39"/>
        <v>0</v>
      </c>
      <c r="K70" s="286">
        <f t="shared" ref="K70:O70" si="47">K71+K72</f>
        <v>0</v>
      </c>
      <c r="L70" s="286">
        <f t="shared" si="47"/>
        <v>0</v>
      </c>
      <c r="M70" s="286">
        <f t="shared" si="47"/>
        <v>0</v>
      </c>
      <c r="N70" s="286">
        <f t="shared" si="47"/>
        <v>0</v>
      </c>
      <c r="O70" s="286">
        <f t="shared" si="47"/>
        <v>0</v>
      </c>
      <c r="P70" s="291">
        <f>O70+N70+M70+L70+K70</f>
        <v>0</v>
      </c>
      <c r="Q70" s="296">
        <f t="shared" ref="Q70:Q89" si="48">J70+P70</f>
        <v>0</v>
      </c>
    </row>
    <row r="71" spans="1:17" ht="38.25" customHeight="1">
      <c r="A71" s="558"/>
      <c r="B71" s="559"/>
      <c r="C71" s="30" t="s">
        <v>310</v>
      </c>
      <c r="D71" s="287">
        <v>0</v>
      </c>
      <c r="E71" s="287">
        <v>0</v>
      </c>
      <c r="F71" s="287">
        <v>0</v>
      </c>
      <c r="G71" s="287">
        <v>0</v>
      </c>
      <c r="H71" s="287">
        <v>0</v>
      </c>
      <c r="I71" s="287">
        <v>0</v>
      </c>
      <c r="J71" s="291">
        <f t="shared" si="39"/>
        <v>0</v>
      </c>
      <c r="K71" s="287">
        <v>0</v>
      </c>
      <c r="L71" s="287">
        <v>0</v>
      </c>
      <c r="M71" s="287">
        <v>0</v>
      </c>
      <c r="N71" s="287">
        <v>0</v>
      </c>
      <c r="O71" s="287">
        <v>0</v>
      </c>
      <c r="P71" s="291">
        <f t="shared" ref="P71:P73" si="49">O71+N71+M71+L71+K71</f>
        <v>0</v>
      </c>
      <c r="Q71" s="297">
        <f t="shared" si="48"/>
        <v>0</v>
      </c>
    </row>
    <row r="72" spans="1:17" ht="38.25" customHeight="1">
      <c r="A72" s="558"/>
      <c r="B72" s="559"/>
      <c r="C72" s="30" t="s">
        <v>311</v>
      </c>
      <c r="D72" s="287">
        <v>0</v>
      </c>
      <c r="E72" s="287">
        <v>0</v>
      </c>
      <c r="F72" s="287">
        <v>0</v>
      </c>
      <c r="G72" s="287">
        <v>0</v>
      </c>
      <c r="H72" s="287">
        <v>0</v>
      </c>
      <c r="I72" s="287">
        <v>0</v>
      </c>
      <c r="J72" s="291">
        <f t="shared" si="39"/>
        <v>0</v>
      </c>
      <c r="K72" s="287">
        <v>0</v>
      </c>
      <c r="L72" s="287">
        <v>0</v>
      </c>
      <c r="M72" s="287">
        <v>0</v>
      </c>
      <c r="N72" s="287">
        <v>0</v>
      </c>
      <c r="O72" s="287">
        <v>0</v>
      </c>
      <c r="P72" s="291">
        <f t="shared" si="49"/>
        <v>0</v>
      </c>
      <c r="Q72" s="297">
        <f t="shared" si="48"/>
        <v>0</v>
      </c>
    </row>
    <row r="73" spans="1:17" ht="38.25" customHeight="1">
      <c r="A73" s="558"/>
      <c r="B73" s="559"/>
      <c r="C73" s="24" t="s">
        <v>11</v>
      </c>
      <c r="D73" s="20">
        <f t="shared" ref="D73:G73" si="50">D74+D84</f>
        <v>0</v>
      </c>
      <c r="E73" s="20">
        <f t="shared" si="50"/>
        <v>3586170</v>
      </c>
      <c r="F73" s="20">
        <f t="shared" si="50"/>
        <v>2080000</v>
      </c>
      <c r="G73" s="20">
        <f t="shared" si="50"/>
        <v>0</v>
      </c>
      <c r="H73" s="20">
        <v>0</v>
      </c>
      <c r="I73" s="20">
        <v>0</v>
      </c>
      <c r="J73" s="291">
        <f t="shared" si="39"/>
        <v>5666170</v>
      </c>
      <c r="K73" s="286">
        <f>K74+K84</f>
        <v>0</v>
      </c>
      <c r="L73" s="20">
        <f>L74+L84</f>
        <v>3120000</v>
      </c>
      <c r="M73" s="286">
        <f>M74+M84</f>
        <v>0</v>
      </c>
      <c r="N73" s="286">
        <f>N74+N84</f>
        <v>0</v>
      </c>
      <c r="O73" s="286">
        <f>O74+O84</f>
        <v>0</v>
      </c>
      <c r="P73" s="291">
        <f t="shared" si="49"/>
        <v>3120000</v>
      </c>
      <c r="Q73" s="20">
        <f t="shared" si="48"/>
        <v>8786170</v>
      </c>
    </row>
    <row r="74" spans="1:17" ht="38.25" customHeight="1">
      <c r="A74" s="558"/>
      <c r="B74" s="559"/>
      <c r="C74" s="30" t="s">
        <v>310</v>
      </c>
      <c r="D74" s="283">
        <v>0</v>
      </c>
      <c r="E74" s="283">
        <f>E75</f>
        <v>3586170</v>
      </c>
      <c r="F74" s="283">
        <v>0</v>
      </c>
      <c r="G74" s="283">
        <v>0</v>
      </c>
      <c r="H74" s="283">
        <v>0</v>
      </c>
      <c r="I74" s="283">
        <v>0</v>
      </c>
      <c r="J74" s="291">
        <f t="shared" si="39"/>
        <v>3586170</v>
      </c>
      <c r="K74" s="283">
        <v>0</v>
      </c>
      <c r="L74" s="283">
        <v>0</v>
      </c>
      <c r="M74" s="283">
        <v>0</v>
      </c>
      <c r="N74" s="283">
        <v>0</v>
      </c>
      <c r="O74" s="283">
        <v>0</v>
      </c>
      <c r="P74" s="291">
        <f>O74+N74+M74+L74+K74</f>
        <v>0</v>
      </c>
      <c r="Q74" s="283">
        <f t="shared" si="48"/>
        <v>3586170</v>
      </c>
    </row>
    <row r="75" spans="1:17" ht="38.25" customHeight="1">
      <c r="A75" s="558"/>
      <c r="B75" s="559"/>
      <c r="C75" s="30" t="s">
        <v>325</v>
      </c>
      <c r="D75" s="283">
        <v>0</v>
      </c>
      <c r="E75" s="283">
        <f>SUM(E76:E81)</f>
        <v>3586170</v>
      </c>
      <c r="F75" s="283">
        <v>0</v>
      </c>
      <c r="G75" s="283">
        <v>0</v>
      </c>
      <c r="H75" s="283">
        <v>0</v>
      </c>
      <c r="I75" s="283">
        <v>0</v>
      </c>
      <c r="J75" s="291">
        <f t="shared" ref="J75:J83" si="51">I75+H75+G75+F75+E75+D75</f>
        <v>3586170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91">
        <f t="shared" ref="P75:P85" si="52">O75+N75+M75+L75+K75</f>
        <v>0</v>
      </c>
      <c r="Q75" s="283">
        <f t="shared" si="48"/>
        <v>3586170</v>
      </c>
    </row>
    <row r="76" spans="1:17" ht="38.25" customHeight="1">
      <c r="A76" s="558"/>
      <c r="B76" s="559"/>
      <c r="C76" s="30" t="s">
        <v>326</v>
      </c>
      <c r="D76" s="283">
        <v>0</v>
      </c>
      <c r="E76" s="283">
        <v>1531000</v>
      </c>
      <c r="F76" s="283">
        <v>0</v>
      </c>
      <c r="G76" s="283">
        <v>0</v>
      </c>
      <c r="H76" s="283"/>
      <c r="I76" s="283"/>
      <c r="J76" s="291">
        <f t="shared" si="51"/>
        <v>1531000</v>
      </c>
      <c r="K76" s="283">
        <v>0</v>
      </c>
      <c r="L76" s="283">
        <v>0</v>
      </c>
      <c r="M76" s="283">
        <v>0</v>
      </c>
      <c r="N76" s="283">
        <v>0</v>
      </c>
      <c r="O76" s="283">
        <v>0</v>
      </c>
      <c r="P76" s="291">
        <f t="shared" si="52"/>
        <v>0</v>
      </c>
      <c r="Q76" s="283">
        <f t="shared" si="48"/>
        <v>1531000</v>
      </c>
    </row>
    <row r="77" spans="1:17" ht="38.25" customHeight="1">
      <c r="A77" s="558"/>
      <c r="B77" s="559"/>
      <c r="C77" s="30" t="s">
        <v>327</v>
      </c>
      <c r="D77" s="283">
        <v>0</v>
      </c>
      <c r="E77" s="283">
        <v>971000</v>
      </c>
      <c r="F77" s="283">
        <v>0</v>
      </c>
      <c r="G77" s="283">
        <v>0</v>
      </c>
      <c r="H77" s="283"/>
      <c r="I77" s="283"/>
      <c r="J77" s="291">
        <f t="shared" si="51"/>
        <v>971000</v>
      </c>
      <c r="K77" s="283">
        <v>0</v>
      </c>
      <c r="L77" s="283">
        <v>0</v>
      </c>
      <c r="M77" s="283">
        <v>0</v>
      </c>
      <c r="N77" s="283">
        <v>0</v>
      </c>
      <c r="O77" s="283">
        <v>0</v>
      </c>
      <c r="P77" s="291">
        <f t="shared" si="52"/>
        <v>0</v>
      </c>
      <c r="Q77" s="283">
        <f t="shared" si="48"/>
        <v>971000</v>
      </c>
    </row>
    <row r="78" spans="1:17" ht="38.25" customHeight="1">
      <c r="A78" s="558"/>
      <c r="B78" s="559"/>
      <c r="C78" s="30" t="s">
        <v>328</v>
      </c>
      <c r="D78" s="283">
        <v>0</v>
      </c>
      <c r="E78" s="283">
        <v>0</v>
      </c>
      <c r="F78" s="283">
        <v>0</v>
      </c>
      <c r="G78" s="283">
        <v>0</v>
      </c>
      <c r="H78" s="283"/>
      <c r="I78" s="283"/>
      <c r="J78" s="291">
        <f t="shared" si="51"/>
        <v>0</v>
      </c>
      <c r="K78" s="283">
        <v>0</v>
      </c>
      <c r="L78" s="283">
        <v>0</v>
      </c>
      <c r="M78" s="283">
        <v>0</v>
      </c>
      <c r="N78" s="283">
        <v>0</v>
      </c>
      <c r="O78" s="283">
        <v>0</v>
      </c>
      <c r="P78" s="291">
        <f t="shared" si="52"/>
        <v>0</v>
      </c>
      <c r="Q78" s="283">
        <f t="shared" si="48"/>
        <v>0</v>
      </c>
    </row>
    <row r="79" spans="1:17" ht="38.25" customHeight="1">
      <c r="A79" s="558"/>
      <c r="B79" s="559"/>
      <c r="C79" s="30" t="s">
        <v>329</v>
      </c>
      <c r="D79" s="283">
        <v>0</v>
      </c>
      <c r="E79" s="283">
        <v>1084170</v>
      </c>
      <c r="F79" s="283">
        <v>0</v>
      </c>
      <c r="G79" s="283">
        <v>0</v>
      </c>
      <c r="H79" s="283"/>
      <c r="I79" s="283"/>
      <c r="J79" s="291">
        <f>I79+H79+G79+F79+E77+D79</f>
        <v>971000</v>
      </c>
      <c r="K79" s="283">
        <v>0</v>
      </c>
      <c r="L79" s="283">
        <v>0</v>
      </c>
      <c r="M79" s="283">
        <v>0</v>
      </c>
      <c r="N79" s="283">
        <v>0</v>
      </c>
      <c r="O79" s="283">
        <v>0</v>
      </c>
      <c r="P79" s="291">
        <f t="shared" si="52"/>
        <v>0</v>
      </c>
      <c r="Q79" s="283">
        <f t="shared" si="48"/>
        <v>971000</v>
      </c>
    </row>
    <row r="80" spans="1:17" ht="38.25" customHeight="1">
      <c r="A80" s="558"/>
      <c r="B80" s="559"/>
      <c r="C80" s="30" t="s">
        <v>330</v>
      </c>
      <c r="D80" s="283">
        <v>0</v>
      </c>
      <c r="E80" s="283">
        <v>0</v>
      </c>
      <c r="F80" s="283">
        <v>0</v>
      </c>
      <c r="G80" s="283">
        <v>0</v>
      </c>
      <c r="H80" s="283"/>
      <c r="I80" s="283"/>
      <c r="J80" s="291">
        <f t="shared" si="51"/>
        <v>0</v>
      </c>
      <c r="K80" s="283">
        <v>0</v>
      </c>
      <c r="L80" s="283">
        <v>0</v>
      </c>
      <c r="M80" s="283">
        <v>0</v>
      </c>
      <c r="N80" s="283">
        <v>0</v>
      </c>
      <c r="O80" s="283">
        <v>0</v>
      </c>
      <c r="P80" s="291">
        <f t="shared" si="52"/>
        <v>0</v>
      </c>
      <c r="Q80" s="283">
        <f t="shared" si="48"/>
        <v>0</v>
      </c>
    </row>
    <row r="81" spans="1:17" ht="38.25" customHeight="1">
      <c r="A81" s="558"/>
      <c r="B81" s="559"/>
      <c r="C81" s="30" t="s">
        <v>331</v>
      </c>
      <c r="D81" s="283">
        <v>0</v>
      </c>
      <c r="E81" s="283">
        <v>0</v>
      </c>
      <c r="F81" s="283">
        <v>0</v>
      </c>
      <c r="G81" s="283">
        <v>0</v>
      </c>
      <c r="H81" s="283"/>
      <c r="I81" s="283"/>
      <c r="J81" s="291">
        <f t="shared" si="51"/>
        <v>0</v>
      </c>
      <c r="K81" s="283">
        <v>0</v>
      </c>
      <c r="L81" s="283">
        <v>0</v>
      </c>
      <c r="M81" s="283">
        <v>0</v>
      </c>
      <c r="N81" s="283">
        <v>0</v>
      </c>
      <c r="O81" s="283">
        <v>0</v>
      </c>
      <c r="P81" s="291">
        <f t="shared" si="52"/>
        <v>0</v>
      </c>
      <c r="Q81" s="283">
        <f t="shared" si="48"/>
        <v>0</v>
      </c>
    </row>
    <row r="82" spans="1:17" ht="38.25" customHeight="1">
      <c r="A82" s="558"/>
      <c r="B82" s="559"/>
      <c r="C82" s="30" t="s">
        <v>337</v>
      </c>
      <c r="D82" s="283">
        <v>0</v>
      </c>
      <c r="E82" s="283">
        <v>0</v>
      </c>
      <c r="F82" s="283">
        <v>0</v>
      </c>
      <c r="G82" s="283">
        <v>0</v>
      </c>
      <c r="H82" s="283"/>
      <c r="I82" s="283"/>
      <c r="J82" s="291">
        <f t="shared" si="51"/>
        <v>0</v>
      </c>
      <c r="K82" s="283">
        <v>0</v>
      </c>
      <c r="L82" s="283">
        <v>0</v>
      </c>
      <c r="M82" s="283">
        <v>0</v>
      </c>
      <c r="N82" s="283">
        <v>0</v>
      </c>
      <c r="O82" s="283">
        <v>0</v>
      </c>
      <c r="P82" s="291">
        <f t="shared" si="52"/>
        <v>0</v>
      </c>
      <c r="Q82" s="283">
        <f t="shared" si="48"/>
        <v>0</v>
      </c>
    </row>
    <row r="83" spans="1:17" ht="38.25" customHeight="1">
      <c r="A83" s="558"/>
      <c r="B83" s="559"/>
      <c r="C83" s="30" t="s">
        <v>332</v>
      </c>
      <c r="D83" s="283">
        <v>0</v>
      </c>
      <c r="E83" s="283">
        <v>0</v>
      </c>
      <c r="F83" s="283">
        <v>0</v>
      </c>
      <c r="G83" s="283">
        <v>0</v>
      </c>
      <c r="H83" s="283"/>
      <c r="I83" s="283"/>
      <c r="J83" s="291">
        <f t="shared" si="51"/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91">
        <f t="shared" si="52"/>
        <v>0</v>
      </c>
      <c r="Q83" s="283">
        <f t="shared" si="48"/>
        <v>0</v>
      </c>
    </row>
    <row r="84" spans="1:17" ht="38.25" customHeight="1">
      <c r="A84" s="558"/>
      <c r="B84" s="559"/>
      <c r="C84" s="30" t="s">
        <v>311</v>
      </c>
      <c r="D84" s="283">
        <v>0</v>
      </c>
      <c r="E84" s="283">
        <v>0</v>
      </c>
      <c r="F84" s="283">
        <v>2080000</v>
      </c>
      <c r="G84" s="283">
        <v>0</v>
      </c>
      <c r="H84" s="283">
        <v>0</v>
      </c>
      <c r="I84" s="283">
        <v>0</v>
      </c>
      <c r="J84" s="291">
        <f t="shared" si="39"/>
        <v>2080000</v>
      </c>
      <c r="K84" s="283">
        <v>0</v>
      </c>
      <c r="L84" s="283">
        <v>3120000</v>
      </c>
      <c r="M84" s="283">
        <v>0</v>
      </c>
      <c r="N84" s="283">
        <v>0</v>
      </c>
      <c r="O84" s="283">
        <v>0</v>
      </c>
      <c r="P84" s="291">
        <f t="shared" si="52"/>
        <v>3120000</v>
      </c>
      <c r="Q84" s="283">
        <f t="shared" si="48"/>
        <v>5200000</v>
      </c>
    </row>
    <row r="85" spans="1:17" ht="38.25" customHeight="1">
      <c r="A85" s="558"/>
      <c r="B85" s="559"/>
      <c r="C85" s="24" t="s">
        <v>13</v>
      </c>
      <c r="D85" s="20">
        <f>D86+D87</f>
        <v>0</v>
      </c>
      <c r="E85" s="20">
        <f>E86+E87</f>
        <v>0</v>
      </c>
      <c r="F85" s="20">
        <f t="shared" ref="F85:N85" si="53">F86+F87</f>
        <v>0</v>
      </c>
      <c r="G85" s="20">
        <f t="shared" si="53"/>
        <v>0</v>
      </c>
      <c r="H85" s="20">
        <v>150000</v>
      </c>
      <c r="I85" s="20">
        <v>0</v>
      </c>
      <c r="J85" s="291">
        <f t="shared" si="39"/>
        <v>150000</v>
      </c>
      <c r="K85" s="286">
        <f t="shared" si="53"/>
        <v>0</v>
      </c>
      <c r="L85" s="20">
        <f>L86+L87</f>
        <v>180000</v>
      </c>
      <c r="M85" s="286">
        <f t="shared" si="53"/>
        <v>0</v>
      </c>
      <c r="N85" s="286">
        <f t="shared" si="53"/>
        <v>0</v>
      </c>
      <c r="O85" s="20">
        <f>O86+O87</f>
        <v>220000</v>
      </c>
      <c r="P85" s="291">
        <f t="shared" si="52"/>
        <v>400000</v>
      </c>
      <c r="Q85" s="20">
        <f t="shared" si="48"/>
        <v>550000</v>
      </c>
    </row>
    <row r="86" spans="1:17" ht="38.25" customHeight="1">
      <c r="A86" s="558"/>
      <c r="B86" s="559"/>
      <c r="C86" s="30" t="s">
        <v>310</v>
      </c>
      <c r="D86" s="283">
        <v>0</v>
      </c>
      <c r="E86" s="283">
        <v>0</v>
      </c>
      <c r="F86" s="283">
        <v>0</v>
      </c>
      <c r="G86" s="283">
        <v>0</v>
      </c>
      <c r="H86" s="283">
        <v>0</v>
      </c>
      <c r="I86" s="283">
        <v>0</v>
      </c>
      <c r="J86" s="291">
        <f t="shared" si="39"/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91">
        <f>O86+N86+M86+L86+K86</f>
        <v>0</v>
      </c>
      <c r="Q86" s="283">
        <f t="shared" si="48"/>
        <v>0</v>
      </c>
    </row>
    <row r="87" spans="1:17" ht="38.25" customHeight="1">
      <c r="A87" s="558"/>
      <c r="B87" s="559"/>
      <c r="C87" s="30" t="s">
        <v>311</v>
      </c>
      <c r="D87" s="283">
        <v>0</v>
      </c>
      <c r="E87" s="283">
        <v>0</v>
      </c>
      <c r="F87" s="283">
        <v>0</v>
      </c>
      <c r="G87" s="283">
        <v>0</v>
      </c>
      <c r="H87" s="283">
        <v>150000</v>
      </c>
      <c r="I87" s="283">
        <v>0</v>
      </c>
      <c r="J87" s="291">
        <f t="shared" si="39"/>
        <v>150000</v>
      </c>
      <c r="K87" s="283">
        <v>0</v>
      </c>
      <c r="L87" s="283">
        <v>180000</v>
      </c>
      <c r="M87" s="283">
        <v>0</v>
      </c>
      <c r="N87" s="283">
        <v>0</v>
      </c>
      <c r="O87" s="283">
        <v>220000</v>
      </c>
      <c r="P87" s="291">
        <f t="shared" ref="P87" si="54">O87+N87+M87+L87+K87</f>
        <v>400000</v>
      </c>
      <c r="Q87" s="283">
        <f t="shared" si="48"/>
        <v>550000</v>
      </c>
    </row>
    <row r="88" spans="1:17" ht="38.25" customHeight="1">
      <c r="A88" s="558"/>
      <c r="B88" s="559"/>
      <c r="C88" s="24" t="s">
        <v>12</v>
      </c>
      <c r="D88" s="286">
        <f>D89+D90</f>
        <v>0</v>
      </c>
      <c r="E88" s="286">
        <f>E89+E90</f>
        <v>0</v>
      </c>
      <c r="F88" s="20">
        <f>F89+F90</f>
        <v>44170</v>
      </c>
      <c r="G88" s="20">
        <f t="shared" ref="G88:I88" si="55">G89+G90</f>
        <v>0</v>
      </c>
      <c r="H88" s="20">
        <f t="shared" si="55"/>
        <v>0</v>
      </c>
      <c r="I88" s="20">
        <f t="shared" si="55"/>
        <v>0</v>
      </c>
      <c r="J88" s="291">
        <f t="shared" si="39"/>
        <v>44170</v>
      </c>
      <c r="K88" s="286">
        <f t="shared" ref="K88:O88" si="56">K89+K90</f>
        <v>0</v>
      </c>
      <c r="L88" s="286">
        <f t="shared" si="56"/>
        <v>0</v>
      </c>
      <c r="M88" s="286">
        <f t="shared" si="56"/>
        <v>0</v>
      </c>
      <c r="N88" s="286">
        <f t="shared" si="56"/>
        <v>0</v>
      </c>
      <c r="O88" s="286">
        <f t="shared" si="56"/>
        <v>0</v>
      </c>
      <c r="P88" s="291">
        <f>O88+N88+M88+L88+K88</f>
        <v>0</v>
      </c>
      <c r="Q88" s="20">
        <f t="shared" si="48"/>
        <v>44170</v>
      </c>
    </row>
    <row r="89" spans="1:17" ht="38.25" customHeight="1">
      <c r="A89" s="558"/>
      <c r="B89" s="559"/>
      <c r="C89" s="30" t="s">
        <v>310</v>
      </c>
      <c r="D89" s="283">
        <v>0</v>
      </c>
      <c r="E89" s="283">
        <v>0</v>
      </c>
      <c r="F89" s="283">
        <v>0</v>
      </c>
      <c r="G89" s="283">
        <v>0</v>
      </c>
      <c r="H89" s="283">
        <v>0</v>
      </c>
      <c r="I89" s="283">
        <v>0</v>
      </c>
      <c r="J89" s="291">
        <f t="shared" si="39"/>
        <v>0</v>
      </c>
      <c r="K89" s="287">
        <v>0</v>
      </c>
      <c r="L89" s="287">
        <v>0</v>
      </c>
      <c r="M89" s="287">
        <v>0</v>
      </c>
      <c r="N89" s="287">
        <v>0</v>
      </c>
      <c r="O89" s="287">
        <v>0</v>
      </c>
      <c r="P89" s="291">
        <f t="shared" ref="P89:P101" si="57">O89+N89+M89+L89+K89</f>
        <v>0</v>
      </c>
      <c r="Q89" s="283">
        <f t="shared" si="48"/>
        <v>0</v>
      </c>
    </row>
    <row r="90" spans="1:17" ht="38.25" customHeight="1">
      <c r="A90" s="558"/>
      <c r="B90" s="559"/>
      <c r="C90" s="30" t="s">
        <v>311</v>
      </c>
      <c r="D90" s="283">
        <v>0</v>
      </c>
      <c r="E90" s="283">
        <v>0</v>
      </c>
      <c r="F90" s="283">
        <v>44170</v>
      </c>
      <c r="G90" s="283">
        <v>0</v>
      </c>
      <c r="H90" s="283">
        <v>0</v>
      </c>
      <c r="I90" s="283">
        <v>0</v>
      </c>
      <c r="J90" s="291">
        <f t="shared" si="39"/>
        <v>44170</v>
      </c>
      <c r="K90" s="287">
        <v>0</v>
      </c>
      <c r="L90" s="287">
        <v>0</v>
      </c>
      <c r="M90" s="287">
        <v>0</v>
      </c>
      <c r="N90" s="287">
        <v>0</v>
      </c>
      <c r="O90" s="287">
        <v>0</v>
      </c>
      <c r="P90" s="291">
        <f t="shared" si="57"/>
        <v>0</v>
      </c>
      <c r="Q90" s="283">
        <f>J90+P90</f>
        <v>44170</v>
      </c>
    </row>
    <row r="91" spans="1:17" ht="38.25" customHeight="1">
      <c r="A91" s="558"/>
      <c r="B91" s="559"/>
      <c r="C91" s="24" t="s">
        <v>277</v>
      </c>
      <c r="D91" s="286">
        <f>D92+D102</f>
        <v>0</v>
      </c>
      <c r="E91" s="20">
        <f>E92+E102</f>
        <v>12726120</v>
      </c>
      <c r="F91" s="20">
        <f t="shared" ref="F91" si="58">F92+F102</f>
        <v>10165940</v>
      </c>
      <c r="G91" s="20">
        <f>G92+G102</f>
        <v>27029000</v>
      </c>
      <c r="H91" s="20">
        <f t="shared" ref="H91:I91" si="59">H92+H102</f>
        <v>26979000</v>
      </c>
      <c r="I91" s="20">
        <f t="shared" si="59"/>
        <v>25220000</v>
      </c>
      <c r="J91" s="291">
        <f t="shared" si="39"/>
        <v>102120060</v>
      </c>
      <c r="K91" s="20">
        <f t="shared" ref="K91:O91" si="60">K92+K102</f>
        <v>84719800</v>
      </c>
      <c r="L91" s="20">
        <f t="shared" si="60"/>
        <v>29710000</v>
      </c>
      <c r="M91" s="20">
        <f t="shared" si="60"/>
        <v>32458000</v>
      </c>
      <c r="N91" s="20">
        <f t="shared" si="60"/>
        <v>35890000</v>
      </c>
      <c r="O91" s="20">
        <f t="shared" si="60"/>
        <v>39860000</v>
      </c>
      <c r="P91" s="291">
        <f>O91+N91+M91+L91+K91</f>
        <v>222637800</v>
      </c>
      <c r="Q91" s="20">
        <f>Q92+Q102</f>
        <v>324757860</v>
      </c>
    </row>
    <row r="92" spans="1:17" ht="38.25" customHeight="1">
      <c r="A92" s="558"/>
      <c r="B92" s="559"/>
      <c r="C92" s="30" t="s">
        <v>310</v>
      </c>
      <c r="D92" s="283">
        <v>0</v>
      </c>
      <c r="E92" s="283">
        <f>E93</f>
        <v>3382030</v>
      </c>
      <c r="F92" s="283">
        <v>5558000</v>
      </c>
      <c r="G92" s="283">
        <v>15544000</v>
      </c>
      <c r="H92" s="283">
        <v>15544000</v>
      </c>
      <c r="I92" s="283">
        <v>12610000</v>
      </c>
      <c r="J92" s="291">
        <f t="shared" si="39"/>
        <v>52638030</v>
      </c>
      <c r="K92" s="283">
        <v>42359900</v>
      </c>
      <c r="L92" s="283">
        <v>14855000</v>
      </c>
      <c r="M92" s="283">
        <v>16229000</v>
      </c>
      <c r="N92" s="283">
        <v>17945000</v>
      </c>
      <c r="O92" s="283">
        <v>19930000</v>
      </c>
      <c r="P92" s="291">
        <f t="shared" si="57"/>
        <v>111318900</v>
      </c>
      <c r="Q92" s="283">
        <f t="shared" ref="Q92:Q103" si="61">J92+P92</f>
        <v>163956930</v>
      </c>
    </row>
    <row r="93" spans="1:17" ht="38.25" customHeight="1">
      <c r="A93" s="558"/>
      <c r="B93" s="559"/>
      <c r="C93" s="30" t="s">
        <v>325</v>
      </c>
      <c r="D93" s="283">
        <v>0</v>
      </c>
      <c r="E93" s="283">
        <f>SUM(E94:E101)</f>
        <v>3382030</v>
      </c>
      <c r="F93" s="283">
        <v>5558000</v>
      </c>
      <c r="G93" s="283">
        <f t="shared" ref="G93" si="62">SUM(G94:G101)</f>
        <v>15544000</v>
      </c>
      <c r="H93" s="283">
        <v>15544000</v>
      </c>
      <c r="I93" s="283">
        <v>12610000</v>
      </c>
      <c r="J93" s="291">
        <f t="shared" ref="J93:J102" si="63">I93+H93+G93+F93+E93+D93</f>
        <v>52638030</v>
      </c>
      <c r="K93" s="283">
        <f t="shared" ref="K93:O93" si="64">SUM(K94:K101)</f>
        <v>42359900</v>
      </c>
      <c r="L93" s="283">
        <f t="shared" si="64"/>
        <v>14855000</v>
      </c>
      <c r="M93" s="283">
        <f t="shared" si="64"/>
        <v>16229000</v>
      </c>
      <c r="N93" s="283">
        <f t="shared" si="64"/>
        <v>17945000</v>
      </c>
      <c r="O93" s="283">
        <f t="shared" si="64"/>
        <v>19930000</v>
      </c>
      <c r="P93" s="291">
        <f t="shared" si="57"/>
        <v>111318900</v>
      </c>
      <c r="Q93" s="283">
        <f t="shared" si="61"/>
        <v>163956930</v>
      </c>
    </row>
    <row r="94" spans="1:17" ht="38.25" customHeight="1">
      <c r="A94" s="558"/>
      <c r="B94" s="559"/>
      <c r="C94" s="30" t="s">
        <v>326</v>
      </c>
      <c r="D94" s="283">
        <v>0</v>
      </c>
      <c r="E94" s="25"/>
      <c r="F94" s="283">
        <v>0</v>
      </c>
      <c r="G94" s="283">
        <v>1943000</v>
      </c>
      <c r="H94" s="368">
        <v>1943000</v>
      </c>
      <c r="I94" s="283">
        <v>1576250</v>
      </c>
      <c r="J94" s="291">
        <f t="shared" si="63"/>
        <v>5462250</v>
      </c>
      <c r="K94" s="283">
        <v>5294988</v>
      </c>
      <c r="L94" s="283">
        <v>1856875</v>
      </c>
      <c r="M94" s="283">
        <v>2028625</v>
      </c>
      <c r="N94" s="283">
        <v>2243125</v>
      </c>
      <c r="O94" s="283">
        <v>2491250</v>
      </c>
      <c r="P94" s="291">
        <f t="shared" si="57"/>
        <v>13914863</v>
      </c>
      <c r="Q94" s="283">
        <f t="shared" si="61"/>
        <v>19377113</v>
      </c>
    </row>
    <row r="95" spans="1:17" ht="38.25" customHeight="1">
      <c r="A95" s="558"/>
      <c r="B95" s="559"/>
      <c r="C95" s="30" t="s">
        <v>327</v>
      </c>
      <c r="D95" s="283">
        <v>0</v>
      </c>
      <c r="E95" s="283">
        <v>584370</v>
      </c>
      <c r="F95" s="283">
        <v>1465000</v>
      </c>
      <c r="G95" s="283">
        <v>1943000</v>
      </c>
      <c r="H95" s="368">
        <v>1943000</v>
      </c>
      <c r="I95" s="283">
        <v>1576250</v>
      </c>
      <c r="J95" s="291">
        <f t="shared" si="63"/>
        <v>7511620</v>
      </c>
      <c r="K95" s="283">
        <v>5294987</v>
      </c>
      <c r="L95" s="283">
        <v>1856875</v>
      </c>
      <c r="M95" s="283">
        <v>2028625</v>
      </c>
      <c r="N95" s="283">
        <v>2243125</v>
      </c>
      <c r="O95" s="283">
        <v>2491250</v>
      </c>
      <c r="P95" s="291">
        <f t="shared" si="57"/>
        <v>13914862</v>
      </c>
      <c r="Q95" s="283">
        <f t="shared" si="61"/>
        <v>21426482</v>
      </c>
    </row>
    <row r="96" spans="1:17" ht="38.25" customHeight="1">
      <c r="A96" s="558"/>
      <c r="B96" s="559"/>
      <c r="C96" s="30" t="s">
        <v>328</v>
      </c>
      <c r="D96" s="283">
        <v>0</v>
      </c>
      <c r="E96" s="283">
        <v>2797660</v>
      </c>
      <c r="F96" s="283">
        <v>2461000</v>
      </c>
      <c r="G96" s="283">
        <v>1943000</v>
      </c>
      <c r="H96" s="368">
        <v>1943000</v>
      </c>
      <c r="I96" s="283">
        <v>1576250</v>
      </c>
      <c r="J96" s="291">
        <f t="shared" si="63"/>
        <v>10720910</v>
      </c>
      <c r="K96" s="283">
        <v>5294988</v>
      </c>
      <c r="L96" s="283">
        <v>1856875</v>
      </c>
      <c r="M96" s="283">
        <v>2028625</v>
      </c>
      <c r="N96" s="283">
        <v>2243125</v>
      </c>
      <c r="O96" s="283">
        <v>2491250</v>
      </c>
      <c r="P96" s="291">
        <f t="shared" si="57"/>
        <v>13914863</v>
      </c>
      <c r="Q96" s="283">
        <f t="shared" si="61"/>
        <v>24635773</v>
      </c>
    </row>
    <row r="97" spans="1:17" ht="38.25" customHeight="1">
      <c r="A97" s="558"/>
      <c r="B97" s="559"/>
      <c r="C97" s="30" t="s">
        <v>329</v>
      </c>
      <c r="D97" s="283">
        <v>0</v>
      </c>
      <c r="E97" s="25">
        <v>0</v>
      </c>
      <c r="F97" s="283">
        <v>223000</v>
      </c>
      <c r="G97" s="283">
        <v>1943000</v>
      </c>
      <c r="H97" s="368">
        <v>1943000</v>
      </c>
      <c r="I97" s="283">
        <v>1576250</v>
      </c>
      <c r="J97" s="291">
        <f t="shared" si="63"/>
        <v>5685250</v>
      </c>
      <c r="K97" s="283">
        <v>5294987</v>
      </c>
      <c r="L97" s="283">
        <v>1856875</v>
      </c>
      <c r="M97" s="283">
        <v>2028625</v>
      </c>
      <c r="N97" s="283">
        <v>2243125</v>
      </c>
      <c r="O97" s="283">
        <v>2491250</v>
      </c>
      <c r="P97" s="291">
        <f t="shared" si="57"/>
        <v>13914862</v>
      </c>
      <c r="Q97" s="283">
        <f t="shared" si="61"/>
        <v>19600112</v>
      </c>
    </row>
    <row r="98" spans="1:17" ht="38.25" customHeight="1">
      <c r="A98" s="558"/>
      <c r="B98" s="559"/>
      <c r="C98" s="30" t="s">
        <v>330</v>
      </c>
      <c r="D98" s="283">
        <v>0</v>
      </c>
      <c r="E98" s="25">
        <v>0</v>
      </c>
      <c r="F98" s="283">
        <v>1327000</v>
      </c>
      <c r="G98" s="283">
        <v>1943000</v>
      </c>
      <c r="H98" s="368">
        <v>1943000</v>
      </c>
      <c r="I98" s="283">
        <v>1576250</v>
      </c>
      <c r="J98" s="291">
        <f t="shared" si="63"/>
        <v>6789250</v>
      </c>
      <c r="K98" s="283">
        <v>5294988</v>
      </c>
      <c r="L98" s="283">
        <v>1856875</v>
      </c>
      <c r="M98" s="283">
        <v>2028625</v>
      </c>
      <c r="N98" s="283">
        <v>2243125</v>
      </c>
      <c r="O98" s="283">
        <v>2491250</v>
      </c>
      <c r="P98" s="291">
        <f t="shared" si="57"/>
        <v>13914863</v>
      </c>
      <c r="Q98" s="283">
        <f t="shared" si="61"/>
        <v>20704113</v>
      </c>
    </row>
    <row r="99" spans="1:17" ht="38.25" customHeight="1">
      <c r="A99" s="558"/>
      <c r="B99" s="559"/>
      <c r="C99" s="30" t="s">
        <v>331</v>
      </c>
      <c r="D99" s="283">
        <v>0</v>
      </c>
      <c r="E99" s="25">
        <v>0</v>
      </c>
      <c r="F99" s="283">
        <v>82000</v>
      </c>
      <c r="G99" s="283">
        <v>1943000</v>
      </c>
      <c r="H99" s="368">
        <v>1943000</v>
      </c>
      <c r="I99" s="283">
        <v>1576250</v>
      </c>
      <c r="J99" s="291">
        <f t="shared" si="63"/>
        <v>5544250</v>
      </c>
      <c r="K99" s="283">
        <v>5294987</v>
      </c>
      <c r="L99" s="283">
        <v>1856875</v>
      </c>
      <c r="M99" s="283">
        <v>2028625</v>
      </c>
      <c r="N99" s="283">
        <v>2243125</v>
      </c>
      <c r="O99" s="283">
        <v>2491250</v>
      </c>
      <c r="P99" s="291">
        <f t="shared" si="57"/>
        <v>13914862</v>
      </c>
      <c r="Q99" s="283">
        <f t="shared" si="61"/>
        <v>19459112</v>
      </c>
    </row>
    <row r="100" spans="1:17" ht="38.25" customHeight="1">
      <c r="A100" s="558"/>
      <c r="B100" s="559"/>
      <c r="C100" s="30" t="s">
        <v>337</v>
      </c>
      <c r="D100" s="283">
        <v>0</v>
      </c>
      <c r="E100" s="25">
        <v>0</v>
      </c>
      <c r="F100" s="283">
        <v>0</v>
      </c>
      <c r="G100" s="283">
        <v>1943000</v>
      </c>
      <c r="H100" s="368">
        <v>1943000</v>
      </c>
      <c r="I100" s="283">
        <v>1576250</v>
      </c>
      <c r="J100" s="291">
        <f t="shared" si="63"/>
        <v>5462250</v>
      </c>
      <c r="K100" s="283">
        <v>5294988</v>
      </c>
      <c r="L100" s="283">
        <v>1856875</v>
      </c>
      <c r="M100" s="283">
        <v>2028625</v>
      </c>
      <c r="N100" s="283">
        <v>2243125</v>
      </c>
      <c r="O100" s="283">
        <v>2491250</v>
      </c>
      <c r="P100" s="291">
        <f t="shared" si="57"/>
        <v>13914863</v>
      </c>
      <c r="Q100" s="283">
        <f t="shared" si="61"/>
        <v>19377113</v>
      </c>
    </row>
    <row r="101" spans="1:17" ht="38.25" customHeight="1">
      <c r="A101" s="558"/>
      <c r="B101" s="559"/>
      <c r="C101" s="30" t="s">
        <v>332</v>
      </c>
      <c r="D101" s="283">
        <v>0</v>
      </c>
      <c r="E101" s="25">
        <v>0</v>
      </c>
      <c r="F101" s="283">
        <v>0</v>
      </c>
      <c r="G101" s="283">
        <v>1943000</v>
      </c>
      <c r="H101" s="368">
        <v>1943000</v>
      </c>
      <c r="I101" s="283">
        <v>1576250</v>
      </c>
      <c r="J101" s="291">
        <f t="shared" si="63"/>
        <v>5462250</v>
      </c>
      <c r="K101" s="283">
        <v>5294987</v>
      </c>
      <c r="L101" s="283">
        <v>1856875</v>
      </c>
      <c r="M101" s="283">
        <v>2028625</v>
      </c>
      <c r="N101" s="283">
        <v>2243125</v>
      </c>
      <c r="O101" s="283">
        <v>2491250</v>
      </c>
      <c r="P101" s="291">
        <f t="shared" si="57"/>
        <v>13914862</v>
      </c>
      <c r="Q101" s="283">
        <f t="shared" si="61"/>
        <v>19377112</v>
      </c>
    </row>
    <row r="102" spans="1:17" ht="38.25" customHeight="1">
      <c r="A102" s="558"/>
      <c r="B102" s="559"/>
      <c r="C102" s="30" t="s">
        <v>311</v>
      </c>
      <c r="D102" s="283">
        <v>0</v>
      </c>
      <c r="E102" s="283">
        <v>9344090</v>
      </c>
      <c r="F102" s="283">
        <v>4607940</v>
      </c>
      <c r="G102" s="283">
        <v>11485000</v>
      </c>
      <c r="H102" s="283">
        <v>11435000</v>
      </c>
      <c r="I102" s="283">
        <v>12610000</v>
      </c>
      <c r="J102" s="291">
        <f t="shared" si="63"/>
        <v>49482030</v>
      </c>
      <c r="K102" s="283">
        <v>42359900</v>
      </c>
      <c r="L102" s="283">
        <v>14855000</v>
      </c>
      <c r="M102" s="283">
        <v>16229000</v>
      </c>
      <c r="N102" s="283">
        <v>17945000</v>
      </c>
      <c r="O102" s="283">
        <v>19930000</v>
      </c>
      <c r="P102" s="291">
        <f>O102+N102+M102+L102+K102</f>
        <v>111318900</v>
      </c>
      <c r="Q102" s="283">
        <f t="shared" si="61"/>
        <v>160800930</v>
      </c>
    </row>
    <row r="103" spans="1:17" ht="38.25" customHeight="1">
      <c r="A103" s="558"/>
      <c r="B103" s="559"/>
      <c r="C103" s="24" t="s">
        <v>22</v>
      </c>
      <c r="D103" s="286">
        <f>D104+D105</f>
        <v>0</v>
      </c>
      <c r="E103" s="286">
        <f>E104+E105</f>
        <v>0</v>
      </c>
      <c r="F103" s="286">
        <f>F104+F105</f>
        <v>0</v>
      </c>
      <c r="G103" s="20">
        <f t="shared" ref="G103" si="65">G104+G105</f>
        <v>6891000</v>
      </c>
      <c r="H103" s="20">
        <v>6861000</v>
      </c>
      <c r="I103" s="20">
        <v>7566000</v>
      </c>
      <c r="J103" s="291">
        <f t="shared" si="39"/>
        <v>21318000</v>
      </c>
      <c r="K103" s="20">
        <f t="shared" ref="K103:O103" si="66">K104+K105</f>
        <v>25415940</v>
      </c>
      <c r="L103" s="20">
        <f t="shared" si="66"/>
        <v>8913000</v>
      </c>
      <c r="M103" s="20">
        <f t="shared" si="66"/>
        <v>9737400</v>
      </c>
      <c r="N103" s="20">
        <f t="shared" si="66"/>
        <v>10767000</v>
      </c>
      <c r="O103" s="20">
        <f t="shared" si="66"/>
        <v>11958000</v>
      </c>
      <c r="P103" s="291">
        <f>O103+N103+M103+L103+K103</f>
        <v>66791340</v>
      </c>
      <c r="Q103" s="20">
        <f t="shared" si="61"/>
        <v>88109340</v>
      </c>
    </row>
    <row r="104" spans="1:17" ht="38.25" customHeight="1">
      <c r="A104" s="558"/>
      <c r="B104" s="559"/>
      <c r="C104" s="30" t="s">
        <v>310</v>
      </c>
      <c r="D104" s="287">
        <v>0</v>
      </c>
      <c r="E104" s="287">
        <v>0</v>
      </c>
      <c r="F104" s="287">
        <v>0</v>
      </c>
      <c r="G104" s="287">
        <v>0</v>
      </c>
      <c r="H104" s="287">
        <v>0</v>
      </c>
      <c r="I104" s="287">
        <v>0</v>
      </c>
      <c r="J104" s="291">
        <f t="shared" si="39"/>
        <v>0</v>
      </c>
      <c r="K104" s="287">
        <v>0</v>
      </c>
      <c r="L104" s="287">
        <v>0</v>
      </c>
      <c r="M104" s="287">
        <v>0</v>
      </c>
      <c r="N104" s="287">
        <v>0</v>
      </c>
      <c r="O104" s="287">
        <v>0</v>
      </c>
      <c r="P104" s="291">
        <f>O104+N104+M104+L104+K104</f>
        <v>0</v>
      </c>
      <c r="Q104" s="297">
        <v>0</v>
      </c>
    </row>
    <row r="105" spans="1:17" ht="38.25" customHeight="1">
      <c r="A105" s="560"/>
      <c r="B105" s="561"/>
      <c r="C105" s="30" t="s">
        <v>311</v>
      </c>
      <c r="D105" s="287">
        <v>0</v>
      </c>
      <c r="E105" s="287">
        <v>0</v>
      </c>
      <c r="F105" s="287">
        <v>0</v>
      </c>
      <c r="G105" s="283">
        <v>6891000</v>
      </c>
      <c r="H105" s="283">
        <v>6861000</v>
      </c>
      <c r="I105" s="283">
        <v>7566000</v>
      </c>
      <c r="J105" s="291">
        <f t="shared" si="39"/>
        <v>21318000</v>
      </c>
      <c r="K105" s="283">
        <v>25415940</v>
      </c>
      <c r="L105" s="283">
        <v>8913000</v>
      </c>
      <c r="M105" s="283">
        <v>9737400</v>
      </c>
      <c r="N105" s="283">
        <v>10767000</v>
      </c>
      <c r="O105" s="283">
        <v>11958000</v>
      </c>
      <c r="P105" s="291">
        <f t="shared" ref="P105" si="67">O105+N105+M105+L105+K105</f>
        <v>66791340</v>
      </c>
      <c r="Q105" s="283">
        <f t="shared" ref="Q105" si="68">J105+P105</f>
        <v>88109340</v>
      </c>
    </row>
    <row r="106" spans="1:17" s="42" customFormat="1" ht="38.25" customHeight="1">
      <c r="A106" s="564" t="s">
        <v>317</v>
      </c>
      <c r="B106" s="565"/>
      <c r="C106" s="565"/>
      <c r="D106" s="291">
        <f>D109+D112+D118+D121+D124+D115</f>
        <v>0</v>
      </c>
      <c r="E106" s="291">
        <f>E109+E112+E118+E121+E124+E115</f>
        <v>0</v>
      </c>
      <c r="F106" s="291">
        <f>F109+F112+F118+F121+F124+F115</f>
        <v>2262000</v>
      </c>
      <c r="G106" s="291">
        <f>G109+G112+G118+G121+G124+G115</f>
        <v>90000</v>
      </c>
      <c r="H106" s="291">
        <v>0</v>
      </c>
      <c r="I106" s="291">
        <v>498000</v>
      </c>
      <c r="J106" s="291">
        <f t="shared" si="39"/>
        <v>2850000</v>
      </c>
      <c r="K106" s="291">
        <f>K109+K112+K118+K121+K124+K115</f>
        <v>0</v>
      </c>
      <c r="L106" s="291">
        <f>L109+L112+L118+L121+L124+L115</f>
        <v>1200000</v>
      </c>
      <c r="M106" s="291">
        <f>M109+M112+M118+M121+M124+M115</f>
        <v>48000</v>
      </c>
      <c r="N106" s="291">
        <f>N109+N112+N118+N121+N124+N115</f>
        <v>0</v>
      </c>
      <c r="O106" s="291">
        <f>O109+O112+O118+O121+O124+O115</f>
        <v>0</v>
      </c>
      <c r="P106" s="291">
        <f>O106+N106+M106+L106+K106</f>
        <v>1248000</v>
      </c>
      <c r="Q106" s="291">
        <f>J106+P106</f>
        <v>4098000</v>
      </c>
    </row>
    <row r="107" spans="1:17" s="4" customFormat="1" ht="38.25" customHeight="1">
      <c r="A107" s="556">
        <v>3</v>
      </c>
      <c r="B107" s="557"/>
      <c r="C107" s="26" t="s">
        <v>310</v>
      </c>
      <c r="D107" s="294">
        <f t="shared" ref="D107:G108" si="69">D110+D113+D116+D119+D122+D125</f>
        <v>0</v>
      </c>
      <c r="E107" s="294">
        <f t="shared" si="69"/>
        <v>0</v>
      </c>
      <c r="F107" s="294">
        <f t="shared" si="69"/>
        <v>0</v>
      </c>
      <c r="G107" s="294">
        <f t="shared" si="69"/>
        <v>0</v>
      </c>
      <c r="H107" s="294">
        <v>0</v>
      </c>
      <c r="I107" s="295">
        <v>360000</v>
      </c>
      <c r="J107" s="291">
        <f t="shared" si="39"/>
        <v>360000</v>
      </c>
      <c r="K107" s="294">
        <f t="shared" ref="K107:O108" si="70">K110+K113+K116+K119+K122+K125</f>
        <v>0</v>
      </c>
      <c r="L107" s="284">
        <f t="shared" si="70"/>
        <v>1200000</v>
      </c>
      <c r="M107" s="294">
        <f t="shared" si="70"/>
        <v>0</v>
      </c>
      <c r="N107" s="294">
        <f t="shared" si="70"/>
        <v>0</v>
      </c>
      <c r="O107" s="294">
        <f t="shared" si="70"/>
        <v>0</v>
      </c>
      <c r="P107" s="291">
        <f>K107+L107+M107+N107+O107</f>
        <v>1200000</v>
      </c>
      <c r="Q107" s="283">
        <f>J107+P107</f>
        <v>1560000</v>
      </c>
    </row>
    <row r="108" spans="1:17" s="4" customFormat="1" ht="38.25" customHeight="1">
      <c r="A108" s="558"/>
      <c r="B108" s="559"/>
      <c r="C108" s="26" t="s">
        <v>311</v>
      </c>
      <c r="D108" s="294">
        <f t="shared" si="69"/>
        <v>0</v>
      </c>
      <c r="E108" s="294">
        <f t="shared" si="69"/>
        <v>0</v>
      </c>
      <c r="F108" s="284">
        <f t="shared" si="69"/>
        <v>2262000</v>
      </c>
      <c r="G108" s="284">
        <f t="shared" si="69"/>
        <v>90000</v>
      </c>
      <c r="H108" s="294">
        <v>0</v>
      </c>
      <c r="I108" s="295">
        <v>138000</v>
      </c>
      <c r="J108" s="291">
        <f t="shared" si="39"/>
        <v>2490000</v>
      </c>
      <c r="K108" s="294">
        <f t="shared" si="70"/>
        <v>0</v>
      </c>
      <c r="L108" s="294">
        <f t="shared" si="70"/>
        <v>0</v>
      </c>
      <c r="M108" s="284">
        <f t="shared" si="70"/>
        <v>48000</v>
      </c>
      <c r="N108" s="294">
        <f t="shared" si="70"/>
        <v>0</v>
      </c>
      <c r="O108" s="294">
        <f t="shared" si="70"/>
        <v>0</v>
      </c>
      <c r="P108" s="291">
        <f>K108+L108+M108+N108+O108</f>
        <v>48000</v>
      </c>
      <c r="Q108" s="283">
        <f>J108+P108</f>
        <v>2538000</v>
      </c>
    </row>
    <row r="109" spans="1:17" ht="38.25" customHeight="1">
      <c r="A109" s="558"/>
      <c r="B109" s="559"/>
      <c r="C109" s="29" t="s">
        <v>304</v>
      </c>
      <c r="D109" s="286">
        <f>D110+D111</f>
        <v>0</v>
      </c>
      <c r="E109" s="286">
        <f>E110+E111</f>
        <v>0</v>
      </c>
      <c r="F109" s="286">
        <f>F110+F111</f>
        <v>0</v>
      </c>
      <c r="G109" s="286">
        <f t="shared" ref="G109:M109" si="71">G110+G111</f>
        <v>0</v>
      </c>
      <c r="H109" s="286">
        <v>0</v>
      </c>
      <c r="I109" s="286">
        <v>0</v>
      </c>
      <c r="J109" s="291">
        <f t="shared" si="39"/>
        <v>0</v>
      </c>
      <c r="K109" s="286">
        <f t="shared" si="71"/>
        <v>0</v>
      </c>
      <c r="L109" s="286">
        <f t="shared" si="71"/>
        <v>0</v>
      </c>
      <c r="M109" s="286">
        <f t="shared" si="71"/>
        <v>0</v>
      </c>
      <c r="N109" s="286">
        <f>N110+N111</f>
        <v>0</v>
      </c>
      <c r="O109" s="286">
        <f t="shared" ref="O109" si="72">O110+O111</f>
        <v>0</v>
      </c>
      <c r="P109" s="291">
        <f>O109+N109+M109+L109+K109</f>
        <v>0</v>
      </c>
      <c r="Q109" s="296">
        <f t="shared" ref="Q109:Q126" si="73">J109+P109</f>
        <v>0</v>
      </c>
    </row>
    <row r="110" spans="1:17" ht="38.25" customHeight="1">
      <c r="A110" s="558"/>
      <c r="B110" s="559"/>
      <c r="C110" s="30" t="s">
        <v>310</v>
      </c>
      <c r="D110" s="287">
        <v>0</v>
      </c>
      <c r="E110" s="287">
        <v>0</v>
      </c>
      <c r="F110" s="287">
        <v>0</v>
      </c>
      <c r="G110" s="287">
        <v>0</v>
      </c>
      <c r="H110" s="287">
        <v>0</v>
      </c>
      <c r="I110" s="287">
        <v>0</v>
      </c>
      <c r="J110" s="291">
        <f t="shared" si="39"/>
        <v>0</v>
      </c>
      <c r="K110" s="287">
        <v>0</v>
      </c>
      <c r="L110" s="287">
        <v>0</v>
      </c>
      <c r="M110" s="287">
        <v>0</v>
      </c>
      <c r="N110" s="287">
        <v>0</v>
      </c>
      <c r="O110" s="287">
        <v>0</v>
      </c>
      <c r="P110" s="291">
        <f t="shared" ref="P110:P126" si="74">O110+N110+M110+L110+K110</f>
        <v>0</v>
      </c>
      <c r="Q110" s="297">
        <f t="shared" si="73"/>
        <v>0</v>
      </c>
    </row>
    <row r="111" spans="1:17" ht="38.25" customHeight="1">
      <c r="A111" s="558"/>
      <c r="B111" s="559"/>
      <c r="C111" s="30" t="s">
        <v>311</v>
      </c>
      <c r="D111" s="287">
        <v>0</v>
      </c>
      <c r="E111" s="287">
        <v>0</v>
      </c>
      <c r="F111" s="287">
        <v>0</v>
      </c>
      <c r="G111" s="287">
        <v>0</v>
      </c>
      <c r="H111" s="287">
        <v>0</v>
      </c>
      <c r="I111" s="287">
        <v>0</v>
      </c>
      <c r="J111" s="291">
        <f t="shared" si="39"/>
        <v>0</v>
      </c>
      <c r="K111" s="287">
        <v>0</v>
      </c>
      <c r="L111" s="287">
        <v>0</v>
      </c>
      <c r="M111" s="287">
        <v>0</v>
      </c>
      <c r="N111" s="287">
        <v>0</v>
      </c>
      <c r="O111" s="287">
        <v>0</v>
      </c>
      <c r="P111" s="291">
        <f t="shared" si="74"/>
        <v>0</v>
      </c>
      <c r="Q111" s="297">
        <f t="shared" si="73"/>
        <v>0</v>
      </c>
    </row>
    <row r="112" spans="1:17" ht="38.25" customHeight="1">
      <c r="A112" s="558"/>
      <c r="B112" s="559"/>
      <c r="C112" s="24" t="s">
        <v>11</v>
      </c>
      <c r="D112" s="286">
        <f>D113+D114</f>
        <v>0</v>
      </c>
      <c r="E112" s="286">
        <f>E113+E114</f>
        <v>0</v>
      </c>
      <c r="F112" s="20">
        <f>F113+F114</f>
        <v>1200000</v>
      </c>
      <c r="G112" s="286">
        <f>G113+G114</f>
        <v>0</v>
      </c>
      <c r="H112" s="286">
        <v>0</v>
      </c>
      <c r="I112" s="286">
        <v>0</v>
      </c>
      <c r="J112" s="291">
        <f t="shared" si="39"/>
        <v>1200000</v>
      </c>
      <c r="K112" s="286">
        <f>K113+K114</f>
        <v>0</v>
      </c>
      <c r="L112" s="20">
        <f>L113</f>
        <v>1200000</v>
      </c>
      <c r="M112" s="286">
        <f>M113+M114</f>
        <v>0</v>
      </c>
      <c r="N112" s="286">
        <f>N113+N114</f>
        <v>0</v>
      </c>
      <c r="O112" s="286">
        <f>O113+O114</f>
        <v>0</v>
      </c>
      <c r="P112" s="291">
        <f t="shared" si="74"/>
        <v>1200000</v>
      </c>
      <c r="Q112" s="20">
        <f>J112+P112</f>
        <v>2400000</v>
      </c>
    </row>
    <row r="113" spans="1:17" ht="38.25" customHeight="1">
      <c r="A113" s="558"/>
      <c r="B113" s="559"/>
      <c r="C113" s="30" t="s">
        <v>310</v>
      </c>
      <c r="D113" s="283">
        <v>0</v>
      </c>
      <c r="E113" s="283">
        <v>0</v>
      </c>
      <c r="F113" s="283">
        <v>0</v>
      </c>
      <c r="G113" s="283">
        <v>0</v>
      </c>
      <c r="H113" s="283">
        <v>0</v>
      </c>
      <c r="I113" s="283">
        <v>0</v>
      </c>
      <c r="J113" s="291">
        <f t="shared" si="39"/>
        <v>0</v>
      </c>
      <c r="K113" s="283">
        <v>0</v>
      </c>
      <c r="L113" s="283">
        <v>1200000</v>
      </c>
      <c r="M113" s="283">
        <v>0</v>
      </c>
      <c r="N113" s="283">
        <v>0</v>
      </c>
      <c r="O113" s="283">
        <v>0</v>
      </c>
      <c r="P113" s="291">
        <f t="shared" si="74"/>
        <v>1200000</v>
      </c>
      <c r="Q113" s="283">
        <f>J113+P113</f>
        <v>1200000</v>
      </c>
    </row>
    <row r="114" spans="1:17" ht="38.25" customHeight="1">
      <c r="A114" s="558"/>
      <c r="B114" s="559"/>
      <c r="C114" s="30" t="s">
        <v>311</v>
      </c>
      <c r="D114" s="283">
        <v>0</v>
      </c>
      <c r="E114" s="283">
        <v>0</v>
      </c>
      <c r="F114" s="283">
        <v>1200000</v>
      </c>
      <c r="G114" s="283">
        <v>0</v>
      </c>
      <c r="H114" s="283">
        <v>0</v>
      </c>
      <c r="I114" s="283">
        <v>0</v>
      </c>
      <c r="J114" s="291">
        <f t="shared" si="39"/>
        <v>1200000</v>
      </c>
      <c r="K114" s="287">
        <v>0</v>
      </c>
      <c r="L114" s="287">
        <v>0</v>
      </c>
      <c r="M114" s="287">
        <v>0</v>
      </c>
      <c r="N114" s="287">
        <v>0</v>
      </c>
      <c r="O114" s="287">
        <v>0</v>
      </c>
      <c r="P114" s="291">
        <f t="shared" si="74"/>
        <v>0</v>
      </c>
      <c r="Q114" s="283">
        <f t="shared" si="73"/>
        <v>1200000</v>
      </c>
    </row>
    <row r="115" spans="1:17" ht="38.25" customHeight="1">
      <c r="A115" s="558"/>
      <c r="B115" s="559"/>
      <c r="C115" s="24" t="s">
        <v>13</v>
      </c>
      <c r="D115" s="286">
        <f>D116+D117</f>
        <v>0</v>
      </c>
      <c r="E115" s="286">
        <f>E116+E117</f>
        <v>0</v>
      </c>
      <c r="F115" s="20">
        <f>F116+F117</f>
        <v>48000</v>
      </c>
      <c r="G115" s="286">
        <f t="shared" ref="G115:I115" si="75">G116+G117</f>
        <v>0</v>
      </c>
      <c r="H115" s="286">
        <f t="shared" si="75"/>
        <v>0</v>
      </c>
      <c r="I115" s="331">
        <f t="shared" si="75"/>
        <v>48000</v>
      </c>
      <c r="J115" s="291">
        <f t="shared" si="39"/>
        <v>96000</v>
      </c>
      <c r="K115" s="286">
        <f t="shared" ref="K115" si="76">K116+K117</f>
        <v>0</v>
      </c>
      <c r="L115" s="286">
        <f>L116+L117</f>
        <v>0</v>
      </c>
      <c r="M115" s="20">
        <f>M116+M117</f>
        <v>48000</v>
      </c>
      <c r="N115" s="286">
        <f t="shared" ref="N115:O115" si="77">N116+N117</f>
        <v>0</v>
      </c>
      <c r="O115" s="286">
        <f t="shared" si="77"/>
        <v>0</v>
      </c>
      <c r="P115" s="291">
        <f t="shared" si="74"/>
        <v>48000</v>
      </c>
      <c r="Q115" s="20">
        <f>J115+P115</f>
        <v>144000</v>
      </c>
    </row>
    <row r="116" spans="1:17" ht="38.25" customHeight="1">
      <c r="A116" s="558"/>
      <c r="B116" s="559"/>
      <c r="C116" s="30" t="s">
        <v>310</v>
      </c>
      <c r="D116" s="283">
        <v>0</v>
      </c>
      <c r="E116" s="283">
        <v>0</v>
      </c>
      <c r="F116" s="283">
        <v>0</v>
      </c>
      <c r="G116" s="283">
        <v>0</v>
      </c>
      <c r="H116" s="283">
        <v>0</v>
      </c>
      <c r="I116" s="283">
        <v>0</v>
      </c>
      <c r="J116" s="291">
        <f t="shared" si="39"/>
        <v>0</v>
      </c>
      <c r="K116" s="283">
        <v>0</v>
      </c>
      <c r="L116" s="283">
        <v>0</v>
      </c>
      <c r="M116" s="283">
        <v>0</v>
      </c>
      <c r="N116" s="283">
        <v>0</v>
      </c>
      <c r="O116" s="283">
        <v>0</v>
      </c>
      <c r="P116" s="291">
        <f t="shared" si="74"/>
        <v>0</v>
      </c>
      <c r="Q116" s="283">
        <f t="shared" si="73"/>
        <v>0</v>
      </c>
    </row>
    <row r="117" spans="1:17" ht="38.25" customHeight="1">
      <c r="A117" s="558"/>
      <c r="B117" s="559"/>
      <c r="C117" s="30" t="s">
        <v>311</v>
      </c>
      <c r="D117" s="283">
        <v>0</v>
      </c>
      <c r="E117" s="283">
        <v>0</v>
      </c>
      <c r="F117" s="283">
        <v>48000</v>
      </c>
      <c r="G117" s="283">
        <v>0</v>
      </c>
      <c r="H117" s="283">
        <v>0</v>
      </c>
      <c r="I117" s="283">
        <v>48000</v>
      </c>
      <c r="J117" s="291">
        <f t="shared" si="39"/>
        <v>96000</v>
      </c>
      <c r="K117" s="283">
        <v>0</v>
      </c>
      <c r="L117" s="283">
        <v>0</v>
      </c>
      <c r="M117" s="283">
        <v>48000</v>
      </c>
      <c r="N117" s="283">
        <v>0</v>
      </c>
      <c r="O117" s="283">
        <v>0</v>
      </c>
      <c r="P117" s="291">
        <f t="shared" si="74"/>
        <v>48000</v>
      </c>
      <c r="Q117" s="283">
        <f t="shared" si="73"/>
        <v>144000</v>
      </c>
    </row>
    <row r="118" spans="1:17" ht="38.25" customHeight="1">
      <c r="A118" s="558"/>
      <c r="B118" s="559"/>
      <c r="C118" s="24" t="s">
        <v>12</v>
      </c>
      <c r="D118" s="286">
        <f>D119+D120</f>
        <v>0</v>
      </c>
      <c r="E118" s="286">
        <f>E119+E120</f>
        <v>0</v>
      </c>
      <c r="F118" s="20">
        <f>F119+F120</f>
        <v>654000</v>
      </c>
      <c r="G118" s="286">
        <f t="shared" ref="G118" si="78">G119+G120</f>
        <v>0</v>
      </c>
      <c r="H118" s="286">
        <v>0</v>
      </c>
      <c r="I118" s="286">
        <v>0</v>
      </c>
      <c r="J118" s="291">
        <f t="shared" si="39"/>
        <v>654000</v>
      </c>
      <c r="K118" s="286">
        <f t="shared" ref="K118:O118" si="79">K119+K120</f>
        <v>0</v>
      </c>
      <c r="L118" s="286">
        <f t="shared" si="79"/>
        <v>0</v>
      </c>
      <c r="M118" s="286">
        <f t="shared" si="79"/>
        <v>0</v>
      </c>
      <c r="N118" s="286">
        <f t="shared" si="79"/>
        <v>0</v>
      </c>
      <c r="O118" s="286">
        <f t="shared" si="79"/>
        <v>0</v>
      </c>
      <c r="P118" s="291">
        <f t="shared" si="74"/>
        <v>0</v>
      </c>
      <c r="Q118" s="20">
        <f t="shared" si="73"/>
        <v>654000</v>
      </c>
    </row>
    <row r="119" spans="1:17" ht="38.25" customHeight="1">
      <c r="A119" s="558"/>
      <c r="B119" s="559"/>
      <c r="C119" s="30" t="s">
        <v>310</v>
      </c>
      <c r="D119" s="283">
        <v>0</v>
      </c>
      <c r="E119" s="283">
        <v>0</v>
      </c>
      <c r="F119" s="283">
        <v>0</v>
      </c>
      <c r="G119" s="283">
        <v>0</v>
      </c>
      <c r="H119" s="283">
        <v>0</v>
      </c>
      <c r="I119" s="283">
        <v>0</v>
      </c>
      <c r="J119" s="291">
        <f t="shared" si="39"/>
        <v>0</v>
      </c>
      <c r="K119" s="287">
        <v>0</v>
      </c>
      <c r="L119" s="287">
        <v>0</v>
      </c>
      <c r="M119" s="287">
        <v>0</v>
      </c>
      <c r="N119" s="287">
        <v>0</v>
      </c>
      <c r="O119" s="287">
        <v>0</v>
      </c>
      <c r="P119" s="291">
        <f t="shared" si="74"/>
        <v>0</v>
      </c>
      <c r="Q119" s="283">
        <f t="shared" si="73"/>
        <v>0</v>
      </c>
    </row>
    <row r="120" spans="1:17" ht="38.25" customHeight="1">
      <c r="A120" s="558"/>
      <c r="B120" s="559"/>
      <c r="C120" s="30" t="s">
        <v>311</v>
      </c>
      <c r="D120" s="283">
        <v>0</v>
      </c>
      <c r="E120" s="283">
        <v>0</v>
      </c>
      <c r="F120" s="283">
        <v>654000</v>
      </c>
      <c r="G120" s="283">
        <v>0</v>
      </c>
      <c r="H120" s="283">
        <v>0</v>
      </c>
      <c r="I120" s="283">
        <v>0</v>
      </c>
      <c r="J120" s="291">
        <f t="shared" si="39"/>
        <v>654000</v>
      </c>
      <c r="K120" s="287">
        <v>0</v>
      </c>
      <c r="L120" s="287">
        <v>0</v>
      </c>
      <c r="M120" s="287">
        <v>0</v>
      </c>
      <c r="N120" s="287">
        <v>0</v>
      </c>
      <c r="O120" s="287">
        <v>0</v>
      </c>
      <c r="P120" s="291">
        <f t="shared" si="74"/>
        <v>0</v>
      </c>
      <c r="Q120" s="283">
        <f t="shared" si="73"/>
        <v>654000</v>
      </c>
    </row>
    <row r="121" spans="1:17" ht="38.25" customHeight="1">
      <c r="A121" s="558"/>
      <c r="B121" s="559"/>
      <c r="C121" s="24" t="s">
        <v>277</v>
      </c>
      <c r="D121" s="286">
        <f>D122+D123</f>
        <v>0</v>
      </c>
      <c r="E121" s="286">
        <f>E122+E123</f>
        <v>0</v>
      </c>
      <c r="F121" s="20">
        <f>F122+F123</f>
        <v>360000</v>
      </c>
      <c r="G121" s="20">
        <f>G122+G123</f>
        <v>90000</v>
      </c>
      <c r="H121" s="286">
        <v>0</v>
      </c>
      <c r="I121" s="286">
        <v>0</v>
      </c>
      <c r="J121" s="291">
        <f t="shared" si="39"/>
        <v>450000</v>
      </c>
      <c r="K121" s="286">
        <f t="shared" ref="K121:O121" si="80">K122+K123</f>
        <v>0</v>
      </c>
      <c r="L121" s="286">
        <f t="shared" si="80"/>
        <v>0</v>
      </c>
      <c r="M121" s="286">
        <f t="shared" si="80"/>
        <v>0</v>
      </c>
      <c r="N121" s="286">
        <f t="shared" si="80"/>
        <v>0</v>
      </c>
      <c r="O121" s="286">
        <f t="shared" si="80"/>
        <v>0</v>
      </c>
      <c r="P121" s="291">
        <f t="shared" si="74"/>
        <v>0</v>
      </c>
      <c r="Q121" s="20">
        <f t="shared" si="73"/>
        <v>450000</v>
      </c>
    </row>
    <row r="122" spans="1:17" ht="38.25" customHeight="1">
      <c r="A122" s="558"/>
      <c r="B122" s="559"/>
      <c r="C122" s="30" t="s">
        <v>310</v>
      </c>
      <c r="D122" s="283">
        <v>0</v>
      </c>
      <c r="E122" s="283">
        <v>0</v>
      </c>
      <c r="F122" s="283">
        <v>0</v>
      </c>
      <c r="G122" s="283">
        <v>0</v>
      </c>
      <c r="H122" s="283">
        <v>0</v>
      </c>
      <c r="I122" s="283">
        <v>0</v>
      </c>
      <c r="J122" s="291">
        <f t="shared" si="39"/>
        <v>0</v>
      </c>
      <c r="K122" s="287">
        <v>0</v>
      </c>
      <c r="L122" s="287">
        <v>0</v>
      </c>
      <c r="M122" s="287">
        <v>0</v>
      </c>
      <c r="N122" s="287">
        <v>0</v>
      </c>
      <c r="O122" s="287">
        <v>0</v>
      </c>
      <c r="P122" s="291">
        <f t="shared" si="74"/>
        <v>0</v>
      </c>
      <c r="Q122" s="283">
        <f t="shared" si="73"/>
        <v>0</v>
      </c>
    </row>
    <row r="123" spans="1:17" ht="38.25" customHeight="1" thickBot="1">
      <c r="A123" s="562"/>
      <c r="B123" s="563"/>
      <c r="C123" s="31" t="s">
        <v>311</v>
      </c>
      <c r="D123" s="283">
        <v>0</v>
      </c>
      <c r="E123" s="283">
        <v>0</v>
      </c>
      <c r="F123" s="283">
        <v>360000</v>
      </c>
      <c r="G123" s="283">
        <v>90000</v>
      </c>
      <c r="H123" s="283">
        <v>0</v>
      </c>
      <c r="I123" s="283">
        <v>0</v>
      </c>
      <c r="J123" s="291">
        <f t="shared" si="39"/>
        <v>450000</v>
      </c>
      <c r="K123" s="290">
        <v>0</v>
      </c>
      <c r="L123" s="290">
        <v>0</v>
      </c>
      <c r="M123" s="290">
        <v>0</v>
      </c>
      <c r="N123" s="290">
        <v>0</v>
      </c>
      <c r="O123" s="290">
        <v>0</v>
      </c>
      <c r="P123" s="291">
        <f t="shared" si="74"/>
        <v>0</v>
      </c>
      <c r="Q123" s="283">
        <f t="shared" si="73"/>
        <v>450000</v>
      </c>
    </row>
    <row r="124" spans="1:17" ht="38.25" customHeight="1" thickTop="1">
      <c r="A124" s="568">
        <v>3</v>
      </c>
      <c r="B124" s="569"/>
      <c r="C124" s="35" t="s">
        <v>22</v>
      </c>
      <c r="D124" s="298">
        <f>D125+D126</f>
        <v>0</v>
      </c>
      <c r="E124" s="298">
        <f>E125+E126</f>
        <v>0</v>
      </c>
      <c r="F124" s="298">
        <f>F125+F126</f>
        <v>0</v>
      </c>
      <c r="G124" s="298">
        <f>G125+G126</f>
        <v>0</v>
      </c>
      <c r="H124" s="298">
        <v>0</v>
      </c>
      <c r="I124" s="20">
        <f>I125+I126</f>
        <v>90000</v>
      </c>
      <c r="J124" s="291">
        <f t="shared" si="39"/>
        <v>90000</v>
      </c>
      <c r="K124" s="298">
        <f>K125+K126</f>
        <v>0</v>
      </c>
      <c r="L124" s="298">
        <f>L125+L126</f>
        <v>0</v>
      </c>
      <c r="M124" s="298">
        <f>M125+M126</f>
        <v>0</v>
      </c>
      <c r="N124" s="298">
        <f>N125+N126</f>
        <v>0</v>
      </c>
      <c r="O124" s="298">
        <f>O125+O126</f>
        <v>0</v>
      </c>
      <c r="P124" s="291">
        <f t="shared" si="74"/>
        <v>0</v>
      </c>
      <c r="Q124" s="20">
        <f t="shared" si="73"/>
        <v>90000</v>
      </c>
    </row>
    <row r="125" spans="1:17" ht="38.25" customHeight="1">
      <c r="A125" s="558"/>
      <c r="B125" s="559"/>
      <c r="C125" s="30" t="s">
        <v>310</v>
      </c>
      <c r="D125" s="287">
        <v>0</v>
      </c>
      <c r="E125" s="287">
        <v>0</v>
      </c>
      <c r="F125" s="287">
        <v>0</v>
      </c>
      <c r="G125" s="287">
        <v>0</v>
      </c>
      <c r="H125" s="283">
        <v>0</v>
      </c>
      <c r="I125" s="283">
        <v>0</v>
      </c>
      <c r="J125" s="291">
        <f t="shared" si="39"/>
        <v>0</v>
      </c>
      <c r="K125" s="287">
        <v>0</v>
      </c>
      <c r="L125" s="287">
        <v>0</v>
      </c>
      <c r="M125" s="287">
        <v>0</v>
      </c>
      <c r="N125" s="287">
        <v>0</v>
      </c>
      <c r="O125" s="287">
        <v>0</v>
      </c>
      <c r="P125" s="291">
        <f t="shared" si="74"/>
        <v>0</v>
      </c>
      <c r="Q125" s="283">
        <f t="shared" si="73"/>
        <v>0</v>
      </c>
    </row>
    <row r="126" spans="1:17" ht="38.25" customHeight="1">
      <c r="A126" s="560"/>
      <c r="B126" s="561"/>
      <c r="C126" s="30" t="s">
        <v>311</v>
      </c>
      <c r="D126" s="287">
        <v>0</v>
      </c>
      <c r="E126" s="287">
        <v>0</v>
      </c>
      <c r="F126" s="287">
        <v>0</v>
      </c>
      <c r="G126" s="287">
        <v>0</v>
      </c>
      <c r="H126" s="287">
        <v>0</v>
      </c>
      <c r="I126" s="283">
        <v>90000</v>
      </c>
      <c r="J126" s="291">
        <f t="shared" si="39"/>
        <v>90000</v>
      </c>
      <c r="K126" s="287">
        <v>0</v>
      </c>
      <c r="L126" s="287">
        <v>0</v>
      </c>
      <c r="M126" s="287">
        <v>0</v>
      </c>
      <c r="N126" s="287">
        <v>0</v>
      </c>
      <c r="O126" s="287">
        <v>0</v>
      </c>
      <c r="P126" s="291">
        <f t="shared" si="74"/>
        <v>0</v>
      </c>
      <c r="Q126" s="283">
        <f t="shared" si="73"/>
        <v>90000</v>
      </c>
    </row>
    <row r="127" spans="1:17" s="42" customFormat="1" ht="38.25" customHeight="1">
      <c r="A127" s="564" t="s">
        <v>318</v>
      </c>
      <c r="B127" s="565"/>
      <c r="C127" s="565"/>
      <c r="D127" s="291">
        <f t="shared" ref="D127:I127" si="81">D130+D133+D136+D139+D142+D154</f>
        <v>0</v>
      </c>
      <c r="E127" s="291">
        <f t="shared" si="81"/>
        <v>126770</v>
      </c>
      <c r="F127" s="291">
        <f t="shared" si="81"/>
        <v>1292800</v>
      </c>
      <c r="G127" s="291">
        <f t="shared" si="81"/>
        <v>210000</v>
      </c>
      <c r="H127" s="291">
        <f t="shared" si="81"/>
        <v>175000</v>
      </c>
      <c r="I127" s="291">
        <f t="shared" si="81"/>
        <v>7476000</v>
      </c>
      <c r="J127" s="291">
        <f t="shared" si="39"/>
        <v>9280570</v>
      </c>
      <c r="K127" s="291">
        <f>K130+K133+K136+K139+K142+K154</f>
        <v>215000</v>
      </c>
      <c r="L127" s="291">
        <f>L130+L133+L136+L139+L142+L154</f>
        <v>689000</v>
      </c>
      <c r="M127" s="291">
        <f>M130+M133+M136+M139+M142+M154</f>
        <v>372000</v>
      </c>
      <c r="N127" s="291">
        <f>N130+N133+N136+N139+N142+N154</f>
        <v>294000</v>
      </c>
      <c r="O127" s="291">
        <f>O130+O133+O136+O139+O142+O154</f>
        <v>325000</v>
      </c>
      <c r="P127" s="291">
        <f>O127+N127+M127+L127+K127</f>
        <v>1895000</v>
      </c>
      <c r="Q127" s="291">
        <f>J127+P127</f>
        <v>11175570</v>
      </c>
    </row>
    <row r="128" spans="1:17" s="4" customFormat="1" ht="38.25" customHeight="1">
      <c r="A128" s="556">
        <v>4</v>
      </c>
      <c r="B128" s="557"/>
      <c r="C128" s="26" t="s">
        <v>310</v>
      </c>
      <c r="D128" s="295">
        <f>D131+D134+D137+D140+D155+D143</f>
        <v>0</v>
      </c>
      <c r="E128" s="295">
        <f t="shared" ref="E128:O128" si="82">E131+E134+E137+E140+E155+E143</f>
        <v>0</v>
      </c>
      <c r="F128" s="295">
        <f t="shared" si="82"/>
        <v>0</v>
      </c>
      <c r="G128" s="295">
        <f t="shared" si="82"/>
        <v>0</v>
      </c>
      <c r="H128" s="295">
        <f t="shared" si="82"/>
        <v>0</v>
      </c>
      <c r="I128" s="295">
        <f t="shared" si="82"/>
        <v>7193000</v>
      </c>
      <c r="J128" s="291">
        <f t="shared" si="39"/>
        <v>7193000</v>
      </c>
      <c r="K128" s="295">
        <f t="shared" si="82"/>
        <v>0</v>
      </c>
      <c r="L128" s="295">
        <f t="shared" si="82"/>
        <v>0</v>
      </c>
      <c r="M128" s="295">
        <f t="shared" si="82"/>
        <v>0</v>
      </c>
      <c r="N128" s="295">
        <f t="shared" si="82"/>
        <v>0</v>
      </c>
      <c r="O128" s="295">
        <f t="shared" si="82"/>
        <v>0</v>
      </c>
      <c r="P128" s="291">
        <f>K128+L128+M128+N128+O128</f>
        <v>0</v>
      </c>
      <c r="Q128" s="283">
        <f>J128+P128</f>
        <v>7193000</v>
      </c>
    </row>
    <row r="129" spans="1:18" s="4" customFormat="1" ht="38.25" customHeight="1">
      <c r="A129" s="558"/>
      <c r="B129" s="559"/>
      <c r="C129" s="26" t="s">
        <v>311</v>
      </c>
      <c r="D129" s="294">
        <f>D132+D135+D138+D141+D153+D156</f>
        <v>0</v>
      </c>
      <c r="E129" s="295">
        <f t="shared" ref="E129:O129" si="83">E132+E135+E138+E141+E153+E156</f>
        <v>126770</v>
      </c>
      <c r="F129" s="295">
        <f t="shared" si="83"/>
        <v>1292800</v>
      </c>
      <c r="G129" s="295">
        <f t="shared" si="83"/>
        <v>210000</v>
      </c>
      <c r="H129" s="295">
        <f t="shared" si="83"/>
        <v>175000</v>
      </c>
      <c r="I129" s="295">
        <f t="shared" si="83"/>
        <v>283000</v>
      </c>
      <c r="J129" s="291">
        <f t="shared" si="39"/>
        <v>2087570</v>
      </c>
      <c r="K129" s="295">
        <f t="shared" si="83"/>
        <v>215000</v>
      </c>
      <c r="L129" s="295">
        <f t="shared" si="83"/>
        <v>689000</v>
      </c>
      <c r="M129" s="295">
        <f t="shared" si="83"/>
        <v>372000</v>
      </c>
      <c r="N129" s="295">
        <f t="shared" si="83"/>
        <v>294000</v>
      </c>
      <c r="O129" s="295">
        <f t="shared" si="83"/>
        <v>325000</v>
      </c>
      <c r="P129" s="291">
        <f>K129+L129+M129+N129+O129</f>
        <v>1895000</v>
      </c>
      <c r="Q129" s="283">
        <f>J129+P129</f>
        <v>3982570</v>
      </c>
    </row>
    <row r="130" spans="1:18" ht="38.25" customHeight="1">
      <c r="A130" s="558"/>
      <c r="B130" s="559"/>
      <c r="C130" s="29" t="s">
        <v>304</v>
      </c>
      <c r="D130" s="286">
        <f>D131+D132</f>
        <v>0</v>
      </c>
      <c r="E130" s="20">
        <f>E131+E132</f>
        <v>11200</v>
      </c>
      <c r="F130" s="286">
        <v>0</v>
      </c>
      <c r="G130" s="286">
        <v>0</v>
      </c>
      <c r="H130" s="286">
        <v>0</v>
      </c>
      <c r="I130" s="286">
        <v>0</v>
      </c>
      <c r="J130" s="291">
        <f t="shared" si="39"/>
        <v>11200</v>
      </c>
      <c r="K130" s="286">
        <f t="shared" ref="K130:O130" si="84">K131+K132</f>
        <v>0</v>
      </c>
      <c r="L130" s="286">
        <f t="shared" si="84"/>
        <v>0</v>
      </c>
      <c r="M130" s="286">
        <f t="shared" si="84"/>
        <v>0</v>
      </c>
      <c r="N130" s="286">
        <f t="shared" si="84"/>
        <v>0</v>
      </c>
      <c r="O130" s="286">
        <f t="shared" si="84"/>
        <v>0</v>
      </c>
      <c r="P130" s="291">
        <f>O130+N130+M130+L130+K130</f>
        <v>0</v>
      </c>
      <c r="Q130" s="20">
        <f>J130+P130</f>
        <v>11200</v>
      </c>
    </row>
    <row r="131" spans="1:18" ht="38.25" customHeight="1">
      <c r="A131" s="558"/>
      <c r="B131" s="559"/>
      <c r="C131" s="30" t="s">
        <v>310</v>
      </c>
      <c r="D131" s="287">
        <v>0</v>
      </c>
      <c r="E131" s="283">
        <v>0</v>
      </c>
      <c r="F131" s="287">
        <v>0</v>
      </c>
      <c r="G131" s="287">
        <v>0</v>
      </c>
      <c r="H131" s="287">
        <v>0</v>
      </c>
      <c r="I131" s="283">
        <v>0</v>
      </c>
      <c r="J131" s="291">
        <f t="shared" si="39"/>
        <v>0</v>
      </c>
      <c r="K131" s="287">
        <v>0</v>
      </c>
      <c r="L131" s="287">
        <v>0</v>
      </c>
      <c r="M131" s="287">
        <v>0</v>
      </c>
      <c r="N131" s="287">
        <v>0</v>
      </c>
      <c r="O131" s="287">
        <v>0</v>
      </c>
      <c r="P131" s="291">
        <f t="shared" ref="P131:P156" si="85">O131+N131+M131+L131+K131</f>
        <v>0</v>
      </c>
      <c r="Q131" s="283">
        <f>J131+P131</f>
        <v>0</v>
      </c>
    </row>
    <row r="132" spans="1:18" ht="38.25" customHeight="1">
      <c r="A132" s="558"/>
      <c r="B132" s="559"/>
      <c r="C132" s="30" t="s">
        <v>311</v>
      </c>
      <c r="D132" s="287">
        <v>0</v>
      </c>
      <c r="E132" s="283">
        <v>11200</v>
      </c>
      <c r="F132" s="287">
        <v>0</v>
      </c>
      <c r="G132" s="287">
        <v>0</v>
      </c>
      <c r="H132" s="287">
        <v>0</v>
      </c>
      <c r="I132" s="283">
        <v>0</v>
      </c>
      <c r="J132" s="291">
        <f t="shared" si="39"/>
        <v>11200</v>
      </c>
      <c r="K132" s="287">
        <v>0</v>
      </c>
      <c r="L132" s="287">
        <v>0</v>
      </c>
      <c r="M132" s="287">
        <v>0</v>
      </c>
      <c r="N132" s="287">
        <v>0</v>
      </c>
      <c r="O132" s="287">
        <v>0</v>
      </c>
      <c r="P132" s="291">
        <f t="shared" si="85"/>
        <v>0</v>
      </c>
      <c r="Q132" s="283">
        <f t="shared" ref="Q132:Q156" si="86">J132+P132</f>
        <v>11200</v>
      </c>
    </row>
    <row r="133" spans="1:18" ht="38.25" customHeight="1">
      <c r="A133" s="558"/>
      <c r="B133" s="559"/>
      <c r="C133" s="24" t="s">
        <v>11</v>
      </c>
      <c r="D133" s="286">
        <f>D134+D135</f>
        <v>0</v>
      </c>
      <c r="E133" s="20">
        <f>E134+E135</f>
        <v>10820</v>
      </c>
      <c r="F133" s="20">
        <f>F134+F135</f>
        <v>450000</v>
      </c>
      <c r="G133" s="20">
        <f t="shared" ref="G133:I133" si="87">G134+G135</f>
        <v>0</v>
      </c>
      <c r="H133" s="20">
        <f t="shared" si="87"/>
        <v>0</v>
      </c>
      <c r="I133" s="20">
        <f t="shared" si="87"/>
        <v>0</v>
      </c>
      <c r="J133" s="291">
        <f t="shared" si="39"/>
        <v>460820</v>
      </c>
      <c r="K133" s="286">
        <f t="shared" ref="K133" si="88">K134+K135</f>
        <v>0</v>
      </c>
      <c r="L133" s="20">
        <f>L134+L135</f>
        <v>450000</v>
      </c>
      <c r="M133" s="286">
        <f t="shared" ref="M133:O133" si="89">M134+M135</f>
        <v>0</v>
      </c>
      <c r="N133" s="286">
        <f t="shared" si="89"/>
        <v>0</v>
      </c>
      <c r="O133" s="286">
        <f t="shared" si="89"/>
        <v>0</v>
      </c>
      <c r="P133" s="291">
        <f t="shared" si="85"/>
        <v>450000</v>
      </c>
      <c r="Q133" s="20">
        <f>J133+P133</f>
        <v>910820</v>
      </c>
    </row>
    <row r="134" spans="1:18" ht="38.25" customHeight="1">
      <c r="A134" s="558"/>
      <c r="B134" s="559"/>
      <c r="C134" s="30" t="s">
        <v>310</v>
      </c>
      <c r="D134" s="287">
        <v>0</v>
      </c>
      <c r="E134" s="283">
        <v>0</v>
      </c>
      <c r="F134" s="283">
        <v>0</v>
      </c>
      <c r="G134" s="287">
        <v>0</v>
      </c>
      <c r="H134" s="287">
        <v>0</v>
      </c>
      <c r="I134" s="283">
        <v>0</v>
      </c>
      <c r="J134" s="291">
        <f t="shared" si="39"/>
        <v>0</v>
      </c>
      <c r="K134" s="287">
        <v>0</v>
      </c>
      <c r="L134" s="287">
        <v>0</v>
      </c>
      <c r="M134" s="287">
        <v>0</v>
      </c>
      <c r="N134" s="287">
        <v>0</v>
      </c>
      <c r="O134" s="287">
        <v>0</v>
      </c>
      <c r="P134" s="291">
        <f t="shared" si="85"/>
        <v>0</v>
      </c>
      <c r="Q134" s="283">
        <f>J134+P134</f>
        <v>0</v>
      </c>
    </row>
    <row r="135" spans="1:18" ht="38.25" customHeight="1">
      <c r="A135" s="558"/>
      <c r="B135" s="559"/>
      <c r="C135" s="30" t="s">
        <v>311</v>
      </c>
      <c r="D135" s="287">
        <v>0</v>
      </c>
      <c r="E135" s="283">
        <v>10820</v>
      </c>
      <c r="F135" s="283">
        <v>450000</v>
      </c>
      <c r="G135" s="287">
        <v>0</v>
      </c>
      <c r="H135" s="287">
        <v>0</v>
      </c>
      <c r="I135" s="283">
        <v>0</v>
      </c>
      <c r="J135" s="291">
        <f t="shared" si="39"/>
        <v>460820</v>
      </c>
      <c r="K135" s="287">
        <v>0</v>
      </c>
      <c r="L135" s="283">
        <v>450000</v>
      </c>
      <c r="M135" s="287">
        <v>0</v>
      </c>
      <c r="N135" s="287">
        <v>0</v>
      </c>
      <c r="O135" s="287">
        <v>0</v>
      </c>
      <c r="P135" s="291">
        <f t="shared" si="85"/>
        <v>450000</v>
      </c>
      <c r="Q135" s="283">
        <f t="shared" si="86"/>
        <v>910820</v>
      </c>
    </row>
    <row r="136" spans="1:18" ht="38.25" customHeight="1">
      <c r="A136" s="558"/>
      <c r="B136" s="559"/>
      <c r="C136" s="24" t="s">
        <v>13</v>
      </c>
      <c r="D136" s="286">
        <f>D137+D138</f>
        <v>0</v>
      </c>
      <c r="E136" s="286">
        <f>E137+E138</f>
        <v>0</v>
      </c>
      <c r="F136" s="20">
        <f>F137+F138</f>
        <v>76500</v>
      </c>
      <c r="G136" s="20">
        <f t="shared" ref="G136:I136" si="90">G137+G138</f>
        <v>0</v>
      </c>
      <c r="H136" s="20">
        <f t="shared" si="90"/>
        <v>0</v>
      </c>
      <c r="I136" s="20">
        <f t="shared" si="90"/>
        <v>90000</v>
      </c>
      <c r="J136" s="291">
        <f t="shared" si="39"/>
        <v>166500</v>
      </c>
      <c r="K136" s="286">
        <f t="shared" ref="K136:L136" si="91">K137+K138</f>
        <v>0</v>
      </c>
      <c r="L136" s="286">
        <f t="shared" si="91"/>
        <v>0</v>
      </c>
      <c r="M136" s="20">
        <f>M137+M138</f>
        <v>105000</v>
      </c>
      <c r="N136" s="286">
        <f t="shared" ref="N136:O136" si="92">N137+N138</f>
        <v>0</v>
      </c>
      <c r="O136" s="286">
        <f t="shared" si="92"/>
        <v>0</v>
      </c>
      <c r="P136" s="291">
        <f t="shared" si="85"/>
        <v>105000</v>
      </c>
      <c r="Q136" s="20">
        <f t="shared" si="86"/>
        <v>271500</v>
      </c>
    </row>
    <row r="137" spans="1:18" ht="38.25" customHeight="1">
      <c r="A137" s="558"/>
      <c r="B137" s="559"/>
      <c r="C137" s="30" t="s">
        <v>310</v>
      </c>
      <c r="D137" s="287">
        <v>0</v>
      </c>
      <c r="E137" s="287">
        <v>0</v>
      </c>
      <c r="F137" s="287">
        <v>0</v>
      </c>
      <c r="G137" s="287">
        <v>0</v>
      </c>
      <c r="H137" s="287">
        <v>0</v>
      </c>
      <c r="I137" s="287">
        <v>0</v>
      </c>
      <c r="J137" s="291">
        <f t="shared" ref="J137:J156" si="93">I137+H137+G137+F137+E137</f>
        <v>0</v>
      </c>
      <c r="K137" s="287">
        <v>0</v>
      </c>
      <c r="L137" s="287">
        <v>0</v>
      </c>
      <c r="M137" s="287">
        <v>0</v>
      </c>
      <c r="N137" s="287">
        <v>0</v>
      </c>
      <c r="O137" s="287">
        <v>0</v>
      </c>
      <c r="P137" s="291">
        <f t="shared" si="85"/>
        <v>0</v>
      </c>
      <c r="Q137" s="297">
        <f>J137+P137</f>
        <v>0</v>
      </c>
    </row>
    <row r="138" spans="1:18" ht="38.25" customHeight="1">
      <c r="A138" s="558"/>
      <c r="B138" s="559"/>
      <c r="C138" s="30" t="s">
        <v>311</v>
      </c>
      <c r="D138" s="287">
        <v>0</v>
      </c>
      <c r="E138" s="287">
        <v>0</v>
      </c>
      <c r="F138" s="283">
        <v>76500</v>
      </c>
      <c r="G138" s="287">
        <v>0</v>
      </c>
      <c r="H138" s="283">
        <v>0</v>
      </c>
      <c r="I138" s="283">
        <v>90000</v>
      </c>
      <c r="J138" s="291">
        <f t="shared" si="93"/>
        <v>166500</v>
      </c>
      <c r="K138" s="287">
        <v>0</v>
      </c>
      <c r="L138" s="287">
        <v>0</v>
      </c>
      <c r="M138" s="283">
        <v>105000</v>
      </c>
      <c r="N138" s="287">
        <v>0</v>
      </c>
      <c r="O138" s="287">
        <v>0</v>
      </c>
      <c r="P138" s="291">
        <f t="shared" si="85"/>
        <v>105000</v>
      </c>
      <c r="Q138" s="283">
        <f t="shared" si="86"/>
        <v>271500</v>
      </c>
    </row>
    <row r="139" spans="1:18" ht="38.25" customHeight="1">
      <c r="A139" s="558"/>
      <c r="B139" s="559"/>
      <c r="C139" s="24" t="s">
        <v>12</v>
      </c>
      <c r="D139" s="286">
        <f>D140+D141</f>
        <v>0</v>
      </c>
      <c r="E139" s="286">
        <f>E140+E141</f>
        <v>0</v>
      </c>
      <c r="F139" s="285">
        <f>F140+F141</f>
        <v>46800</v>
      </c>
      <c r="G139" s="286">
        <f t="shared" ref="G139:I139" si="94">G140+G141</f>
        <v>0</v>
      </c>
      <c r="H139" s="286">
        <f t="shared" si="94"/>
        <v>0</v>
      </c>
      <c r="I139" s="286">
        <f t="shared" si="94"/>
        <v>0</v>
      </c>
      <c r="J139" s="291">
        <f t="shared" si="93"/>
        <v>46800</v>
      </c>
      <c r="K139" s="286">
        <f t="shared" ref="K139:O139" si="95">K140+K141</f>
        <v>0</v>
      </c>
      <c r="L139" s="286">
        <f t="shared" si="95"/>
        <v>0</v>
      </c>
      <c r="M139" s="286">
        <f t="shared" si="95"/>
        <v>0</v>
      </c>
      <c r="N139" s="286">
        <f t="shared" si="95"/>
        <v>0</v>
      </c>
      <c r="O139" s="286">
        <f t="shared" si="95"/>
        <v>0</v>
      </c>
      <c r="P139" s="291">
        <f t="shared" si="85"/>
        <v>0</v>
      </c>
      <c r="Q139" s="20">
        <f t="shared" si="86"/>
        <v>46800</v>
      </c>
    </row>
    <row r="140" spans="1:18" ht="38.25" customHeight="1">
      <c r="A140" s="558"/>
      <c r="B140" s="559"/>
      <c r="C140" s="30" t="s">
        <v>310</v>
      </c>
      <c r="D140" s="287">
        <v>0</v>
      </c>
      <c r="E140" s="287">
        <v>0</v>
      </c>
      <c r="F140" s="287">
        <v>0</v>
      </c>
      <c r="G140" s="287">
        <v>0</v>
      </c>
      <c r="H140" s="287">
        <v>0</v>
      </c>
      <c r="I140" s="283">
        <v>0</v>
      </c>
      <c r="J140" s="291">
        <f t="shared" si="93"/>
        <v>0</v>
      </c>
      <c r="K140" s="287">
        <v>0</v>
      </c>
      <c r="L140" s="287">
        <v>0</v>
      </c>
      <c r="M140" s="287">
        <v>0</v>
      </c>
      <c r="N140" s="287">
        <v>0</v>
      </c>
      <c r="O140" s="287">
        <v>0</v>
      </c>
      <c r="P140" s="291">
        <f t="shared" si="85"/>
        <v>0</v>
      </c>
      <c r="Q140" s="297">
        <f>J140+P140</f>
        <v>0</v>
      </c>
    </row>
    <row r="141" spans="1:18" ht="38.25" customHeight="1">
      <c r="A141" s="558"/>
      <c r="B141" s="559"/>
      <c r="C141" s="30" t="s">
        <v>311</v>
      </c>
      <c r="D141" s="287">
        <v>0</v>
      </c>
      <c r="E141" s="287">
        <v>0</v>
      </c>
      <c r="F141" s="288">
        <v>46800</v>
      </c>
      <c r="G141" s="287">
        <v>0</v>
      </c>
      <c r="H141" s="287">
        <v>0</v>
      </c>
      <c r="I141" s="283">
        <v>0</v>
      </c>
      <c r="J141" s="291">
        <f t="shared" si="93"/>
        <v>46800</v>
      </c>
      <c r="K141" s="287">
        <v>0</v>
      </c>
      <c r="L141" s="287">
        <v>0</v>
      </c>
      <c r="M141" s="287">
        <v>0</v>
      </c>
      <c r="N141" s="287">
        <v>0</v>
      </c>
      <c r="O141" s="287">
        <v>0</v>
      </c>
      <c r="P141" s="291">
        <f t="shared" si="85"/>
        <v>0</v>
      </c>
      <c r="Q141" s="283">
        <f t="shared" si="86"/>
        <v>46800</v>
      </c>
    </row>
    <row r="142" spans="1:18" s="62" customFormat="1" ht="38.25" customHeight="1">
      <c r="A142" s="558"/>
      <c r="B142" s="559"/>
      <c r="C142" s="75" t="s">
        <v>277</v>
      </c>
      <c r="D142" s="27">
        <f t="shared" ref="D142:I142" si="96">D143+D153</f>
        <v>0</v>
      </c>
      <c r="E142" s="20">
        <f t="shared" si="96"/>
        <v>104750</v>
      </c>
      <c r="F142" s="20">
        <f t="shared" si="96"/>
        <v>719500</v>
      </c>
      <c r="G142" s="20">
        <f t="shared" si="96"/>
        <v>80000</v>
      </c>
      <c r="H142" s="20">
        <f t="shared" si="96"/>
        <v>32000</v>
      </c>
      <c r="I142" s="20">
        <f t="shared" si="96"/>
        <v>7230000</v>
      </c>
      <c r="J142" s="363">
        <f t="shared" si="93"/>
        <v>8166250</v>
      </c>
      <c r="K142" s="20">
        <f>K143+K153</f>
        <v>41000</v>
      </c>
      <c r="L142" s="20">
        <f>L143+L153</f>
        <v>46000</v>
      </c>
      <c r="M142" s="20">
        <f>M143+M153</f>
        <v>50000</v>
      </c>
      <c r="N142" s="20">
        <f>N143+N153</f>
        <v>55000</v>
      </c>
      <c r="O142" s="20">
        <f>O143+O153</f>
        <v>61000</v>
      </c>
      <c r="P142" s="71">
        <f t="shared" si="85"/>
        <v>253000</v>
      </c>
      <c r="Q142" s="76">
        <f t="shared" si="86"/>
        <v>8419250</v>
      </c>
      <c r="R142" s="196">
        <v>7145000</v>
      </c>
    </row>
    <row r="143" spans="1:18" s="62" customFormat="1" ht="38.25" customHeight="1">
      <c r="A143" s="558"/>
      <c r="B143" s="559"/>
      <c r="C143" s="77" t="s">
        <v>310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f t="shared" ref="I143:I145" si="97">R143</f>
        <v>7193000</v>
      </c>
      <c r="J143" s="363">
        <f t="shared" si="93"/>
        <v>7193000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71">
        <f t="shared" si="85"/>
        <v>0</v>
      </c>
      <c r="Q143" s="66">
        <f t="shared" si="86"/>
        <v>7193000</v>
      </c>
      <c r="R143" s="196">
        <v>7193000</v>
      </c>
    </row>
    <row r="144" spans="1:18" s="62" customFormat="1" ht="38.25" customHeight="1">
      <c r="A144" s="558"/>
      <c r="B144" s="559"/>
      <c r="C144" s="77" t="s">
        <v>325</v>
      </c>
      <c r="D144" s="25">
        <v>0</v>
      </c>
      <c r="E144" s="25">
        <v>0</v>
      </c>
      <c r="F144" s="25"/>
      <c r="G144" s="25">
        <v>0</v>
      </c>
      <c r="H144" s="25">
        <v>0</v>
      </c>
      <c r="I144" s="25">
        <f t="shared" si="97"/>
        <v>7193000</v>
      </c>
      <c r="J144" s="363">
        <f t="shared" ref="J144:J152" si="98">I144+H144+G144+F144+E144+D144</f>
        <v>7193000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71">
        <f t="shared" si="85"/>
        <v>0</v>
      </c>
      <c r="Q144" s="78">
        <f t="shared" si="86"/>
        <v>7193000</v>
      </c>
      <c r="R144" s="196">
        <v>7193000</v>
      </c>
    </row>
    <row r="145" spans="1:18" s="62" customFormat="1" ht="38.25" customHeight="1">
      <c r="A145" s="558"/>
      <c r="B145" s="559"/>
      <c r="C145" s="77" t="s">
        <v>326</v>
      </c>
      <c r="D145" s="25">
        <v>0</v>
      </c>
      <c r="E145" s="25">
        <v>0</v>
      </c>
      <c r="F145" s="25"/>
      <c r="G145" s="25">
        <v>0</v>
      </c>
      <c r="H145" s="25">
        <v>0</v>
      </c>
      <c r="I145" s="25">
        <f t="shared" si="97"/>
        <v>2971000</v>
      </c>
      <c r="J145" s="363">
        <f t="shared" si="98"/>
        <v>2971000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71">
        <f t="shared" si="85"/>
        <v>0</v>
      </c>
      <c r="Q145" s="78">
        <f t="shared" si="86"/>
        <v>2971000</v>
      </c>
      <c r="R145" s="196">
        <v>2971000</v>
      </c>
    </row>
    <row r="146" spans="1:18" s="62" customFormat="1" ht="38.25" customHeight="1">
      <c r="A146" s="558"/>
      <c r="B146" s="559"/>
      <c r="C146" s="77" t="s">
        <v>327</v>
      </c>
      <c r="D146" s="25">
        <v>0</v>
      </c>
      <c r="E146" s="25">
        <v>0</v>
      </c>
      <c r="F146" s="25"/>
      <c r="G146" s="25">
        <v>0</v>
      </c>
      <c r="H146" s="25">
        <v>0</v>
      </c>
      <c r="I146" s="25">
        <f>R146</f>
        <v>3910000</v>
      </c>
      <c r="J146" s="363">
        <f t="shared" si="98"/>
        <v>3910000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71">
        <f t="shared" si="85"/>
        <v>0</v>
      </c>
      <c r="Q146" s="78">
        <f t="shared" si="86"/>
        <v>3910000</v>
      </c>
      <c r="R146" s="196">
        <v>3910000</v>
      </c>
    </row>
    <row r="147" spans="1:18" s="62" customFormat="1" ht="38.25" customHeight="1">
      <c r="A147" s="558"/>
      <c r="B147" s="559"/>
      <c r="C147" s="77" t="s">
        <v>328</v>
      </c>
      <c r="D147" s="25">
        <v>0</v>
      </c>
      <c r="E147" s="25">
        <v>0</v>
      </c>
      <c r="F147" s="25"/>
      <c r="G147" s="25">
        <v>0</v>
      </c>
      <c r="H147" s="25">
        <v>0</v>
      </c>
      <c r="I147" s="25">
        <f>R147</f>
        <v>0</v>
      </c>
      <c r="J147" s="363">
        <f t="shared" si="98"/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71">
        <f t="shared" si="85"/>
        <v>0</v>
      </c>
      <c r="Q147" s="78">
        <f t="shared" si="86"/>
        <v>0</v>
      </c>
      <c r="R147" s="196">
        <v>0</v>
      </c>
    </row>
    <row r="148" spans="1:18" s="62" customFormat="1" ht="38.25" customHeight="1">
      <c r="A148" s="558"/>
      <c r="B148" s="559"/>
      <c r="C148" s="77" t="s">
        <v>329</v>
      </c>
      <c r="D148" s="25">
        <v>0</v>
      </c>
      <c r="E148" s="25">
        <v>0</v>
      </c>
      <c r="F148" s="25"/>
      <c r="G148" s="25">
        <v>0</v>
      </c>
      <c r="H148" s="25">
        <v>0</v>
      </c>
      <c r="I148" s="25">
        <f t="shared" ref="I148:I151" si="99">R148</f>
        <v>312000</v>
      </c>
      <c r="J148" s="363">
        <f t="shared" si="98"/>
        <v>312000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71">
        <f t="shared" si="85"/>
        <v>0</v>
      </c>
      <c r="Q148" s="78">
        <f t="shared" si="86"/>
        <v>312000</v>
      </c>
      <c r="R148" s="196">
        <v>312000</v>
      </c>
    </row>
    <row r="149" spans="1:18" s="62" customFormat="1" ht="38.25" customHeight="1">
      <c r="A149" s="558"/>
      <c r="B149" s="559"/>
      <c r="C149" s="77" t="s">
        <v>330</v>
      </c>
      <c r="D149" s="25">
        <v>0</v>
      </c>
      <c r="E149" s="25">
        <v>0</v>
      </c>
      <c r="F149" s="25"/>
      <c r="G149" s="25">
        <v>0</v>
      </c>
      <c r="H149" s="25">
        <v>0</v>
      </c>
      <c r="I149" s="25">
        <f t="shared" si="99"/>
        <v>0</v>
      </c>
      <c r="J149" s="363">
        <f t="shared" si="98"/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71">
        <f t="shared" si="85"/>
        <v>0</v>
      </c>
      <c r="Q149" s="78">
        <f t="shared" si="86"/>
        <v>0</v>
      </c>
      <c r="R149" s="196">
        <v>0</v>
      </c>
    </row>
    <row r="150" spans="1:18" s="62" customFormat="1" ht="38.25" customHeight="1">
      <c r="A150" s="558"/>
      <c r="B150" s="559"/>
      <c r="C150" s="77" t="s">
        <v>331</v>
      </c>
      <c r="D150" s="25">
        <v>0</v>
      </c>
      <c r="E150" s="25">
        <v>0</v>
      </c>
      <c r="F150" s="25"/>
      <c r="G150" s="25">
        <v>0</v>
      </c>
      <c r="H150" s="25">
        <v>0</v>
      </c>
      <c r="I150" s="25">
        <f t="shared" si="99"/>
        <v>0</v>
      </c>
      <c r="J150" s="363">
        <f t="shared" si="98"/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71">
        <f t="shared" si="85"/>
        <v>0</v>
      </c>
      <c r="Q150" s="78">
        <f t="shared" si="86"/>
        <v>0</v>
      </c>
      <c r="R150" s="196">
        <v>0</v>
      </c>
    </row>
    <row r="151" spans="1:18" s="62" customFormat="1" ht="38.25" customHeight="1">
      <c r="A151" s="558"/>
      <c r="B151" s="559"/>
      <c r="C151" s="77" t="s">
        <v>337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f t="shared" si="99"/>
        <v>0</v>
      </c>
      <c r="J151" s="363">
        <f t="shared" si="98"/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71">
        <f t="shared" si="85"/>
        <v>0</v>
      </c>
      <c r="Q151" s="78">
        <f t="shared" si="86"/>
        <v>0</v>
      </c>
      <c r="R151" s="196">
        <v>0</v>
      </c>
    </row>
    <row r="152" spans="1:18" s="62" customFormat="1" ht="38.25" customHeight="1">
      <c r="A152" s="558"/>
      <c r="B152" s="559"/>
      <c r="C152" s="77" t="s">
        <v>332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f>R152</f>
        <v>0</v>
      </c>
      <c r="J152" s="363">
        <f t="shared" si="98"/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71">
        <f t="shared" si="85"/>
        <v>0</v>
      </c>
      <c r="Q152" s="78">
        <f t="shared" si="86"/>
        <v>0</v>
      </c>
      <c r="R152" s="196">
        <v>0</v>
      </c>
    </row>
    <row r="153" spans="1:18" s="62" customFormat="1" ht="38.25" customHeight="1">
      <c r="A153" s="558"/>
      <c r="B153" s="559"/>
      <c r="C153" s="77" t="s">
        <v>311</v>
      </c>
      <c r="D153" s="25">
        <v>0</v>
      </c>
      <c r="E153" s="368">
        <v>104750</v>
      </c>
      <c r="F153" s="368">
        <v>719500</v>
      </c>
      <c r="G153" s="368">
        <v>80000</v>
      </c>
      <c r="H153" s="368">
        <v>32000</v>
      </c>
      <c r="I153" s="368">
        <v>37000</v>
      </c>
      <c r="J153" s="363">
        <f t="shared" si="93"/>
        <v>973250</v>
      </c>
      <c r="K153" s="368">
        <v>41000</v>
      </c>
      <c r="L153" s="368">
        <v>46000</v>
      </c>
      <c r="M153" s="368">
        <v>50000</v>
      </c>
      <c r="N153" s="368">
        <v>55000</v>
      </c>
      <c r="O153" s="368">
        <v>61000</v>
      </c>
      <c r="P153" s="71">
        <f t="shared" si="85"/>
        <v>253000</v>
      </c>
      <c r="Q153" s="66">
        <f t="shared" si="86"/>
        <v>1226250</v>
      </c>
      <c r="R153" s="196">
        <v>-48000</v>
      </c>
    </row>
    <row r="154" spans="1:18" ht="38.25" customHeight="1">
      <c r="A154" s="558"/>
      <c r="B154" s="559"/>
      <c r="C154" s="24" t="s">
        <v>22</v>
      </c>
      <c r="D154" s="286">
        <f>D155+D156</f>
        <v>0</v>
      </c>
      <c r="E154" s="286">
        <f>E155+E156</f>
        <v>0</v>
      </c>
      <c r="F154" s="286">
        <f>F155+F156</f>
        <v>0</v>
      </c>
      <c r="G154" s="331">
        <f>G155+G156</f>
        <v>130000</v>
      </c>
      <c r="H154" s="331">
        <f t="shared" ref="H154:I154" si="100">H155+H156</f>
        <v>143000</v>
      </c>
      <c r="I154" s="331">
        <f t="shared" si="100"/>
        <v>156000</v>
      </c>
      <c r="J154" s="291">
        <f t="shared" si="93"/>
        <v>429000</v>
      </c>
      <c r="K154" s="331">
        <f>K155+K156</f>
        <v>174000</v>
      </c>
      <c r="L154" s="331">
        <f t="shared" ref="L154:O154" si="101">L155+L156</f>
        <v>193000</v>
      </c>
      <c r="M154" s="331">
        <f t="shared" si="101"/>
        <v>217000</v>
      </c>
      <c r="N154" s="331">
        <f t="shared" si="101"/>
        <v>239000</v>
      </c>
      <c r="O154" s="331">
        <f t="shared" si="101"/>
        <v>264000</v>
      </c>
      <c r="P154" s="291">
        <f t="shared" si="85"/>
        <v>1087000</v>
      </c>
      <c r="Q154" s="20">
        <f t="shared" si="86"/>
        <v>1516000</v>
      </c>
    </row>
    <row r="155" spans="1:18" ht="38.25" customHeight="1">
      <c r="A155" s="558"/>
      <c r="B155" s="559"/>
      <c r="C155" s="30" t="s">
        <v>310</v>
      </c>
      <c r="D155" s="287">
        <v>0</v>
      </c>
      <c r="E155" s="287">
        <v>0</v>
      </c>
      <c r="F155" s="287">
        <v>0</v>
      </c>
      <c r="G155" s="283">
        <v>0</v>
      </c>
      <c r="H155" s="25">
        <v>0</v>
      </c>
      <c r="I155" s="25">
        <v>0</v>
      </c>
      <c r="J155" s="291">
        <f t="shared" si="93"/>
        <v>0</v>
      </c>
      <c r="K155" s="283">
        <v>0</v>
      </c>
      <c r="L155" s="283">
        <v>0</v>
      </c>
      <c r="M155" s="283">
        <v>0</v>
      </c>
      <c r="N155" s="283">
        <v>0</v>
      </c>
      <c r="O155" s="283">
        <v>0</v>
      </c>
      <c r="P155" s="291">
        <f t="shared" si="85"/>
        <v>0</v>
      </c>
      <c r="Q155" s="283">
        <f>J155+P155</f>
        <v>0</v>
      </c>
    </row>
    <row r="156" spans="1:18" ht="38.25" customHeight="1" thickBot="1">
      <c r="A156" s="562"/>
      <c r="B156" s="563"/>
      <c r="C156" s="31" t="s">
        <v>311</v>
      </c>
      <c r="D156" s="290">
        <v>0</v>
      </c>
      <c r="E156" s="290">
        <v>0</v>
      </c>
      <c r="F156" s="290">
        <v>0</v>
      </c>
      <c r="G156" s="283">
        <v>130000</v>
      </c>
      <c r="H156" s="50">
        <v>143000</v>
      </c>
      <c r="I156" s="50">
        <v>156000</v>
      </c>
      <c r="J156" s="291">
        <f t="shared" si="93"/>
        <v>429000</v>
      </c>
      <c r="K156" s="283">
        <v>174000</v>
      </c>
      <c r="L156" s="283">
        <v>193000</v>
      </c>
      <c r="M156" s="283">
        <v>217000</v>
      </c>
      <c r="N156" s="283">
        <v>239000</v>
      </c>
      <c r="O156" s="283">
        <v>264000</v>
      </c>
      <c r="P156" s="291">
        <f t="shared" si="85"/>
        <v>1087000</v>
      </c>
      <c r="Q156" s="283">
        <f t="shared" si="86"/>
        <v>1516000</v>
      </c>
    </row>
    <row r="157" spans="1:18" ht="38.25" customHeight="1" thickTop="1">
      <c r="A157" s="52"/>
      <c r="B157" s="52"/>
      <c r="C157" s="52"/>
      <c r="D157" s="52"/>
      <c r="E157" s="53"/>
      <c r="F157" s="52"/>
      <c r="G157" s="52"/>
      <c r="H157" s="52">
        <v>0</v>
      </c>
      <c r="I157" s="52">
        <v>0</v>
      </c>
      <c r="J157" s="52"/>
      <c r="K157" s="52"/>
      <c r="L157" s="52"/>
      <c r="M157" s="52"/>
      <c r="N157" s="52"/>
      <c r="O157" s="52"/>
      <c r="P157" s="52"/>
      <c r="Q157" s="52"/>
    </row>
    <row r="158" spans="1:18" ht="38.25" customHeight="1">
      <c r="A158" s="52"/>
      <c r="B158" s="52"/>
      <c r="C158" s="52"/>
      <c r="D158" s="52"/>
      <c r="E158" s="52"/>
      <c r="F158" s="52"/>
      <c r="G158" s="52"/>
      <c r="H158" s="52">
        <v>32000</v>
      </c>
      <c r="I158" s="52">
        <v>37000</v>
      </c>
      <c r="J158" s="52"/>
      <c r="K158" s="52"/>
      <c r="L158" s="52"/>
      <c r="M158" s="52"/>
      <c r="N158" s="52"/>
      <c r="O158" s="52"/>
      <c r="P158" s="52"/>
      <c r="Q158" s="52"/>
    </row>
    <row r="159" spans="1:18" ht="38.25" customHeight="1">
      <c r="H159" s="1">
        <v>143000</v>
      </c>
      <c r="I159" s="1">
        <v>156000</v>
      </c>
    </row>
    <row r="160" spans="1:18" ht="38.25" customHeight="1">
      <c r="H160" s="1">
        <v>0</v>
      </c>
      <c r="I160" s="1">
        <v>0</v>
      </c>
    </row>
    <row r="161" spans="3:17" ht="38.25" customHeight="1">
      <c r="G161" s="54"/>
      <c r="H161" s="54">
        <v>143000</v>
      </c>
      <c r="I161" s="54">
        <v>156000</v>
      </c>
      <c r="J161" s="54"/>
      <c r="K161" s="54"/>
      <c r="L161" s="54"/>
      <c r="M161" s="54"/>
      <c r="N161" s="54"/>
      <c r="O161" s="54"/>
    </row>
    <row r="164" spans="3:17" s="55" customFormat="1" ht="38.25" customHeight="1">
      <c r="C164" s="55" t="s">
        <v>322</v>
      </c>
      <c r="E164" s="56">
        <f t="shared" ref="E164:Q164" si="102">E28+E67+E106+E127</f>
        <v>109375350</v>
      </c>
      <c r="F164" s="56">
        <f t="shared" si="102"/>
        <v>35308230</v>
      </c>
      <c r="G164" s="56">
        <f t="shared" si="102"/>
        <v>82740000</v>
      </c>
      <c r="H164" s="56">
        <f t="shared" si="102"/>
        <v>82562649</v>
      </c>
      <c r="I164" s="56">
        <f t="shared" si="102"/>
        <v>1054434197</v>
      </c>
      <c r="J164" s="56">
        <f t="shared" si="102"/>
        <v>1397770945</v>
      </c>
      <c r="K164" s="56">
        <f t="shared" si="102"/>
        <v>277643538</v>
      </c>
      <c r="L164" s="56">
        <f t="shared" si="102"/>
        <v>214962788</v>
      </c>
      <c r="M164" s="56">
        <f t="shared" si="102"/>
        <v>325381117</v>
      </c>
      <c r="N164" s="56">
        <f t="shared" si="102"/>
        <v>202160748</v>
      </c>
      <c r="O164" s="56">
        <f t="shared" si="102"/>
        <v>324447009</v>
      </c>
      <c r="P164" s="56">
        <f t="shared" si="102"/>
        <v>1344595200</v>
      </c>
      <c r="Q164" s="56">
        <f t="shared" si="102"/>
        <v>2742366145</v>
      </c>
    </row>
  </sheetData>
  <mergeCells count="17">
    <mergeCell ref="A68:B105"/>
    <mergeCell ref="P1:Q1"/>
    <mergeCell ref="P2:Q2"/>
    <mergeCell ref="A3:Q3"/>
    <mergeCell ref="B5:C5"/>
    <mergeCell ref="B6:C6"/>
    <mergeCell ref="A7:C7"/>
    <mergeCell ref="A8:B27"/>
    <mergeCell ref="A28:C28"/>
    <mergeCell ref="A29:B51"/>
    <mergeCell ref="A52:B66"/>
    <mergeCell ref="A67:C67"/>
    <mergeCell ref="A106:C106"/>
    <mergeCell ref="A107:B123"/>
    <mergeCell ref="A124:B126"/>
    <mergeCell ref="A127:C127"/>
    <mergeCell ref="A128:B156"/>
  </mergeCells>
  <printOptions horizontalCentered="1"/>
  <pageMargins left="0" right="0" top="0" bottom="0" header="0" footer="0"/>
  <pageSetup paperSize="9" scale="40" orientation="landscape" horizontalDpi="180" verticalDpi="180" r:id="rId1"/>
  <rowBreaks count="1" manualBreakCount="1">
    <brk id="66" max="8" man="1"/>
  </rowBreaks>
  <colBreaks count="1" manualBreakCount="1">
    <brk id="17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15"/>
  <sheetViews>
    <sheetView view="pageBreakPreview" zoomScale="60" zoomScaleNormal="40" workbookViewId="0">
      <pane ySplit="5" topLeftCell="A29" activePane="bottomLeft" state="frozen"/>
      <selection pane="bottomLeft" activeCell="K8" sqref="K8"/>
    </sheetView>
  </sheetViews>
  <sheetFormatPr defaultRowHeight="15.75" outlineLevelRow="2"/>
  <cols>
    <col min="1" max="1" width="6.140625" style="1" customWidth="1"/>
    <col min="2" max="2" width="7.85546875" style="1" hidden="1" customWidth="1"/>
    <col min="3" max="3" width="73" style="1" customWidth="1"/>
    <col min="4" max="4" width="14.42578125" style="1" customWidth="1"/>
    <col min="5" max="5" width="17.140625" style="1" customWidth="1"/>
    <col min="6" max="6" width="17.5703125" style="1" customWidth="1"/>
    <col min="7" max="7" width="15.42578125" style="1" customWidth="1"/>
    <col min="8" max="8" width="18.5703125" style="1" customWidth="1"/>
    <col min="9" max="9" width="16.85546875" style="1" customWidth="1"/>
    <col min="10" max="10" width="17.85546875" style="1" customWidth="1"/>
    <col min="11" max="15" width="16.85546875" style="1" customWidth="1"/>
    <col min="16" max="16" width="17.5703125" style="1" customWidth="1"/>
    <col min="17" max="17" width="22.140625" style="1" customWidth="1"/>
    <col min="18" max="16384" width="9.140625" style="1"/>
  </cols>
  <sheetData>
    <row r="1" spans="1:18" ht="35.25">
      <c r="A1" s="13"/>
      <c r="B1" s="13"/>
      <c r="C1" s="13"/>
      <c r="D1" s="13"/>
      <c r="E1" s="13"/>
      <c r="F1" s="13"/>
      <c r="G1" s="13"/>
      <c r="H1" s="13"/>
      <c r="I1" s="13"/>
      <c r="K1" s="397" t="s">
        <v>359</v>
      </c>
      <c r="L1" s="397"/>
      <c r="M1" s="397"/>
      <c r="N1" s="397"/>
      <c r="O1" s="397"/>
      <c r="P1" s="397"/>
      <c r="Q1" s="397"/>
      <c r="R1" s="203"/>
    </row>
    <row r="2" spans="1:18" ht="92.25" customHeight="1">
      <c r="A2" s="13"/>
      <c r="B2" s="13"/>
      <c r="C2" s="13"/>
      <c r="D2" s="13"/>
      <c r="E2" s="13"/>
      <c r="F2" s="13"/>
      <c r="G2" s="13"/>
      <c r="H2" s="13"/>
      <c r="I2" s="13"/>
      <c r="K2" s="499" t="s">
        <v>372</v>
      </c>
      <c r="L2" s="499"/>
      <c r="M2" s="499"/>
      <c r="N2" s="499"/>
      <c r="O2" s="499"/>
      <c r="P2" s="499"/>
      <c r="Q2" s="499"/>
      <c r="R2" s="204"/>
    </row>
    <row r="3" spans="1:18" ht="52.5" customHeight="1">
      <c r="A3" s="572" t="s">
        <v>333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</row>
    <row r="4" spans="1:18" ht="24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 t="s">
        <v>309</v>
      </c>
    </row>
    <row r="5" spans="1:18" s="2" customFormat="1" ht="42.75" customHeight="1" thickTop="1">
      <c r="A5" s="183" t="s">
        <v>0</v>
      </c>
      <c r="B5" s="414" t="s">
        <v>345</v>
      </c>
      <c r="C5" s="415"/>
      <c r="D5" s="184" t="s">
        <v>312</v>
      </c>
      <c r="E5" s="184" t="s">
        <v>1</v>
      </c>
      <c r="F5" s="184" t="s">
        <v>2</v>
      </c>
      <c r="G5" s="184" t="s">
        <v>3</v>
      </c>
      <c r="H5" s="184" t="s">
        <v>4</v>
      </c>
      <c r="I5" s="184" t="s">
        <v>5</v>
      </c>
      <c r="J5" s="184" t="s">
        <v>300</v>
      </c>
      <c r="K5" s="184" t="s">
        <v>6</v>
      </c>
      <c r="L5" s="184" t="s">
        <v>7</v>
      </c>
      <c r="M5" s="184" t="s">
        <v>8</v>
      </c>
      <c r="N5" s="184" t="s">
        <v>9</v>
      </c>
      <c r="O5" s="184" t="s">
        <v>10</v>
      </c>
      <c r="P5" s="184" t="s">
        <v>301</v>
      </c>
      <c r="Q5" s="185" t="s">
        <v>302</v>
      </c>
    </row>
    <row r="6" spans="1:18" s="2" customFormat="1" ht="15" customHeight="1">
      <c r="A6" s="186">
        <v>1</v>
      </c>
      <c r="B6" s="573">
        <f>A6+1</f>
        <v>2</v>
      </c>
      <c r="C6" s="573"/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>
        <v>16</v>
      </c>
    </row>
    <row r="7" spans="1:18" s="9" customFormat="1" ht="30" customHeight="1">
      <c r="A7" s="570" t="s">
        <v>303</v>
      </c>
      <c r="B7" s="571"/>
      <c r="C7" s="571"/>
      <c r="D7" s="179">
        <f t="shared" ref="D7:G7" si="0">D19+D31+D43+D55+D67+D79+D91+D103</f>
        <v>0</v>
      </c>
      <c r="E7" s="179">
        <f t="shared" si="0"/>
        <v>2901249.33</v>
      </c>
      <c r="F7" s="179">
        <f t="shared" si="0"/>
        <v>30829000</v>
      </c>
      <c r="G7" s="179">
        <f t="shared" si="0"/>
        <v>1049000</v>
      </c>
      <c r="H7" s="179">
        <v>1049000</v>
      </c>
      <c r="I7" s="179">
        <v>162442986</v>
      </c>
      <c r="J7" s="179">
        <f>I7+H7+G7+F7+E7</f>
        <v>198271235.33000001</v>
      </c>
      <c r="K7" s="179">
        <f>K19+K31+K43+K55+K67+K79+K91+K103</f>
        <v>45639492</v>
      </c>
      <c r="L7" s="179">
        <f>L19+L31+L43+L55+L67+L79+L91+L103</f>
        <v>50103817</v>
      </c>
      <c r="M7" s="179">
        <f>M19+M31+M43+M55+M67+M79+M91+M103</f>
        <v>49036781</v>
      </c>
      <c r="N7" s="179">
        <f>N19+N31+N43+N55+N67+N79+N91+N103</f>
        <v>48070414</v>
      </c>
      <c r="O7" s="179">
        <f>O19+O31+O43+O55+O67+O79+O91+O103</f>
        <v>47154957</v>
      </c>
      <c r="P7" s="179">
        <f>O7+N7+M7+L7+K7</f>
        <v>240005461</v>
      </c>
      <c r="Q7" s="384">
        <f>J7+P7</f>
        <v>438276696.33000004</v>
      </c>
    </row>
    <row r="8" spans="1:18" s="4" customFormat="1" ht="30" customHeight="1" outlineLevel="1">
      <c r="A8" s="574"/>
      <c r="B8" s="575"/>
      <c r="C8" s="187" t="s">
        <v>310</v>
      </c>
      <c r="D8" s="59">
        <f>D20+D32+D44+D56+D68+D80+D92+D104</f>
        <v>0</v>
      </c>
      <c r="E8" s="59">
        <f>E10+E12+E18</f>
        <v>2901249.33</v>
      </c>
      <c r="F8" s="59">
        <f t="shared" ref="F8:O8" si="1">F10+F12+F18</f>
        <v>30829000</v>
      </c>
      <c r="G8" s="59">
        <f t="shared" si="1"/>
        <v>1049000</v>
      </c>
      <c r="H8" s="59">
        <v>1049000</v>
      </c>
      <c r="I8" s="59">
        <v>162442986</v>
      </c>
      <c r="J8" s="179">
        <f t="shared" ref="J8:J18" si="2">I8+H8+G8+F8+E8</f>
        <v>198271235.33000001</v>
      </c>
      <c r="K8" s="59">
        <f t="shared" si="1"/>
        <v>45639492</v>
      </c>
      <c r="L8" s="59">
        <f t="shared" si="1"/>
        <v>50103817</v>
      </c>
      <c r="M8" s="59">
        <f t="shared" si="1"/>
        <v>49036781</v>
      </c>
      <c r="N8" s="59">
        <f t="shared" si="1"/>
        <v>48070414</v>
      </c>
      <c r="O8" s="59">
        <f t="shared" si="1"/>
        <v>47154957</v>
      </c>
      <c r="P8" s="179">
        <f t="shared" ref="P8:P18" si="3">O8+N8+M8+L8+K8</f>
        <v>240005461</v>
      </c>
      <c r="Q8" s="18">
        <f>J8+P8</f>
        <v>438276696.33000004</v>
      </c>
    </row>
    <row r="9" spans="1:18" s="4" customFormat="1" ht="25.5" customHeight="1" outlineLevel="1">
      <c r="A9" s="576"/>
      <c r="B9" s="577"/>
      <c r="C9" s="188" t="s">
        <v>304</v>
      </c>
      <c r="D9" s="20">
        <f>D21+D33+D45+D57+D69+D81+D93+D105</f>
        <v>0</v>
      </c>
      <c r="E9" s="20">
        <f t="shared" ref="E9:G18" si="4">E21+E33+E45+E57+E69+E81+E93+E105</f>
        <v>2901249.33</v>
      </c>
      <c r="F9" s="20">
        <f t="shared" si="4"/>
        <v>28149000</v>
      </c>
      <c r="G9" s="20">
        <f t="shared" si="4"/>
        <v>0</v>
      </c>
      <c r="H9" s="20">
        <v>0</v>
      </c>
      <c r="I9" s="20">
        <v>0</v>
      </c>
      <c r="J9" s="179">
        <f t="shared" si="2"/>
        <v>31050249.329999998</v>
      </c>
      <c r="K9" s="20">
        <f t="shared" ref="K9:O18" si="5">K21+K33+K45+K57+K69+K81+K93+K105</f>
        <v>0</v>
      </c>
      <c r="L9" s="20">
        <f t="shared" si="5"/>
        <v>0</v>
      </c>
      <c r="M9" s="20">
        <f t="shared" si="5"/>
        <v>0</v>
      </c>
      <c r="N9" s="20">
        <f t="shared" si="5"/>
        <v>0</v>
      </c>
      <c r="O9" s="20">
        <f t="shared" si="5"/>
        <v>0</v>
      </c>
      <c r="P9" s="179">
        <f t="shared" si="3"/>
        <v>0</v>
      </c>
      <c r="Q9" s="19">
        <f>J9+P9</f>
        <v>31050249.329999998</v>
      </c>
    </row>
    <row r="10" spans="1:18" s="4" customFormat="1" ht="25.5" customHeight="1" outlineLevel="1">
      <c r="A10" s="576"/>
      <c r="B10" s="577"/>
      <c r="C10" s="189" t="s">
        <v>310</v>
      </c>
      <c r="D10" s="178">
        <f>D22+D34+D46+D58+D70+D82+D94+D106</f>
        <v>0</v>
      </c>
      <c r="E10" s="178">
        <f>E22+E34+E46+E58+E70+E82+E94+E106</f>
        <v>2901249.33</v>
      </c>
      <c r="F10" s="178">
        <f>F22+F34+F46+F58+F70+F82+F94+F106</f>
        <v>28149000</v>
      </c>
      <c r="G10" s="178">
        <f t="shared" si="4"/>
        <v>0</v>
      </c>
      <c r="H10" s="178">
        <v>0</v>
      </c>
      <c r="I10" s="178">
        <v>0</v>
      </c>
      <c r="J10" s="179">
        <f t="shared" si="2"/>
        <v>31050249.329999998</v>
      </c>
      <c r="K10" s="178">
        <f t="shared" si="5"/>
        <v>0</v>
      </c>
      <c r="L10" s="178">
        <f t="shared" si="5"/>
        <v>0</v>
      </c>
      <c r="M10" s="178">
        <f t="shared" si="5"/>
        <v>0</v>
      </c>
      <c r="N10" s="178">
        <f t="shared" si="5"/>
        <v>0</v>
      </c>
      <c r="O10" s="178">
        <f t="shared" si="5"/>
        <v>0</v>
      </c>
      <c r="P10" s="179">
        <f t="shared" si="3"/>
        <v>0</v>
      </c>
      <c r="Q10" s="3">
        <f t="shared" ref="Q10:Q18" si="6">J10+P10</f>
        <v>31050249.329999998</v>
      </c>
    </row>
    <row r="11" spans="1:18" ht="25.5" customHeight="1" outlineLevel="1">
      <c r="A11" s="576"/>
      <c r="B11" s="577"/>
      <c r="C11" s="190" t="s">
        <v>12</v>
      </c>
      <c r="D11" s="20">
        <f>D23+D35+D47+D59+D71+D83+D95+D107</f>
        <v>0</v>
      </c>
      <c r="E11" s="20">
        <f t="shared" si="4"/>
        <v>0</v>
      </c>
      <c r="F11" s="20">
        <f t="shared" si="4"/>
        <v>2680000</v>
      </c>
      <c r="G11" s="20">
        <f t="shared" si="4"/>
        <v>1049000</v>
      </c>
      <c r="H11" s="20">
        <v>1049000</v>
      </c>
      <c r="I11" s="20">
        <v>207921</v>
      </c>
      <c r="J11" s="179">
        <f t="shared" si="2"/>
        <v>4985921</v>
      </c>
      <c r="K11" s="20">
        <f t="shared" si="5"/>
        <v>88342</v>
      </c>
      <c r="L11" s="20">
        <f t="shared" si="5"/>
        <v>12501</v>
      </c>
      <c r="M11" s="20">
        <f t="shared" si="5"/>
        <v>57921</v>
      </c>
      <c r="N11" s="20">
        <f t="shared" si="5"/>
        <v>88342</v>
      </c>
      <c r="O11" s="20">
        <f t="shared" si="5"/>
        <v>12501</v>
      </c>
      <c r="P11" s="179">
        <f t="shared" si="3"/>
        <v>259607</v>
      </c>
      <c r="Q11" s="19">
        <f t="shared" si="6"/>
        <v>5245528</v>
      </c>
    </row>
    <row r="12" spans="1:18" ht="25.5" customHeight="1" outlineLevel="1">
      <c r="A12" s="576"/>
      <c r="B12" s="577"/>
      <c r="C12" s="189" t="s">
        <v>310</v>
      </c>
      <c r="D12" s="178">
        <f>D24+D36+D48+D60+D72+D84+D96+D108</f>
        <v>0</v>
      </c>
      <c r="E12" s="178">
        <f t="shared" si="4"/>
        <v>0</v>
      </c>
      <c r="F12" s="178">
        <f t="shared" si="4"/>
        <v>2680000</v>
      </c>
      <c r="G12" s="178">
        <f>G24+G36+G48+G60+G72+G84+G96+G108</f>
        <v>1049000</v>
      </c>
      <c r="H12" s="178">
        <v>1049000</v>
      </c>
      <c r="I12" s="178">
        <v>207921</v>
      </c>
      <c r="J12" s="179">
        <f t="shared" si="2"/>
        <v>4985921</v>
      </c>
      <c r="K12" s="178">
        <f t="shared" si="5"/>
        <v>88342</v>
      </c>
      <c r="L12" s="178">
        <f t="shared" si="5"/>
        <v>12501</v>
      </c>
      <c r="M12" s="178">
        <f t="shared" si="5"/>
        <v>57921</v>
      </c>
      <c r="N12" s="178">
        <f t="shared" si="5"/>
        <v>88342</v>
      </c>
      <c r="O12" s="178">
        <f t="shared" si="5"/>
        <v>12501</v>
      </c>
      <c r="P12" s="179">
        <f t="shared" si="3"/>
        <v>259607</v>
      </c>
      <c r="Q12" s="3">
        <f t="shared" si="6"/>
        <v>5245528</v>
      </c>
    </row>
    <row r="13" spans="1:18" ht="25.5" hidden="1" customHeight="1" outlineLevel="2">
      <c r="A13" s="576"/>
      <c r="B13" s="577"/>
      <c r="C13" s="191" t="s">
        <v>305</v>
      </c>
      <c r="D13" s="20">
        <f>D14</f>
        <v>0</v>
      </c>
      <c r="E13" s="20">
        <f t="shared" si="4"/>
        <v>0</v>
      </c>
      <c r="F13" s="20">
        <f t="shared" si="4"/>
        <v>1154807</v>
      </c>
      <c r="G13" s="20">
        <f t="shared" si="4"/>
        <v>749000</v>
      </c>
      <c r="H13" s="20">
        <v>749000</v>
      </c>
      <c r="I13" s="20">
        <v>51925</v>
      </c>
      <c r="J13" s="179">
        <f t="shared" si="2"/>
        <v>2704732</v>
      </c>
      <c r="K13" s="20">
        <f t="shared" si="5"/>
        <v>88342</v>
      </c>
      <c r="L13" s="20">
        <f t="shared" si="5"/>
        <v>12501</v>
      </c>
      <c r="M13" s="20">
        <f t="shared" si="5"/>
        <v>51925</v>
      </c>
      <c r="N13" s="20">
        <f t="shared" si="5"/>
        <v>88342</v>
      </c>
      <c r="O13" s="20">
        <f t="shared" si="5"/>
        <v>12501</v>
      </c>
      <c r="P13" s="179">
        <f t="shared" si="3"/>
        <v>253611</v>
      </c>
      <c r="Q13" s="19">
        <f t="shared" si="6"/>
        <v>2958343</v>
      </c>
    </row>
    <row r="14" spans="1:18" ht="25.5" hidden="1" customHeight="1" outlineLevel="2">
      <c r="A14" s="576"/>
      <c r="B14" s="577"/>
      <c r="C14" s="189" t="s">
        <v>310</v>
      </c>
      <c r="D14" s="20">
        <v>0</v>
      </c>
      <c r="E14" s="20">
        <f t="shared" si="4"/>
        <v>0</v>
      </c>
      <c r="F14" s="20">
        <f t="shared" si="4"/>
        <v>1154807</v>
      </c>
      <c r="G14" s="20">
        <f t="shared" si="4"/>
        <v>749000</v>
      </c>
      <c r="H14" s="20">
        <v>749000</v>
      </c>
      <c r="I14" s="20">
        <v>51925</v>
      </c>
      <c r="J14" s="179">
        <f t="shared" si="2"/>
        <v>2704732</v>
      </c>
      <c r="K14" s="20">
        <f t="shared" si="5"/>
        <v>88342</v>
      </c>
      <c r="L14" s="20">
        <f t="shared" si="5"/>
        <v>12501</v>
      </c>
      <c r="M14" s="20">
        <f t="shared" si="5"/>
        <v>51925</v>
      </c>
      <c r="N14" s="20">
        <f t="shared" si="5"/>
        <v>88342</v>
      </c>
      <c r="O14" s="20">
        <f t="shared" si="5"/>
        <v>12501</v>
      </c>
      <c r="P14" s="179">
        <f t="shared" si="3"/>
        <v>253611</v>
      </c>
      <c r="Q14" s="3">
        <f t="shared" si="6"/>
        <v>2958343</v>
      </c>
    </row>
    <row r="15" spans="1:18" ht="25.5" hidden="1" customHeight="1" outlineLevel="2">
      <c r="A15" s="576"/>
      <c r="B15" s="577"/>
      <c r="C15" s="192" t="s">
        <v>306</v>
      </c>
      <c r="D15" s="20">
        <f>D16</f>
        <v>0</v>
      </c>
      <c r="E15" s="20">
        <f t="shared" si="4"/>
        <v>0</v>
      </c>
      <c r="F15" s="20">
        <f t="shared" si="4"/>
        <v>1525160</v>
      </c>
      <c r="G15" s="20">
        <f t="shared" si="4"/>
        <v>300000</v>
      </c>
      <c r="H15" s="20">
        <v>300000</v>
      </c>
      <c r="I15" s="20">
        <v>155996</v>
      </c>
      <c r="J15" s="179">
        <f t="shared" si="2"/>
        <v>2281156</v>
      </c>
      <c r="K15" s="20">
        <f t="shared" si="5"/>
        <v>0</v>
      </c>
      <c r="L15" s="20">
        <f t="shared" si="5"/>
        <v>0</v>
      </c>
      <c r="M15" s="20">
        <f t="shared" si="5"/>
        <v>5996</v>
      </c>
      <c r="N15" s="20">
        <f t="shared" si="5"/>
        <v>0</v>
      </c>
      <c r="O15" s="20">
        <f t="shared" si="5"/>
        <v>0</v>
      </c>
      <c r="P15" s="179">
        <f t="shared" si="3"/>
        <v>5996</v>
      </c>
      <c r="Q15" s="19">
        <f t="shared" si="6"/>
        <v>2287152</v>
      </c>
    </row>
    <row r="16" spans="1:18" ht="25.5" hidden="1" customHeight="1" outlineLevel="2">
      <c r="A16" s="576"/>
      <c r="B16" s="577"/>
      <c r="C16" s="189" t="s">
        <v>310</v>
      </c>
      <c r="D16" s="20">
        <v>0</v>
      </c>
      <c r="E16" s="20">
        <f t="shared" si="4"/>
        <v>0</v>
      </c>
      <c r="F16" s="20">
        <f t="shared" si="4"/>
        <v>1525160</v>
      </c>
      <c r="G16" s="20">
        <f t="shared" si="4"/>
        <v>300000</v>
      </c>
      <c r="H16" s="20">
        <v>300000</v>
      </c>
      <c r="I16" s="20">
        <v>155996</v>
      </c>
      <c r="J16" s="179">
        <f t="shared" si="2"/>
        <v>2281156</v>
      </c>
      <c r="K16" s="20">
        <f t="shared" si="5"/>
        <v>0</v>
      </c>
      <c r="L16" s="20">
        <f t="shared" si="5"/>
        <v>0</v>
      </c>
      <c r="M16" s="20">
        <f t="shared" si="5"/>
        <v>5996</v>
      </c>
      <c r="N16" s="20">
        <f t="shared" si="5"/>
        <v>0</v>
      </c>
      <c r="O16" s="20">
        <f t="shared" si="5"/>
        <v>0</v>
      </c>
      <c r="P16" s="179">
        <f t="shared" si="3"/>
        <v>5996</v>
      </c>
      <c r="Q16" s="3">
        <f t="shared" si="6"/>
        <v>2287152</v>
      </c>
    </row>
    <row r="17" spans="1:17" ht="25.5" customHeight="1" outlineLevel="1" collapsed="1">
      <c r="A17" s="576"/>
      <c r="B17" s="577"/>
      <c r="C17" s="190" t="s">
        <v>277</v>
      </c>
      <c r="D17" s="20">
        <f>D29+D41+D53+D77+D89+D101+D113+D65</f>
        <v>0</v>
      </c>
      <c r="E17" s="20">
        <f t="shared" si="4"/>
        <v>0</v>
      </c>
      <c r="F17" s="20">
        <f t="shared" si="4"/>
        <v>0</v>
      </c>
      <c r="G17" s="20">
        <f t="shared" si="4"/>
        <v>0</v>
      </c>
      <c r="H17" s="20">
        <v>0</v>
      </c>
      <c r="I17" s="20">
        <v>162235065</v>
      </c>
      <c r="J17" s="179">
        <f t="shared" si="2"/>
        <v>162235065</v>
      </c>
      <c r="K17" s="20">
        <f t="shared" si="5"/>
        <v>45551150</v>
      </c>
      <c r="L17" s="20">
        <f t="shared" si="5"/>
        <v>50091316</v>
      </c>
      <c r="M17" s="20">
        <f t="shared" si="5"/>
        <v>48978860</v>
      </c>
      <c r="N17" s="20">
        <f t="shared" si="5"/>
        <v>47982072</v>
      </c>
      <c r="O17" s="20">
        <f t="shared" si="5"/>
        <v>47142456</v>
      </c>
      <c r="P17" s="179">
        <f t="shared" si="3"/>
        <v>239745854</v>
      </c>
      <c r="Q17" s="19">
        <f t="shared" si="6"/>
        <v>401980919</v>
      </c>
    </row>
    <row r="18" spans="1:17" ht="25.5" customHeight="1" outlineLevel="1">
      <c r="A18" s="578"/>
      <c r="B18" s="579"/>
      <c r="C18" s="189" t="s">
        <v>310</v>
      </c>
      <c r="D18" s="178">
        <f>D30+D42+D54+D66+D78+D90+D102+D114</f>
        <v>0</v>
      </c>
      <c r="E18" s="178">
        <f t="shared" si="4"/>
        <v>0</v>
      </c>
      <c r="F18" s="178">
        <f t="shared" si="4"/>
        <v>0</v>
      </c>
      <c r="G18" s="178">
        <f t="shared" si="4"/>
        <v>0</v>
      </c>
      <c r="H18" s="178">
        <v>0</v>
      </c>
      <c r="I18" s="178">
        <v>162235065</v>
      </c>
      <c r="J18" s="179">
        <f t="shared" si="2"/>
        <v>162235065</v>
      </c>
      <c r="K18" s="178">
        <f t="shared" si="5"/>
        <v>45551150</v>
      </c>
      <c r="L18" s="178">
        <f t="shared" si="5"/>
        <v>50091316</v>
      </c>
      <c r="M18" s="178">
        <f t="shared" si="5"/>
        <v>48978860</v>
      </c>
      <c r="N18" s="178">
        <f t="shared" si="5"/>
        <v>47982072</v>
      </c>
      <c r="O18" s="178">
        <f t="shared" si="5"/>
        <v>47142456</v>
      </c>
      <c r="P18" s="179">
        <f t="shared" si="3"/>
        <v>239745854</v>
      </c>
      <c r="Q18" s="3">
        <f t="shared" si="6"/>
        <v>401980919</v>
      </c>
    </row>
    <row r="19" spans="1:17" s="9" customFormat="1" ht="30" customHeight="1">
      <c r="A19" s="570" t="s">
        <v>23</v>
      </c>
      <c r="B19" s="571"/>
      <c r="C19" s="571"/>
      <c r="D19" s="179">
        <f t="shared" ref="D19:G19" si="7">D21+D23+D29</f>
        <v>0</v>
      </c>
      <c r="E19" s="179">
        <f t="shared" si="7"/>
        <v>0</v>
      </c>
      <c r="F19" s="179">
        <f t="shared" si="7"/>
        <v>21466000</v>
      </c>
      <c r="G19" s="179">
        <f t="shared" si="7"/>
        <v>400000</v>
      </c>
      <c r="H19" s="179">
        <v>400000</v>
      </c>
      <c r="I19" s="179">
        <v>20700000</v>
      </c>
      <c r="J19" s="179">
        <f>I19+H19+G19+F19+E19</f>
        <v>42966000</v>
      </c>
      <c r="K19" s="179">
        <f>K21+K23+K29</f>
        <v>3940000</v>
      </c>
      <c r="L19" s="179">
        <f>L21+L23+L29</f>
        <v>3500000</v>
      </c>
      <c r="M19" s="179">
        <f>M21+M23+M29</f>
        <v>1284500</v>
      </c>
      <c r="N19" s="179">
        <f>N21+N23+N29</f>
        <v>40000</v>
      </c>
      <c r="O19" s="179">
        <f>O21+O23+O29</f>
        <v>1000000</v>
      </c>
      <c r="P19" s="179">
        <f>O19+N19+M19+L19+K19</f>
        <v>9764500</v>
      </c>
      <c r="Q19" s="179">
        <f>J19+P19</f>
        <v>52730500</v>
      </c>
    </row>
    <row r="20" spans="1:17" s="4" customFormat="1" ht="30" customHeight="1" outlineLevel="1">
      <c r="A20" s="580">
        <v>1</v>
      </c>
      <c r="B20" s="581"/>
      <c r="C20" s="187" t="s">
        <v>310</v>
      </c>
      <c r="D20" s="59">
        <f>D22+D24+D30</f>
        <v>0</v>
      </c>
      <c r="E20" s="59">
        <f>E22+E24+E30</f>
        <v>0</v>
      </c>
      <c r="F20" s="59">
        <f t="shared" ref="F20:O20" si="8">F22+F24+F30</f>
        <v>21466000</v>
      </c>
      <c r="G20" s="59">
        <f t="shared" si="8"/>
        <v>400000</v>
      </c>
      <c r="H20" s="59">
        <f t="shared" si="8"/>
        <v>400000</v>
      </c>
      <c r="I20" s="59">
        <f t="shared" si="8"/>
        <v>7200000</v>
      </c>
      <c r="J20" s="179">
        <f>I20+H20+G20+F20+E20</f>
        <v>29466000</v>
      </c>
      <c r="K20" s="59">
        <f t="shared" si="8"/>
        <v>3940000</v>
      </c>
      <c r="L20" s="59">
        <f t="shared" si="8"/>
        <v>3500000</v>
      </c>
      <c r="M20" s="59">
        <f t="shared" si="8"/>
        <v>1284500</v>
      </c>
      <c r="N20" s="59">
        <f t="shared" si="8"/>
        <v>40000</v>
      </c>
      <c r="O20" s="59">
        <f t="shared" si="8"/>
        <v>1000000</v>
      </c>
      <c r="P20" s="179">
        <f>O20+N20+M20+L20+K20</f>
        <v>9764500</v>
      </c>
      <c r="Q20" s="18">
        <f>J20+P20</f>
        <v>39230500</v>
      </c>
    </row>
    <row r="21" spans="1:17" s="4" customFormat="1" ht="25.5" customHeight="1" outlineLevel="1">
      <c r="A21" s="582"/>
      <c r="B21" s="583"/>
      <c r="C21" s="188" t="s">
        <v>304</v>
      </c>
      <c r="D21" s="20">
        <f>D22</f>
        <v>0</v>
      </c>
      <c r="E21" s="20">
        <f t="shared" ref="E21:F21" si="9">E22</f>
        <v>0</v>
      </c>
      <c r="F21" s="20">
        <f t="shared" si="9"/>
        <v>20966000</v>
      </c>
      <c r="G21" s="20">
        <v>0</v>
      </c>
      <c r="H21" s="28">
        <v>0</v>
      </c>
      <c r="I21" s="28">
        <v>0</v>
      </c>
      <c r="J21" s="179">
        <f>I21+H21+G21+F21+E21</f>
        <v>20966000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79">
        <f>O21+N21+M21+L21+K21</f>
        <v>0</v>
      </c>
      <c r="Q21" s="19">
        <f>J21+P21</f>
        <v>20966000</v>
      </c>
    </row>
    <row r="22" spans="1:17" s="4" customFormat="1" ht="25.5" customHeight="1" outlineLevel="1">
      <c r="A22" s="582"/>
      <c r="B22" s="583"/>
      <c r="C22" s="189" t="s">
        <v>310</v>
      </c>
      <c r="D22" s="178">
        <v>0</v>
      </c>
      <c r="E22" s="178">
        <v>0</v>
      </c>
      <c r="F22" s="178">
        <v>20966000</v>
      </c>
      <c r="G22" s="178">
        <v>0</v>
      </c>
      <c r="H22" s="349">
        <v>0</v>
      </c>
      <c r="I22" s="349">
        <v>0</v>
      </c>
      <c r="J22" s="179">
        <f t="shared" ref="J22:J85" si="10">I22+H22+G22+F22+E22</f>
        <v>20966000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9">
        <f t="shared" ref="P22:P30" si="11">O22+N22+M22+L22+K22</f>
        <v>0</v>
      </c>
      <c r="Q22" s="3">
        <f t="shared" ref="Q22:Q30" si="12">J22+P22</f>
        <v>20966000</v>
      </c>
    </row>
    <row r="23" spans="1:17" s="41" customFormat="1" ht="25.5" customHeight="1" outlineLevel="1">
      <c r="A23" s="582"/>
      <c r="B23" s="583"/>
      <c r="C23" s="190" t="s">
        <v>12</v>
      </c>
      <c r="D23" s="20">
        <f t="shared" ref="D23:I24" si="13">D25+D27</f>
        <v>0</v>
      </c>
      <c r="E23" s="20">
        <f t="shared" si="13"/>
        <v>0</v>
      </c>
      <c r="F23" s="20">
        <f t="shared" si="13"/>
        <v>500000</v>
      </c>
      <c r="G23" s="20">
        <f t="shared" si="13"/>
        <v>400000</v>
      </c>
      <c r="H23" s="28">
        <f t="shared" si="13"/>
        <v>400000</v>
      </c>
      <c r="I23" s="28">
        <f t="shared" si="13"/>
        <v>0</v>
      </c>
      <c r="J23" s="179">
        <f t="shared" si="10"/>
        <v>1300000</v>
      </c>
      <c r="K23" s="20">
        <f t="shared" ref="K23:O24" si="14">K25+K27</f>
        <v>40000</v>
      </c>
      <c r="L23" s="20">
        <f t="shared" si="14"/>
        <v>0</v>
      </c>
      <c r="M23" s="20">
        <f t="shared" si="14"/>
        <v>0</v>
      </c>
      <c r="N23" s="20">
        <f t="shared" si="14"/>
        <v>40000</v>
      </c>
      <c r="O23" s="20">
        <f t="shared" si="14"/>
        <v>0</v>
      </c>
      <c r="P23" s="179">
        <f t="shared" si="11"/>
        <v>80000</v>
      </c>
      <c r="Q23" s="19">
        <f t="shared" si="12"/>
        <v>1380000</v>
      </c>
    </row>
    <row r="24" spans="1:17" s="41" customFormat="1" ht="25.5" customHeight="1" outlineLevel="1">
      <c r="A24" s="582"/>
      <c r="B24" s="583"/>
      <c r="C24" s="189" t="s">
        <v>310</v>
      </c>
      <c r="D24" s="178">
        <f t="shared" si="13"/>
        <v>0</v>
      </c>
      <c r="E24" s="178">
        <f t="shared" si="13"/>
        <v>0</v>
      </c>
      <c r="F24" s="178">
        <f t="shared" si="13"/>
        <v>500000</v>
      </c>
      <c r="G24" s="178">
        <f t="shared" si="13"/>
        <v>400000</v>
      </c>
      <c r="H24" s="349">
        <f t="shared" si="13"/>
        <v>400000</v>
      </c>
      <c r="I24" s="349">
        <f t="shared" si="13"/>
        <v>0</v>
      </c>
      <c r="J24" s="179">
        <f t="shared" si="10"/>
        <v>1300000</v>
      </c>
      <c r="K24" s="178">
        <f t="shared" si="14"/>
        <v>40000</v>
      </c>
      <c r="L24" s="178">
        <f t="shared" si="14"/>
        <v>0</v>
      </c>
      <c r="M24" s="178">
        <f t="shared" si="14"/>
        <v>0</v>
      </c>
      <c r="N24" s="178">
        <f t="shared" si="14"/>
        <v>40000</v>
      </c>
      <c r="O24" s="178">
        <f t="shared" si="14"/>
        <v>0</v>
      </c>
      <c r="P24" s="179">
        <f t="shared" si="11"/>
        <v>80000</v>
      </c>
      <c r="Q24" s="3">
        <f t="shared" si="12"/>
        <v>1380000</v>
      </c>
    </row>
    <row r="25" spans="1:17" s="41" customFormat="1" ht="25.5" hidden="1" customHeight="1" outlineLevel="2">
      <c r="A25" s="582"/>
      <c r="B25" s="583"/>
      <c r="C25" s="191" t="s">
        <v>305</v>
      </c>
      <c r="D25" s="20">
        <f>D26</f>
        <v>0</v>
      </c>
      <c r="E25" s="20">
        <f>E26</f>
        <v>0</v>
      </c>
      <c r="F25" s="20">
        <v>200000</v>
      </c>
      <c r="G25" s="20">
        <v>250000</v>
      </c>
      <c r="H25" s="121">
        <v>250000</v>
      </c>
      <c r="I25" s="28">
        <v>0</v>
      </c>
      <c r="J25" s="179">
        <f t="shared" si="10"/>
        <v>700000</v>
      </c>
      <c r="K25" s="20">
        <v>40000</v>
      </c>
      <c r="L25" s="20">
        <v>0</v>
      </c>
      <c r="M25" s="20">
        <v>0</v>
      </c>
      <c r="N25" s="20">
        <v>40000</v>
      </c>
      <c r="O25" s="20">
        <v>0</v>
      </c>
      <c r="P25" s="179">
        <f t="shared" si="11"/>
        <v>80000</v>
      </c>
      <c r="Q25" s="19">
        <f t="shared" si="12"/>
        <v>780000</v>
      </c>
    </row>
    <row r="26" spans="1:17" s="41" customFormat="1" ht="25.5" hidden="1" customHeight="1" outlineLevel="2">
      <c r="A26" s="582"/>
      <c r="B26" s="583"/>
      <c r="C26" s="189" t="s">
        <v>310</v>
      </c>
      <c r="D26" s="20">
        <v>0</v>
      </c>
      <c r="E26" s="20">
        <v>0</v>
      </c>
      <c r="F26" s="20">
        <v>200000</v>
      </c>
      <c r="G26" s="20">
        <v>250000</v>
      </c>
      <c r="H26" s="350">
        <v>250000</v>
      </c>
      <c r="I26" s="349">
        <v>0</v>
      </c>
      <c r="J26" s="179">
        <f t="shared" si="10"/>
        <v>700000</v>
      </c>
      <c r="K26" s="20">
        <v>40000</v>
      </c>
      <c r="L26" s="20">
        <v>0</v>
      </c>
      <c r="M26" s="20">
        <v>0</v>
      </c>
      <c r="N26" s="20">
        <v>40000</v>
      </c>
      <c r="O26" s="20">
        <v>0</v>
      </c>
      <c r="P26" s="179">
        <f t="shared" si="11"/>
        <v>80000</v>
      </c>
      <c r="Q26" s="3">
        <f t="shared" si="12"/>
        <v>780000</v>
      </c>
    </row>
    <row r="27" spans="1:17" s="41" customFormat="1" ht="25.5" hidden="1" customHeight="1" outlineLevel="2">
      <c r="A27" s="582"/>
      <c r="B27" s="583"/>
      <c r="C27" s="192" t="s">
        <v>306</v>
      </c>
      <c r="D27" s="20">
        <f>D28</f>
        <v>0</v>
      </c>
      <c r="E27" s="20">
        <f>E28</f>
        <v>0</v>
      </c>
      <c r="F27" s="20">
        <v>300000</v>
      </c>
      <c r="G27" s="20">
        <v>150000</v>
      </c>
      <c r="H27" s="121">
        <v>150000</v>
      </c>
      <c r="I27" s="28">
        <v>0</v>
      </c>
      <c r="J27" s="179">
        <f t="shared" si="10"/>
        <v>600000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79">
        <f t="shared" si="11"/>
        <v>0</v>
      </c>
      <c r="Q27" s="19">
        <f t="shared" si="12"/>
        <v>600000</v>
      </c>
    </row>
    <row r="28" spans="1:17" s="41" customFormat="1" ht="25.5" hidden="1" customHeight="1" outlineLevel="2">
      <c r="A28" s="582"/>
      <c r="B28" s="583"/>
      <c r="C28" s="189" t="s">
        <v>310</v>
      </c>
      <c r="D28" s="20">
        <v>0</v>
      </c>
      <c r="E28" s="20">
        <v>0</v>
      </c>
      <c r="F28" s="20">
        <v>300000</v>
      </c>
      <c r="G28" s="20">
        <v>150000</v>
      </c>
      <c r="H28" s="350">
        <v>150000</v>
      </c>
      <c r="I28" s="349">
        <v>0</v>
      </c>
      <c r="J28" s="179">
        <f t="shared" si="10"/>
        <v>600000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79">
        <f t="shared" si="11"/>
        <v>0</v>
      </c>
      <c r="Q28" s="3">
        <f t="shared" si="12"/>
        <v>600000</v>
      </c>
    </row>
    <row r="29" spans="1:17" s="41" customFormat="1" ht="25.5" customHeight="1" outlineLevel="1" collapsed="1">
      <c r="A29" s="582"/>
      <c r="B29" s="583"/>
      <c r="C29" s="190" t="s">
        <v>277</v>
      </c>
      <c r="D29" s="20">
        <f t="shared" ref="D29:I29" si="15">D30</f>
        <v>0</v>
      </c>
      <c r="E29" s="20">
        <f t="shared" si="15"/>
        <v>0</v>
      </c>
      <c r="F29" s="20">
        <f t="shared" si="15"/>
        <v>0</v>
      </c>
      <c r="G29" s="20">
        <f t="shared" si="15"/>
        <v>0</v>
      </c>
      <c r="H29" s="28">
        <f t="shared" si="15"/>
        <v>0</v>
      </c>
      <c r="I29" s="121">
        <f t="shared" si="15"/>
        <v>7200000</v>
      </c>
      <c r="J29" s="179">
        <f>I29+H29+G29+F29+E29</f>
        <v>7200000</v>
      </c>
      <c r="K29" s="20">
        <f t="shared" ref="K29:M29" si="16">K30</f>
        <v>3900000</v>
      </c>
      <c r="L29" s="20">
        <f t="shared" si="16"/>
        <v>3500000</v>
      </c>
      <c r="M29" s="20">
        <f t="shared" si="16"/>
        <v>1284500</v>
      </c>
      <c r="N29" s="20">
        <v>0</v>
      </c>
      <c r="O29" s="20">
        <f>O30</f>
        <v>1000000</v>
      </c>
      <c r="P29" s="179">
        <f t="shared" si="11"/>
        <v>9684500</v>
      </c>
      <c r="Q29" s="19">
        <f t="shared" si="12"/>
        <v>16884500</v>
      </c>
    </row>
    <row r="30" spans="1:17" s="41" customFormat="1" ht="25.5" customHeight="1" outlineLevel="1">
      <c r="A30" s="584"/>
      <c r="B30" s="585"/>
      <c r="C30" s="189" t="s">
        <v>310</v>
      </c>
      <c r="D30" s="178">
        <v>0</v>
      </c>
      <c r="E30" s="178">
        <v>0</v>
      </c>
      <c r="F30" s="178">
        <v>0</v>
      </c>
      <c r="G30" s="178">
        <v>0</v>
      </c>
      <c r="H30" s="349">
        <v>0</v>
      </c>
      <c r="I30" s="350">
        <f>7200000+R30</f>
        <v>7200000</v>
      </c>
      <c r="J30" s="179">
        <f>I30+H30+G30+F30+E30</f>
        <v>7200000</v>
      </c>
      <c r="K30" s="178">
        <v>3900000</v>
      </c>
      <c r="L30" s="178">
        <v>3500000</v>
      </c>
      <c r="M30" s="178">
        <v>1284500</v>
      </c>
      <c r="N30" s="178">
        <v>0</v>
      </c>
      <c r="O30" s="178">
        <v>1000000</v>
      </c>
      <c r="P30" s="179">
        <f t="shared" si="11"/>
        <v>9684500</v>
      </c>
      <c r="Q30" s="3">
        <f t="shared" si="12"/>
        <v>16884500</v>
      </c>
    </row>
    <row r="31" spans="1:17" s="9" customFormat="1" ht="30" customHeight="1">
      <c r="A31" s="570" t="s">
        <v>29</v>
      </c>
      <c r="B31" s="571"/>
      <c r="C31" s="571"/>
      <c r="D31" s="179">
        <f t="shared" ref="D31:I32" si="17">D33+D35+D41</f>
        <v>0</v>
      </c>
      <c r="E31" s="179">
        <f t="shared" si="17"/>
        <v>1827000</v>
      </c>
      <c r="F31" s="179">
        <f t="shared" si="17"/>
        <v>5889000</v>
      </c>
      <c r="G31" s="179">
        <f t="shared" si="17"/>
        <v>616000</v>
      </c>
      <c r="H31" s="354">
        <f t="shared" si="17"/>
        <v>616000</v>
      </c>
      <c r="I31" s="354">
        <f t="shared" si="17"/>
        <v>15900000</v>
      </c>
      <c r="J31" s="179">
        <f>I31+H31+G31+F31+E31</f>
        <v>24848000</v>
      </c>
      <c r="K31" s="179">
        <f>K33+K35+K41</f>
        <v>9046641</v>
      </c>
      <c r="L31" s="179">
        <f>L33+L35+L41</f>
        <v>9900000</v>
      </c>
      <c r="M31" s="179">
        <f>M33+M35+M41</f>
        <v>10900000</v>
      </c>
      <c r="N31" s="179">
        <f>N33+N35+N41</f>
        <v>12046641</v>
      </c>
      <c r="O31" s="179">
        <f>O33+O35+O41</f>
        <v>13000000</v>
      </c>
      <c r="P31" s="179">
        <f>O31+N31+M31+L31+K31</f>
        <v>54893282</v>
      </c>
      <c r="Q31" s="179">
        <f>J31+P31</f>
        <v>79741282</v>
      </c>
    </row>
    <row r="32" spans="1:17" s="4" customFormat="1" ht="30" customHeight="1" outlineLevel="1">
      <c r="A32" s="580">
        <v>2</v>
      </c>
      <c r="B32" s="581"/>
      <c r="C32" s="187" t="s">
        <v>310</v>
      </c>
      <c r="D32" s="59">
        <f>D34+D36+D42</f>
        <v>0</v>
      </c>
      <c r="E32" s="59">
        <f>E34+E36+E42</f>
        <v>1827000</v>
      </c>
      <c r="F32" s="59">
        <f t="shared" ref="F32:O32" si="18">F34+F36+F42</f>
        <v>5889000</v>
      </c>
      <c r="G32" s="59">
        <f t="shared" si="18"/>
        <v>616000</v>
      </c>
      <c r="H32" s="59">
        <f t="shared" si="17"/>
        <v>616000</v>
      </c>
      <c r="I32" s="59">
        <f t="shared" si="17"/>
        <v>15900000</v>
      </c>
      <c r="J32" s="179">
        <f>I32+H32+G32+F32+E32</f>
        <v>24848000</v>
      </c>
      <c r="K32" s="59">
        <f t="shared" si="18"/>
        <v>9046641</v>
      </c>
      <c r="L32" s="59">
        <f t="shared" si="18"/>
        <v>9900000</v>
      </c>
      <c r="M32" s="59">
        <f t="shared" si="18"/>
        <v>10900000</v>
      </c>
      <c r="N32" s="59">
        <f t="shared" si="18"/>
        <v>12046641</v>
      </c>
      <c r="O32" s="59">
        <f t="shared" si="18"/>
        <v>13000000</v>
      </c>
      <c r="P32" s="179">
        <f>O32+N32+M32+L32+K32</f>
        <v>54893282</v>
      </c>
      <c r="Q32" s="18">
        <f>J32+P32</f>
        <v>79741282</v>
      </c>
    </row>
    <row r="33" spans="1:17" s="9" customFormat="1" ht="25.5" customHeight="1" outlineLevel="1">
      <c r="A33" s="582"/>
      <c r="B33" s="583"/>
      <c r="C33" s="188" t="s">
        <v>304</v>
      </c>
      <c r="D33" s="20">
        <f>D34</f>
        <v>0</v>
      </c>
      <c r="E33" s="20">
        <f t="shared" ref="E33:F33" si="19">E34</f>
        <v>1827000</v>
      </c>
      <c r="F33" s="20">
        <f t="shared" si="19"/>
        <v>5267000</v>
      </c>
      <c r="G33" s="20">
        <v>0</v>
      </c>
      <c r="H33" s="28">
        <v>0</v>
      </c>
      <c r="I33" s="28">
        <v>0</v>
      </c>
      <c r="J33" s="179">
        <f t="shared" si="10"/>
        <v>7094000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79">
        <f>O33+N33+M33+L33+K33</f>
        <v>0</v>
      </c>
      <c r="Q33" s="19">
        <f>J33+P33</f>
        <v>7094000</v>
      </c>
    </row>
    <row r="34" spans="1:17" s="9" customFormat="1" ht="25.5" customHeight="1" outlineLevel="1">
      <c r="A34" s="582"/>
      <c r="B34" s="583"/>
      <c r="C34" s="189" t="s">
        <v>310</v>
      </c>
      <c r="D34" s="178">
        <v>0</v>
      </c>
      <c r="E34" s="178">
        <v>1827000</v>
      </c>
      <c r="F34" s="178">
        <v>5267000</v>
      </c>
      <c r="G34" s="178">
        <v>0</v>
      </c>
      <c r="H34" s="349">
        <v>0</v>
      </c>
      <c r="I34" s="349">
        <v>0</v>
      </c>
      <c r="J34" s="179">
        <f t="shared" si="10"/>
        <v>7094000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9">
        <f t="shared" ref="P34:P42" si="20">O34+N34+M34+L34+K34</f>
        <v>0</v>
      </c>
      <c r="Q34" s="3">
        <f>J34+P34</f>
        <v>7094000</v>
      </c>
    </row>
    <row r="35" spans="1:17" ht="25.5" customHeight="1" outlineLevel="1">
      <c r="A35" s="582"/>
      <c r="B35" s="583"/>
      <c r="C35" s="190" t="s">
        <v>12</v>
      </c>
      <c r="D35" s="20">
        <f t="shared" ref="D35:I36" si="21">D37+D39</f>
        <v>0</v>
      </c>
      <c r="E35" s="20">
        <f t="shared" si="21"/>
        <v>0</v>
      </c>
      <c r="F35" s="20">
        <v>622000</v>
      </c>
      <c r="G35" s="20">
        <f t="shared" si="21"/>
        <v>616000</v>
      </c>
      <c r="H35" s="28">
        <f t="shared" si="21"/>
        <v>616000</v>
      </c>
      <c r="I35" s="28">
        <f t="shared" si="21"/>
        <v>150000</v>
      </c>
      <c r="J35" s="179">
        <f t="shared" si="10"/>
        <v>2004000</v>
      </c>
      <c r="K35" s="20">
        <f t="shared" ref="K35:O36" si="22">K37+K39</f>
        <v>46641</v>
      </c>
      <c r="L35" s="20">
        <f t="shared" si="22"/>
        <v>0</v>
      </c>
      <c r="M35" s="20">
        <f t="shared" si="22"/>
        <v>0</v>
      </c>
      <c r="N35" s="20">
        <f t="shared" si="22"/>
        <v>46641</v>
      </c>
      <c r="O35" s="20">
        <f t="shared" si="22"/>
        <v>0</v>
      </c>
      <c r="P35" s="179">
        <f t="shared" si="20"/>
        <v>93282</v>
      </c>
      <c r="Q35" s="19">
        <f t="shared" ref="Q35:Q42" si="23">J35+P35</f>
        <v>2097282</v>
      </c>
    </row>
    <row r="36" spans="1:17" ht="25.5" customHeight="1" outlineLevel="1">
      <c r="A36" s="582"/>
      <c r="B36" s="583"/>
      <c r="C36" s="189" t="s">
        <v>310</v>
      </c>
      <c r="D36" s="178">
        <f t="shared" si="21"/>
        <v>0</v>
      </c>
      <c r="E36" s="178">
        <f t="shared" si="21"/>
        <v>0</v>
      </c>
      <c r="F36" s="178">
        <v>622000</v>
      </c>
      <c r="G36" s="178">
        <v>616000</v>
      </c>
      <c r="H36" s="349">
        <f t="shared" si="21"/>
        <v>616000</v>
      </c>
      <c r="I36" s="349">
        <f t="shared" si="21"/>
        <v>150000</v>
      </c>
      <c r="J36" s="179">
        <f t="shared" si="10"/>
        <v>2004000</v>
      </c>
      <c r="K36" s="178">
        <f t="shared" si="22"/>
        <v>46641</v>
      </c>
      <c r="L36" s="178">
        <f t="shared" si="22"/>
        <v>0</v>
      </c>
      <c r="M36" s="178">
        <f t="shared" si="22"/>
        <v>0</v>
      </c>
      <c r="N36" s="178">
        <f t="shared" si="22"/>
        <v>46641</v>
      </c>
      <c r="O36" s="178">
        <f t="shared" si="22"/>
        <v>0</v>
      </c>
      <c r="P36" s="179">
        <f t="shared" si="20"/>
        <v>93282</v>
      </c>
      <c r="Q36" s="3">
        <f>J36+P36</f>
        <v>2097282</v>
      </c>
    </row>
    <row r="37" spans="1:17" ht="25.5" hidden="1" customHeight="1" outlineLevel="2">
      <c r="A37" s="582"/>
      <c r="B37" s="583"/>
      <c r="C37" s="191" t="s">
        <v>305</v>
      </c>
      <c r="D37" s="20">
        <f>D38</f>
        <v>0</v>
      </c>
      <c r="E37" s="20">
        <f>E38</f>
        <v>0</v>
      </c>
      <c r="F37" s="20">
        <v>414960</v>
      </c>
      <c r="G37" s="20">
        <v>466000</v>
      </c>
      <c r="H37" s="28">
        <v>466000</v>
      </c>
      <c r="I37" s="28">
        <v>0</v>
      </c>
      <c r="J37" s="179">
        <f t="shared" si="10"/>
        <v>1346960</v>
      </c>
      <c r="K37" s="20">
        <v>46641</v>
      </c>
      <c r="L37" s="20">
        <v>0</v>
      </c>
      <c r="M37" s="20">
        <v>0</v>
      </c>
      <c r="N37" s="20">
        <v>46641</v>
      </c>
      <c r="O37" s="20">
        <v>0</v>
      </c>
      <c r="P37" s="179">
        <f t="shared" si="20"/>
        <v>93282</v>
      </c>
      <c r="Q37" s="19">
        <f t="shared" si="23"/>
        <v>1440242</v>
      </c>
    </row>
    <row r="38" spans="1:17" ht="25.5" hidden="1" customHeight="1" outlineLevel="2">
      <c r="A38" s="582"/>
      <c r="B38" s="583"/>
      <c r="C38" s="189" t="s">
        <v>310</v>
      </c>
      <c r="D38" s="20">
        <v>0</v>
      </c>
      <c r="E38" s="20">
        <v>0</v>
      </c>
      <c r="F38" s="20">
        <v>414960</v>
      </c>
      <c r="G38" s="20">
        <v>466000</v>
      </c>
      <c r="H38" s="349">
        <v>466000</v>
      </c>
      <c r="I38" s="349">
        <v>0</v>
      </c>
      <c r="J38" s="179">
        <f t="shared" si="10"/>
        <v>1346960</v>
      </c>
      <c r="K38" s="20">
        <v>46641</v>
      </c>
      <c r="L38" s="20">
        <v>0</v>
      </c>
      <c r="M38" s="20">
        <v>0</v>
      </c>
      <c r="N38" s="20">
        <v>46641</v>
      </c>
      <c r="O38" s="20">
        <v>0</v>
      </c>
      <c r="P38" s="179">
        <f t="shared" si="20"/>
        <v>93282</v>
      </c>
      <c r="Q38" s="3">
        <f t="shared" si="23"/>
        <v>1440242</v>
      </c>
    </row>
    <row r="39" spans="1:17" ht="25.5" hidden="1" customHeight="1" outlineLevel="2">
      <c r="A39" s="582"/>
      <c r="B39" s="583"/>
      <c r="C39" s="192" t="s">
        <v>306</v>
      </c>
      <c r="D39" s="20">
        <f>D40</f>
        <v>0</v>
      </c>
      <c r="E39" s="20">
        <f>E40</f>
        <v>0</v>
      </c>
      <c r="F39" s="20">
        <v>207000</v>
      </c>
      <c r="G39" s="20">
        <v>150000</v>
      </c>
      <c r="H39" s="169">
        <v>150000</v>
      </c>
      <c r="I39" s="169">
        <v>150000</v>
      </c>
      <c r="J39" s="179">
        <f t="shared" si="10"/>
        <v>657000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79">
        <f t="shared" si="20"/>
        <v>0</v>
      </c>
      <c r="Q39" s="19">
        <f t="shared" si="23"/>
        <v>657000</v>
      </c>
    </row>
    <row r="40" spans="1:17" ht="25.5" hidden="1" customHeight="1" outlineLevel="2">
      <c r="A40" s="582"/>
      <c r="B40" s="583"/>
      <c r="C40" s="189" t="s">
        <v>310</v>
      </c>
      <c r="D40" s="20">
        <v>0</v>
      </c>
      <c r="E40" s="20">
        <v>0</v>
      </c>
      <c r="F40" s="20">
        <v>207000</v>
      </c>
      <c r="G40" s="20">
        <v>150000</v>
      </c>
      <c r="H40" s="352">
        <v>150000</v>
      </c>
      <c r="I40" s="352">
        <v>150000</v>
      </c>
      <c r="J40" s="179">
        <f t="shared" si="10"/>
        <v>657000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79">
        <f t="shared" si="20"/>
        <v>0</v>
      </c>
      <c r="Q40" s="3">
        <f t="shared" si="23"/>
        <v>657000</v>
      </c>
    </row>
    <row r="41" spans="1:17" ht="25.5" customHeight="1" outlineLevel="1" collapsed="1">
      <c r="A41" s="582"/>
      <c r="B41" s="583"/>
      <c r="C41" s="190" t="s">
        <v>277</v>
      </c>
      <c r="D41" s="20">
        <f>D42</f>
        <v>0</v>
      </c>
      <c r="E41" s="20">
        <f>E42</f>
        <v>0</v>
      </c>
      <c r="F41" s="20">
        <f t="shared" ref="F41:H41" si="24">F42</f>
        <v>0</v>
      </c>
      <c r="G41" s="20">
        <f t="shared" si="24"/>
        <v>0</v>
      </c>
      <c r="H41" s="28">
        <f t="shared" si="24"/>
        <v>0</v>
      </c>
      <c r="I41" s="169">
        <f>I42</f>
        <v>15750000</v>
      </c>
      <c r="J41" s="179">
        <f t="shared" si="10"/>
        <v>15750000</v>
      </c>
      <c r="K41" s="20">
        <v>9000000</v>
      </c>
      <c r="L41" s="20">
        <v>9900000</v>
      </c>
      <c r="M41" s="20">
        <v>10900000</v>
      </c>
      <c r="N41" s="20">
        <v>12000000</v>
      </c>
      <c r="O41" s="20">
        <v>13000000</v>
      </c>
      <c r="P41" s="179">
        <f t="shared" si="20"/>
        <v>54800000</v>
      </c>
      <c r="Q41" s="19">
        <f t="shared" si="23"/>
        <v>70550000</v>
      </c>
    </row>
    <row r="42" spans="1:17" ht="25.5" customHeight="1" outlineLevel="1">
      <c r="A42" s="584"/>
      <c r="B42" s="585"/>
      <c r="C42" s="189" t="s">
        <v>310</v>
      </c>
      <c r="D42" s="178">
        <v>0</v>
      </c>
      <c r="E42" s="178">
        <v>0</v>
      </c>
      <c r="F42" s="178">
        <v>0</v>
      </c>
      <c r="G42" s="178">
        <v>0</v>
      </c>
      <c r="H42" s="349">
        <v>0</v>
      </c>
      <c r="I42" s="352">
        <v>15750000</v>
      </c>
      <c r="J42" s="179">
        <f t="shared" si="10"/>
        <v>15750000</v>
      </c>
      <c r="K42" s="178">
        <v>9000000</v>
      </c>
      <c r="L42" s="178">
        <v>9900000</v>
      </c>
      <c r="M42" s="178">
        <v>10900000</v>
      </c>
      <c r="N42" s="178">
        <v>12000000</v>
      </c>
      <c r="O42" s="178">
        <v>13000000</v>
      </c>
      <c r="P42" s="179">
        <f t="shared" si="20"/>
        <v>54800000</v>
      </c>
      <c r="Q42" s="3">
        <f t="shared" si="23"/>
        <v>70550000</v>
      </c>
    </row>
    <row r="43" spans="1:17" s="9" customFormat="1" ht="30" customHeight="1">
      <c r="A43" s="570" t="s">
        <v>30</v>
      </c>
      <c r="B43" s="571"/>
      <c r="C43" s="571"/>
      <c r="D43" s="179">
        <f t="shared" ref="D43:I44" si="25">D45+D47+D53</f>
        <v>0</v>
      </c>
      <c r="E43" s="387">
        <f t="shared" si="25"/>
        <v>444249.33</v>
      </c>
      <c r="F43" s="179">
        <f t="shared" si="25"/>
        <v>1351000</v>
      </c>
      <c r="G43" s="179">
        <f t="shared" si="25"/>
        <v>2000</v>
      </c>
      <c r="H43" s="354">
        <f t="shared" si="25"/>
        <v>2000</v>
      </c>
      <c r="I43" s="354">
        <f t="shared" si="25"/>
        <v>13001701</v>
      </c>
      <c r="J43" s="179">
        <f>I43+H43+G43+F43+E43</f>
        <v>14800950.33</v>
      </c>
      <c r="K43" s="179">
        <f>K45+K47+K53</f>
        <v>6501701</v>
      </c>
      <c r="L43" s="179">
        <f>L45+L47+L53</f>
        <v>8001701</v>
      </c>
      <c r="M43" s="179">
        <f>M45+M47+M53</f>
        <v>8001701</v>
      </c>
      <c r="N43" s="179">
        <f>N45+N47+N53</f>
        <v>8001701</v>
      </c>
      <c r="O43" s="179">
        <f>O45+O47+O53</f>
        <v>8001701</v>
      </c>
      <c r="P43" s="179">
        <f>O43+N43+M43+L43+K43</f>
        <v>38508505</v>
      </c>
      <c r="Q43" s="179">
        <f>J43+P43</f>
        <v>53309455.329999998</v>
      </c>
    </row>
    <row r="44" spans="1:17" s="4" customFormat="1" ht="30" customHeight="1" outlineLevel="1">
      <c r="A44" s="580">
        <v>3</v>
      </c>
      <c r="B44" s="581"/>
      <c r="C44" s="187" t="s">
        <v>310</v>
      </c>
      <c r="D44" s="59">
        <f>D46+D48+D54</f>
        <v>0</v>
      </c>
      <c r="E44" s="388">
        <f>E46+E48+E54</f>
        <v>444249.33</v>
      </c>
      <c r="F44" s="59">
        <f t="shared" ref="F44:O44" si="26">F46+F48+F54</f>
        <v>1351000</v>
      </c>
      <c r="G44" s="59">
        <f t="shared" si="26"/>
        <v>2000</v>
      </c>
      <c r="H44" s="59">
        <f t="shared" si="25"/>
        <v>2000</v>
      </c>
      <c r="I44" s="59">
        <f t="shared" si="25"/>
        <v>13001701</v>
      </c>
      <c r="J44" s="179">
        <f>I44+H44+G44+F44+E44</f>
        <v>14800950.33</v>
      </c>
      <c r="K44" s="59">
        <f t="shared" si="26"/>
        <v>6501701</v>
      </c>
      <c r="L44" s="59">
        <f t="shared" si="26"/>
        <v>8001701</v>
      </c>
      <c r="M44" s="59">
        <f t="shared" si="26"/>
        <v>8001701</v>
      </c>
      <c r="N44" s="59">
        <f t="shared" si="26"/>
        <v>8001701</v>
      </c>
      <c r="O44" s="59">
        <f t="shared" si="26"/>
        <v>8001701</v>
      </c>
      <c r="P44" s="179">
        <f>O44+N44+M44+L44+K44</f>
        <v>38508505</v>
      </c>
      <c r="Q44" s="18">
        <f>J44+P44</f>
        <v>53309455.329999998</v>
      </c>
    </row>
    <row r="45" spans="1:17" s="4" customFormat="1" ht="25.5" customHeight="1" outlineLevel="1">
      <c r="A45" s="582"/>
      <c r="B45" s="583"/>
      <c r="C45" s="188" t="s">
        <v>304</v>
      </c>
      <c r="D45" s="20">
        <f>D46</f>
        <v>0</v>
      </c>
      <c r="E45" s="386">
        <f t="shared" ref="E45:F45" si="27">E46</f>
        <v>444249.33</v>
      </c>
      <c r="F45" s="20">
        <f t="shared" si="27"/>
        <v>633000</v>
      </c>
      <c r="G45" s="20">
        <v>0</v>
      </c>
      <c r="H45" s="28">
        <v>0</v>
      </c>
      <c r="I45" s="28">
        <v>0</v>
      </c>
      <c r="J45" s="179">
        <f t="shared" ref="J45:J54" si="28">I45+H45+G45+F45+E45</f>
        <v>1077249.33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79">
        <f>O45+N45+M45+L45+K45</f>
        <v>0</v>
      </c>
      <c r="Q45" s="19">
        <f>J45+P45</f>
        <v>1077249.33</v>
      </c>
    </row>
    <row r="46" spans="1:17" s="4" customFormat="1" ht="25.5" customHeight="1" outlineLevel="1">
      <c r="A46" s="582"/>
      <c r="B46" s="583"/>
      <c r="C46" s="189" t="s">
        <v>310</v>
      </c>
      <c r="D46" s="178">
        <v>0</v>
      </c>
      <c r="E46" s="385">
        <f>724000-279750.67</f>
        <v>444249.33</v>
      </c>
      <c r="F46" s="178">
        <v>633000</v>
      </c>
      <c r="G46" s="178">
        <v>0</v>
      </c>
      <c r="H46" s="349">
        <v>0</v>
      </c>
      <c r="I46" s="349">
        <v>0</v>
      </c>
      <c r="J46" s="179">
        <f t="shared" si="28"/>
        <v>1077249.33</v>
      </c>
      <c r="K46" s="178">
        <v>0</v>
      </c>
      <c r="L46" s="178">
        <v>0</v>
      </c>
      <c r="M46" s="178">
        <v>0</v>
      </c>
      <c r="N46" s="178">
        <v>0</v>
      </c>
      <c r="O46" s="178">
        <v>0</v>
      </c>
      <c r="P46" s="179">
        <f t="shared" ref="P46:P54" si="29">O46+N46+M46+L46+K46</f>
        <v>0</v>
      </c>
      <c r="Q46" s="3">
        <f t="shared" ref="Q46:Q52" si="30">J46+P46</f>
        <v>1077249.33</v>
      </c>
    </row>
    <row r="47" spans="1:17" ht="25.5" customHeight="1" outlineLevel="1">
      <c r="A47" s="582"/>
      <c r="B47" s="583"/>
      <c r="C47" s="190" t="s">
        <v>12</v>
      </c>
      <c r="D47" s="20">
        <f t="shared" ref="D47:I48" si="31">D49+D51</f>
        <v>0</v>
      </c>
      <c r="E47" s="20">
        <f t="shared" si="31"/>
        <v>0</v>
      </c>
      <c r="F47" s="20">
        <v>718000</v>
      </c>
      <c r="G47" s="20">
        <f t="shared" si="31"/>
        <v>2000</v>
      </c>
      <c r="H47" s="28">
        <f t="shared" si="31"/>
        <v>2000</v>
      </c>
      <c r="I47" s="28">
        <f t="shared" si="31"/>
        <v>1701</v>
      </c>
      <c r="J47" s="179">
        <f t="shared" si="28"/>
        <v>723701</v>
      </c>
      <c r="K47" s="20">
        <f t="shared" ref="K47:O48" si="32">K49+K51</f>
        <v>1701</v>
      </c>
      <c r="L47" s="20">
        <f t="shared" si="32"/>
        <v>1701</v>
      </c>
      <c r="M47" s="20">
        <f t="shared" si="32"/>
        <v>1701</v>
      </c>
      <c r="N47" s="20">
        <f t="shared" si="32"/>
        <v>1701</v>
      </c>
      <c r="O47" s="20">
        <f t="shared" si="32"/>
        <v>1701</v>
      </c>
      <c r="P47" s="179">
        <f t="shared" si="29"/>
        <v>8505</v>
      </c>
      <c r="Q47" s="19">
        <f t="shared" si="30"/>
        <v>732206</v>
      </c>
    </row>
    <row r="48" spans="1:17" ht="25.5" customHeight="1" outlineLevel="1">
      <c r="A48" s="582"/>
      <c r="B48" s="583"/>
      <c r="C48" s="189" t="s">
        <v>310</v>
      </c>
      <c r="D48" s="178">
        <f t="shared" si="31"/>
        <v>0</v>
      </c>
      <c r="E48" s="178">
        <f t="shared" si="31"/>
        <v>0</v>
      </c>
      <c r="F48" s="178">
        <v>718000</v>
      </c>
      <c r="G48" s="178">
        <f t="shared" si="31"/>
        <v>2000</v>
      </c>
      <c r="H48" s="350">
        <f t="shared" si="31"/>
        <v>2000</v>
      </c>
      <c r="I48" s="349">
        <f t="shared" si="31"/>
        <v>1701</v>
      </c>
      <c r="J48" s="179">
        <f t="shared" si="28"/>
        <v>723701</v>
      </c>
      <c r="K48" s="178">
        <f t="shared" si="32"/>
        <v>1701</v>
      </c>
      <c r="L48" s="206">
        <f t="shared" si="32"/>
        <v>1701</v>
      </c>
      <c r="M48" s="206">
        <f t="shared" si="32"/>
        <v>1701</v>
      </c>
      <c r="N48" s="206">
        <f t="shared" si="32"/>
        <v>1701</v>
      </c>
      <c r="O48" s="206">
        <f t="shared" si="32"/>
        <v>1701</v>
      </c>
      <c r="P48" s="179">
        <f t="shared" si="29"/>
        <v>8505</v>
      </c>
      <c r="Q48" s="3">
        <f t="shared" si="30"/>
        <v>732206</v>
      </c>
    </row>
    <row r="49" spans="1:17" ht="25.5" hidden="1" customHeight="1" outlineLevel="2">
      <c r="A49" s="582"/>
      <c r="B49" s="583"/>
      <c r="C49" s="191" t="s">
        <v>305</v>
      </c>
      <c r="D49" s="20">
        <f>D50</f>
        <v>0</v>
      </c>
      <c r="E49" s="20">
        <f>E50</f>
        <v>0</v>
      </c>
      <c r="F49" s="20">
        <v>170007</v>
      </c>
      <c r="G49" s="20">
        <v>2000</v>
      </c>
      <c r="H49" s="121">
        <v>2000</v>
      </c>
      <c r="I49" s="121">
        <v>1701</v>
      </c>
      <c r="J49" s="179">
        <f t="shared" si="28"/>
        <v>175708</v>
      </c>
      <c r="K49" s="20">
        <v>1701</v>
      </c>
      <c r="L49" s="313">
        <v>1701</v>
      </c>
      <c r="M49" s="133">
        <v>1701</v>
      </c>
      <c r="N49" s="133">
        <v>1701</v>
      </c>
      <c r="O49" s="133">
        <v>1701</v>
      </c>
      <c r="P49" s="179">
        <f t="shared" si="29"/>
        <v>8505</v>
      </c>
      <c r="Q49" s="19">
        <f t="shared" si="30"/>
        <v>184213</v>
      </c>
    </row>
    <row r="50" spans="1:17" ht="25.5" hidden="1" customHeight="1" outlineLevel="2">
      <c r="A50" s="582"/>
      <c r="B50" s="583"/>
      <c r="C50" s="189" t="s">
        <v>310</v>
      </c>
      <c r="D50" s="20">
        <v>0</v>
      </c>
      <c r="E50" s="20">
        <v>0</v>
      </c>
      <c r="F50" s="20">
        <v>170007</v>
      </c>
      <c r="G50" s="20">
        <v>2000</v>
      </c>
      <c r="H50" s="350">
        <v>2000</v>
      </c>
      <c r="I50" s="350">
        <v>1701</v>
      </c>
      <c r="J50" s="179">
        <f t="shared" si="28"/>
        <v>175708</v>
      </c>
      <c r="K50" s="20">
        <v>1701</v>
      </c>
      <c r="L50" s="313">
        <v>1701</v>
      </c>
      <c r="M50" s="133">
        <v>1701</v>
      </c>
      <c r="N50" s="133">
        <v>1701</v>
      </c>
      <c r="O50" s="133">
        <v>1701</v>
      </c>
      <c r="P50" s="179">
        <f t="shared" si="29"/>
        <v>8505</v>
      </c>
      <c r="Q50" s="3">
        <f t="shared" si="30"/>
        <v>184213</v>
      </c>
    </row>
    <row r="51" spans="1:17" ht="25.5" hidden="1" customHeight="1" outlineLevel="2">
      <c r="A51" s="582"/>
      <c r="B51" s="583"/>
      <c r="C51" s="192" t="s">
        <v>306</v>
      </c>
      <c r="D51" s="20">
        <f>D52</f>
        <v>0</v>
      </c>
      <c r="E51" s="20">
        <f>E52</f>
        <v>0</v>
      </c>
      <c r="F51" s="20">
        <v>547500</v>
      </c>
      <c r="G51" s="20">
        <v>0</v>
      </c>
      <c r="H51" s="28">
        <v>0</v>
      </c>
      <c r="I51" s="28">
        <v>0</v>
      </c>
      <c r="J51" s="179">
        <f t="shared" si="28"/>
        <v>547500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179">
        <f t="shared" si="29"/>
        <v>0</v>
      </c>
      <c r="Q51" s="19">
        <f t="shared" si="30"/>
        <v>547500</v>
      </c>
    </row>
    <row r="52" spans="1:17" ht="25.5" hidden="1" customHeight="1" outlineLevel="2">
      <c r="A52" s="582"/>
      <c r="B52" s="583"/>
      <c r="C52" s="189" t="s">
        <v>310</v>
      </c>
      <c r="D52" s="20">
        <v>0</v>
      </c>
      <c r="E52" s="20">
        <v>0</v>
      </c>
      <c r="F52" s="20">
        <v>547500</v>
      </c>
      <c r="G52" s="20">
        <v>0</v>
      </c>
      <c r="H52" s="349">
        <v>0</v>
      </c>
      <c r="I52" s="349">
        <v>0</v>
      </c>
      <c r="J52" s="179">
        <f t="shared" si="28"/>
        <v>547500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179">
        <f t="shared" si="29"/>
        <v>0</v>
      </c>
      <c r="Q52" s="3">
        <f t="shared" si="30"/>
        <v>547500</v>
      </c>
    </row>
    <row r="53" spans="1:17" ht="25.5" customHeight="1" outlineLevel="1" collapsed="1">
      <c r="A53" s="582"/>
      <c r="B53" s="583"/>
      <c r="C53" s="190" t="s">
        <v>277</v>
      </c>
      <c r="D53" s="20">
        <f>D54</f>
        <v>0</v>
      </c>
      <c r="E53" s="20">
        <f>E54</f>
        <v>0</v>
      </c>
      <c r="F53" s="20">
        <f t="shared" ref="F53:H53" si="33">F54</f>
        <v>0</v>
      </c>
      <c r="G53" s="20">
        <f t="shared" si="33"/>
        <v>0</v>
      </c>
      <c r="H53" s="28">
        <f t="shared" si="33"/>
        <v>0</v>
      </c>
      <c r="I53" s="121">
        <f>I54</f>
        <v>13000000</v>
      </c>
      <c r="J53" s="179">
        <f t="shared" si="28"/>
        <v>13000000</v>
      </c>
      <c r="K53" s="20">
        <f t="shared" ref="K53:O53" si="34">K54</f>
        <v>6500000</v>
      </c>
      <c r="L53" s="20">
        <f t="shared" si="34"/>
        <v>8000000</v>
      </c>
      <c r="M53" s="20">
        <f t="shared" si="34"/>
        <v>8000000</v>
      </c>
      <c r="N53" s="20">
        <f t="shared" si="34"/>
        <v>8000000</v>
      </c>
      <c r="O53" s="20">
        <f t="shared" si="34"/>
        <v>8000000</v>
      </c>
      <c r="P53" s="179">
        <f t="shared" si="29"/>
        <v>38500000</v>
      </c>
      <c r="Q53" s="19">
        <f>J53+P53</f>
        <v>51500000</v>
      </c>
    </row>
    <row r="54" spans="1:17" ht="25.5" customHeight="1" outlineLevel="1">
      <c r="A54" s="584"/>
      <c r="B54" s="585"/>
      <c r="C54" s="189" t="s">
        <v>310</v>
      </c>
      <c r="D54" s="178">
        <v>0</v>
      </c>
      <c r="E54" s="178">
        <v>0</v>
      </c>
      <c r="F54" s="178">
        <v>0</v>
      </c>
      <c r="G54" s="178">
        <v>0</v>
      </c>
      <c r="H54" s="349">
        <v>0</v>
      </c>
      <c r="I54" s="350">
        <f>13000000+R54</f>
        <v>13000000</v>
      </c>
      <c r="J54" s="179">
        <f t="shared" si="28"/>
        <v>13000000</v>
      </c>
      <c r="K54" s="178">
        <v>6500000</v>
      </c>
      <c r="L54" s="178">
        <v>8000000</v>
      </c>
      <c r="M54" s="178">
        <v>8000000</v>
      </c>
      <c r="N54" s="178">
        <v>8000000</v>
      </c>
      <c r="O54" s="178">
        <v>8000000</v>
      </c>
      <c r="P54" s="179">
        <f t="shared" si="29"/>
        <v>38500000</v>
      </c>
      <c r="Q54" s="3">
        <f t="shared" ref="Q54:Q64" si="35">J54+P54</f>
        <v>51500000</v>
      </c>
    </row>
    <row r="55" spans="1:17" s="9" customFormat="1" ht="30" customHeight="1">
      <c r="A55" s="570" t="s">
        <v>278</v>
      </c>
      <c r="B55" s="571"/>
      <c r="C55" s="571"/>
      <c r="D55" s="179">
        <f t="shared" ref="D55:G55" si="36">D57+D59+D65</f>
        <v>0</v>
      </c>
      <c r="E55" s="179">
        <f t="shared" si="36"/>
        <v>0</v>
      </c>
      <c r="F55" s="179">
        <f t="shared" si="36"/>
        <v>358000</v>
      </c>
      <c r="G55" s="179">
        <f t="shared" si="36"/>
        <v>0</v>
      </c>
      <c r="H55" s="354">
        <f>H57+H59+H65</f>
        <v>0</v>
      </c>
      <c r="I55" s="354">
        <f t="shared" ref="I55:I56" si="37">I57+I59+I65</f>
        <v>20388493</v>
      </c>
      <c r="J55" s="179">
        <f>I55+H55+G55+F55+E55</f>
        <v>20746493</v>
      </c>
      <c r="K55" s="179">
        <f>K57+K59+K65</f>
        <v>8708939</v>
      </c>
      <c r="L55" s="179">
        <f>L57+L59+L65</f>
        <v>10127322</v>
      </c>
      <c r="M55" s="179">
        <f>M57+M59+M65</f>
        <v>9693625</v>
      </c>
      <c r="N55" s="179">
        <f>N57+N59+N65</f>
        <v>7739888</v>
      </c>
      <c r="O55" s="179">
        <f>O57+O59+O65</f>
        <v>3223805</v>
      </c>
      <c r="P55" s="179">
        <f>O55+N55+M55+L55+K55</f>
        <v>39493579</v>
      </c>
      <c r="Q55" s="179">
        <f t="shared" si="35"/>
        <v>60240072</v>
      </c>
    </row>
    <row r="56" spans="1:17" s="4" customFormat="1" ht="30" customHeight="1" outlineLevel="1">
      <c r="A56" s="580">
        <v>4</v>
      </c>
      <c r="B56" s="581"/>
      <c r="C56" s="187" t="s">
        <v>310</v>
      </c>
      <c r="D56" s="59">
        <f>D58+D60+D66</f>
        <v>0</v>
      </c>
      <c r="E56" s="59">
        <f>E58+E60+E66</f>
        <v>0</v>
      </c>
      <c r="F56" s="59">
        <f t="shared" ref="F56:O56" si="38">F58+F60+F66</f>
        <v>358000</v>
      </c>
      <c r="G56" s="59">
        <f>G58+G60+G66</f>
        <v>0</v>
      </c>
      <c r="H56" s="349">
        <f>H58+H60+H66</f>
        <v>0</v>
      </c>
      <c r="I56" s="59">
        <f t="shared" si="37"/>
        <v>20388493</v>
      </c>
      <c r="J56" s="179">
        <f>I56+H56+G56+F56+E56</f>
        <v>20746493</v>
      </c>
      <c r="K56" s="59">
        <f t="shared" si="38"/>
        <v>8708939</v>
      </c>
      <c r="L56" s="59">
        <f t="shared" si="38"/>
        <v>10127322</v>
      </c>
      <c r="M56" s="59">
        <f t="shared" si="38"/>
        <v>9693625</v>
      </c>
      <c r="N56" s="59">
        <f t="shared" si="38"/>
        <v>7739888</v>
      </c>
      <c r="O56" s="59">
        <f t="shared" si="38"/>
        <v>3223805</v>
      </c>
      <c r="P56" s="179">
        <f>O56+N56+M56+L56+K56</f>
        <v>39493579</v>
      </c>
      <c r="Q56" s="18">
        <f t="shared" si="35"/>
        <v>60240072</v>
      </c>
    </row>
    <row r="57" spans="1:17" s="4" customFormat="1" ht="25.5" customHeight="1" outlineLevel="1">
      <c r="A57" s="582"/>
      <c r="B57" s="583"/>
      <c r="C57" s="188" t="s">
        <v>304</v>
      </c>
      <c r="D57" s="20">
        <f>D58</f>
        <v>0</v>
      </c>
      <c r="E57" s="20">
        <f t="shared" ref="E57:F57" si="39">E58</f>
        <v>0</v>
      </c>
      <c r="F57" s="20">
        <f t="shared" si="39"/>
        <v>157000</v>
      </c>
      <c r="G57" s="20">
        <v>0</v>
      </c>
      <c r="H57" s="28">
        <v>0</v>
      </c>
      <c r="I57" s="28">
        <v>0</v>
      </c>
      <c r="J57" s="179">
        <f t="shared" si="10"/>
        <v>157000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79">
        <f>O57+N57+M57+L57+K57</f>
        <v>0</v>
      </c>
      <c r="Q57" s="19">
        <f t="shared" si="35"/>
        <v>157000</v>
      </c>
    </row>
    <row r="58" spans="1:17" s="4" customFormat="1" ht="25.5" customHeight="1" outlineLevel="1">
      <c r="A58" s="582"/>
      <c r="B58" s="583"/>
      <c r="C58" s="189" t="s">
        <v>310</v>
      </c>
      <c r="D58" s="178">
        <v>0</v>
      </c>
      <c r="E58" s="178">
        <v>0</v>
      </c>
      <c r="F58" s="178">
        <v>157000</v>
      </c>
      <c r="G58" s="178">
        <v>0</v>
      </c>
      <c r="H58" s="349">
        <v>0</v>
      </c>
      <c r="I58" s="349">
        <v>0</v>
      </c>
      <c r="J58" s="179">
        <f t="shared" si="10"/>
        <v>157000</v>
      </c>
      <c r="K58" s="178">
        <v>0</v>
      </c>
      <c r="L58" s="178">
        <v>0</v>
      </c>
      <c r="M58" s="178">
        <v>0</v>
      </c>
      <c r="N58" s="178">
        <v>0</v>
      </c>
      <c r="O58" s="178">
        <v>0</v>
      </c>
      <c r="P58" s="179">
        <f t="shared" ref="P58:P66" si="40">O58+N58+M58+L58+K58</f>
        <v>0</v>
      </c>
      <c r="Q58" s="3">
        <f t="shared" si="35"/>
        <v>157000</v>
      </c>
    </row>
    <row r="59" spans="1:17" ht="25.5" customHeight="1" outlineLevel="1" thickBot="1">
      <c r="A59" s="586"/>
      <c r="B59" s="587"/>
      <c r="C59" s="193" t="s">
        <v>12</v>
      </c>
      <c r="D59" s="20">
        <f t="shared" ref="D59:I60" si="41">D61+D63</f>
        <v>0</v>
      </c>
      <c r="E59" s="20">
        <f t="shared" si="41"/>
        <v>0</v>
      </c>
      <c r="F59" s="20">
        <v>201000</v>
      </c>
      <c r="G59" s="20">
        <f t="shared" si="41"/>
        <v>0</v>
      </c>
      <c r="H59" s="171">
        <f t="shared" si="41"/>
        <v>0</v>
      </c>
      <c r="I59" s="171">
        <f t="shared" si="41"/>
        <v>20080</v>
      </c>
      <c r="J59" s="179">
        <f t="shared" si="10"/>
        <v>221080</v>
      </c>
      <c r="K59" s="20">
        <f t="shared" ref="K59:O60" si="42">K61+K63</f>
        <v>0</v>
      </c>
      <c r="L59" s="20">
        <f t="shared" si="42"/>
        <v>0</v>
      </c>
      <c r="M59" s="20">
        <f t="shared" si="42"/>
        <v>20080</v>
      </c>
      <c r="N59" s="20">
        <f t="shared" si="42"/>
        <v>0</v>
      </c>
      <c r="O59" s="20">
        <f t="shared" si="42"/>
        <v>0</v>
      </c>
      <c r="P59" s="179">
        <f t="shared" si="40"/>
        <v>20080</v>
      </c>
      <c r="Q59" s="23">
        <f t="shared" si="35"/>
        <v>241160</v>
      </c>
    </row>
    <row r="60" spans="1:17" ht="25.5" customHeight="1" outlineLevel="1" thickTop="1">
      <c r="A60" s="588">
        <v>4</v>
      </c>
      <c r="B60" s="589"/>
      <c r="C60" s="194" t="s">
        <v>310</v>
      </c>
      <c r="D60" s="178">
        <f t="shared" si="41"/>
        <v>0</v>
      </c>
      <c r="E60" s="178">
        <f t="shared" si="41"/>
        <v>0</v>
      </c>
      <c r="F60" s="178">
        <v>201000</v>
      </c>
      <c r="G60" s="178">
        <f t="shared" si="41"/>
        <v>0</v>
      </c>
      <c r="H60" s="174">
        <f t="shared" si="41"/>
        <v>0</v>
      </c>
      <c r="I60" s="174">
        <f t="shared" si="41"/>
        <v>20080</v>
      </c>
      <c r="J60" s="179">
        <f t="shared" si="10"/>
        <v>221080</v>
      </c>
      <c r="K60" s="178">
        <f t="shared" si="42"/>
        <v>0</v>
      </c>
      <c r="L60" s="178">
        <f t="shared" si="42"/>
        <v>0</v>
      </c>
      <c r="M60" s="178">
        <f t="shared" si="42"/>
        <v>20080</v>
      </c>
      <c r="N60" s="178">
        <f t="shared" si="42"/>
        <v>0</v>
      </c>
      <c r="O60" s="178">
        <f t="shared" si="42"/>
        <v>0</v>
      </c>
      <c r="P60" s="179">
        <f t="shared" si="40"/>
        <v>20080</v>
      </c>
      <c r="Q60" s="22">
        <f t="shared" si="35"/>
        <v>241160</v>
      </c>
    </row>
    <row r="61" spans="1:17" ht="25.5" hidden="1" customHeight="1" outlineLevel="2">
      <c r="A61" s="582"/>
      <c r="B61" s="583"/>
      <c r="C61" s="191" t="s">
        <v>305</v>
      </c>
      <c r="D61" s="20">
        <f>D62</f>
        <v>0</v>
      </c>
      <c r="E61" s="20">
        <f>E62</f>
        <v>0</v>
      </c>
      <c r="F61" s="20">
        <v>175840</v>
      </c>
      <c r="G61" s="20">
        <v>0</v>
      </c>
      <c r="H61" s="28">
        <v>0</v>
      </c>
      <c r="I61" s="20">
        <v>17584</v>
      </c>
      <c r="J61" s="179">
        <f t="shared" si="10"/>
        <v>193424</v>
      </c>
      <c r="K61" s="20">
        <v>0</v>
      </c>
      <c r="L61" s="20">
        <v>0</v>
      </c>
      <c r="M61" s="20">
        <v>17584</v>
      </c>
      <c r="N61" s="20">
        <v>0</v>
      </c>
      <c r="O61" s="20">
        <v>0</v>
      </c>
      <c r="P61" s="179">
        <f t="shared" si="40"/>
        <v>17584</v>
      </c>
      <c r="Q61" s="19">
        <f t="shared" si="35"/>
        <v>211008</v>
      </c>
    </row>
    <row r="62" spans="1:17" ht="25.5" hidden="1" customHeight="1" outlineLevel="2">
      <c r="A62" s="582"/>
      <c r="B62" s="583"/>
      <c r="C62" s="189" t="s">
        <v>310</v>
      </c>
      <c r="D62" s="20">
        <v>0</v>
      </c>
      <c r="E62" s="20">
        <v>0</v>
      </c>
      <c r="F62" s="20">
        <v>175840</v>
      </c>
      <c r="G62" s="20">
        <v>0</v>
      </c>
      <c r="H62" s="349">
        <v>0</v>
      </c>
      <c r="I62" s="351">
        <v>17584</v>
      </c>
      <c r="J62" s="179">
        <f t="shared" si="10"/>
        <v>193424</v>
      </c>
      <c r="K62" s="20">
        <v>0</v>
      </c>
      <c r="L62" s="20">
        <v>0</v>
      </c>
      <c r="M62" s="20">
        <v>17584</v>
      </c>
      <c r="N62" s="20">
        <v>0</v>
      </c>
      <c r="O62" s="20">
        <v>0</v>
      </c>
      <c r="P62" s="179">
        <f t="shared" si="40"/>
        <v>17584</v>
      </c>
      <c r="Q62" s="3">
        <f t="shared" si="35"/>
        <v>211008</v>
      </c>
    </row>
    <row r="63" spans="1:17" ht="25.5" hidden="1" customHeight="1" outlineLevel="2">
      <c r="A63" s="582"/>
      <c r="B63" s="583"/>
      <c r="C63" s="192" t="s">
        <v>306</v>
      </c>
      <c r="D63" s="20">
        <f>D64</f>
        <v>0</v>
      </c>
      <c r="E63" s="20">
        <f>E64</f>
        <v>0</v>
      </c>
      <c r="F63" s="20">
        <v>24960</v>
      </c>
      <c r="G63" s="20">
        <v>0</v>
      </c>
      <c r="H63" s="28">
        <v>0</v>
      </c>
      <c r="I63" s="20">
        <v>2496</v>
      </c>
      <c r="J63" s="179">
        <f t="shared" si="10"/>
        <v>27456</v>
      </c>
      <c r="K63" s="20">
        <v>0</v>
      </c>
      <c r="L63" s="20">
        <v>0</v>
      </c>
      <c r="M63" s="20">
        <v>2496</v>
      </c>
      <c r="N63" s="20">
        <v>0</v>
      </c>
      <c r="O63" s="20">
        <v>0</v>
      </c>
      <c r="P63" s="179">
        <f t="shared" si="40"/>
        <v>2496</v>
      </c>
      <c r="Q63" s="19">
        <f t="shared" si="35"/>
        <v>29952</v>
      </c>
    </row>
    <row r="64" spans="1:17" ht="25.5" hidden="1" customHeight="1" outlineLevel="2">
      <c r="A64" s="582"/>
      <c r="B64" s="583"/>
      <c r="C64" s="189" t="s">
        <v>310</v>
      </c>
      <c r="D64" s="20">
        <v>0</v>
      </c>
      <c r="E64" s="20">
        <v>0</v>
      </c>
      <c r="F64" s="20">
        <v>24960</v>
      </c>
      <c r="G64" s="20">
        <v>0</v>
      </c>
      <c r="H64" s="349">
        <v>0</v>
      </c>
      <c r="I64" s="351">
        <v>2496</v>
      </c>
      <c r="J64" s="179">
        <f t="shared" si="10"/>
        <v>27456</v>
      </c>
      <c r="K64" s="20">
        <v>0</v>
      </c>
      <c r="L64" s="20">
        <v>0</v>
      </c>
      <c r="M64" s="20">
        <v>2496</v>
      </c>
      <c r="N64" s="20">
        <v>0</v>
      </c>
      <c r="O64" s="20">
        <v>0</v>
      </c>
      <c r="P64" s="179">
        <f t="shared" si="40"/>
        <v>2496</v>
      </c>
      <c r="Q64" s="3">
        <f t="shared" si="35"/>
        <v>29952</v>
      </c>
    </row>
    <row r="65" spans="1:17" ht="25.5" customHeight="1" outlineLevel="1" collapsed="1">
      <c r="A65" s="582"/>
      <c r="B65" s="583"/>
      <c r="C65" s="190" t="s">
        <v>277</v>
      </c>
      <c r="D65" s="20">
        <f>D66</f>
        <v>0</v>
      </c>
      <c r="E65" s="20">
        <f>E66</f>
        <v>0</v>
      </c>
      <c r="F65" s="20">
        <f t="shared" ref="F65:H65" si="43">F66</f>
        <v>0</v>
      </c>
      <c r="G65" s="20">
        <f t="shared" si="43"/>
        <v>0</v>
      </c>
      <c r="H65" s="28">
        <f t="shared" si="43"/>
        <v>0</v>
      </c>
      <c r="I65" s="20">
        <f>I66</f>
        <v>20368413</v>
      </c>
      <c r="J65" s="179">
        <f t="shared" si="10"/>
        <v>20368413</v>
      </c>
      <c r="K65" s="20">
        <f t="shared" ref="K65:O65" si="44">K66</f>
        <v>8708939</v>
      </c>
      <c r="L65" s="20">
        <f t="shared" si="44"/>
        <v>10127322</v>
      </c>
      <c r="M65" s="20">
        <f t="shared" si="44"/>
        <v>9673545</v>
      </c>
      <c r="N65" s="20">
        <f t="shared" si="44"/>
        <v>7739888</v>
      </c>
      <c r="O65" s="20">
        <f t="shared" si="44"/>
        <v>3223805</v>
      </c>
      <c r="P65" s="179">
        <f t="shared" si="40"/>
        <v>39473499</v>
      </c>
      <c r="Q65" s="19">
        <f>J65+P65</f>
        <v>59841912</v>
      </c>
    </row>
    <row r="66" spans="1:17" ht="25.5" customHeight="1" outlineLevel="1">
      <c r="A66" s="584"/>
      <c r="B66" s="585"/>
      <c r="C66" s="189" t="s">
        <v>310</v>
      </c>
      <c r="D66" s="178">
        <v>0</v>
      </c>
      <c r="E66" s="178">
        <v>0</v>
      </c>
      <c r="F66" s="178">
        <v>0</v>
      </c>
      <c r="G66" s="178">
        <v>0</v>
      </c>
      <c r="H66" s="349">
        <v>0</v>
      </c>
      <c r="I66" s="351">
        <f>20368413+R66</f>
        <v>20368413</v>
      </c>
      <c r="J66" s="179">
        <f t="shared" si="10"/>
        <v>20368413</v>
      </c>
      <c r="K66" s="178">
        <f>2492992+6215947</f>
        <v>8708939</v>
      </c>
      <c r="L66" s="178">
        <f>5879070+4248252</f>
        <v>10127322</v>
      </c>
      <c r="M66" s="178">
        <f>5301606+1175364+3196575</f>
        <v>9673545</v>
      </c>
      <c r="N66" s="178">
        <v>7739888</v>
      </c>
      <c r="O66" s="178">
        <f>1695495+1528310</f>
        <v>3223805</v>
      </c>
      <c r="P66" s="179">
        <f t="shared" si="40"/>
        <v>39473499</v>
      </c>
      <c r="Q66" s="3">
        <f>J66+P66</f>
        <v>59841912</v>
      </c>
    </row>
    <row r="67" spans="1:17" s="9" customFormat="1" ht="30" customHeight="1">
      <c r="A67" s="570" t="s">
        <v>31</v>
      </c>
      <c r="B67" s="571"/>
      <c r="C67" s="571"/>
      <c r="D67" s="179">
        <f t="shared" ref="D67:I68" si="45">D69+D71+D77</f>
        <v>0</v>
      </c>
      <c r="E67" s="179">
        <f t="shared" si="45"/>
        <v>0</v>
      </c>
      <c r="F67" s="179">
        <f t="shared" si="45"/>
        <v>936000</v>
      </c>
      <c r="G67" s="179">
        <f t="shared" si="45"/>
        <v>31000</v>
      </c>
      <c r="H67" s="354">
        <f t="shared" si="45"/>
        <v>31000</v>
      </c>
      <c r="I67" s="354">
        <f t="shared" si="45"/>
        <v>12308737</v>
      </c>
      <c r="J67" s="179">
        <f>I67+H67+G67+F67+E67</f>
        <v>13306737</v>
      </c>
      <c r="K67" s="179">
        <f t="shared" ref="K67:O68" si="46">K69+K71+K77</f>
        <v>6807861</v>
      </c>
      <c r="L67" s="179">
        <f t="shared" si="46"/>
        <v>7284411</v>
      </c>
      <c r="M67" s="179">
        <f t="shared" si="46"/>
        <v>7794319</v>
      </c>
      <c r="N67" s="179">
        <f t="shared" si="46"/>
        <v>8339921</v>
      </c>
      <c r="O67" s="179">
        <f t="shared" si="46"/>
        <v>8964581</v>
      </c>
      <c r="P67" s="179">
        <f>O67+N67+M67+L67+K67</f>
        <v>39191093</v>
      </c>
      <c r="Q67" s="179">
        <f>J67+P67</f>
        <v>52497830</v>
      </c>
    </row>
    <row r="68" spans="1:17" s="4" customFormat="1" ht="30" customHeight="1" outlineLevel="1">
      <c r="A68" s="580">
        <v>5</v>
      </c>
      <c r="B68" s="581"/>
      <c r="C68" s="187" t="s">
        <v>310</v>
      </c>
      <c r="D68" s="59">
        <f t="shared" si="45"/>
        <v>0</v>
      </c>
      <c r="E68" s="59">
        <f t="shared" si="45"/>
        <v>0</v>
      </c>
      <c r="F68" s="59">
        <f t="shared" si="45"/>
        <v>936000</v>
      </c>
      <c r="G68" s="59">
        <f t="shared" si="45"/>
        <v>31000</v>
      </c>
      <c r="H68" s="59">
        <f>H70+H72+H78</f>
        <v>31000</v>
      </c>
      <c r="I68" s="59">
        <f>I70+I72+I78</f>
        <v>12308737</v>
      </c>
      <c r="J68" s="179">
        <f>I68+H68+G68+F68+E68</f>
        <v>13306737</v>
      </c>
      <c r="K68" s="59">
        <f t="shared" si="46"/>
        <v>6807861</v>
      </c>
      <c r="L68" s="59">
        <f t="shared" si="46"/>
        <v>7284411</v>
      </c>
      <c r="M68" s="59">
        <f t="shared" si="46"/>
        <v>7794319</v>
      </c>
      <c r="N68" s="59">
        <f t="shared" si="46"/>
        <v>8339921</v>
      </c>
      <c r="O68" s="59">
        <f t="shared" si="46"/>
        <v>8964581</v>
      </c>
      <c r="P68" s="179">
        <f>O68+N68+M68+L68+K68</f>
        <v>39191093</v>
      </c>
      <c r="Q68" s="18">
        <f>P68+J68</f>
        <v>52497830</v>
      </c>
    </row>
    <row r="69" spans="1:17" s="4" customFormat="1" ht="25.5" customHeight="1" outlineLevel="1">
      <c r="A69" s="582"/>
      <c r="B69" s="583"/>
      <c r="C69" s="188" t="s">
        <v>304</v>
      </c>
      <c r="D69" s="20">
        <f>D70</f>
        <v>0</v>
      </c>
      <c r="E69" s="20">
        <f t="shared" ref="E69:F69" si="47">E70</f>
        <v>0</v>
      </c>
      <c r="F69" s="20">
        <f t="shared" si="47"/>
        <v>445000</v>
      </c>
      <c r="G69" s="20">
        <v>0</v>
      </c>
      <c r="H69" s="28">
        <v>0</v>
      </c>
      <c r="I69" s="28">
        <v>0</v>
      </c>
      <c r="J69" s="179">
        <f t="shared" si="10"/>
        <v>445000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179">
        <f>O69+N69+M69+L69+K69</f>
        <v>0</v>
      </c>
      <c r="Q69" s="19">
        <f>J69+P69</f>
        <v>445000</v>
      </c>
    </row>
    <row r="70" spans="1:17" s="4" customFormat="1" ht="25.5" customHeight="1" outlineLevel="1">
      <c r="A70" s="582"/>
      <c r="B70" s="583"/>
      <c r="C70" s="189" t="s">
        <v>310</v>
      </c>
      <c r="D70" s="178">
        <v>0</v>
      </c>
      <c r="E70" s="178">
        <v>0</v>
      </c>
      <c r="F70" s="178">
        <v>445000</v>
      </c>
      <c r="G70" s="178">
        <v>0</v>
      </c>
      <c r="H70" s="349">
        <v>0</v>
      </c>
      <c r="I70" s="349">
        <v>0</v>
      </c>
      <c r="J70" s="179">
        <f t="shared" si="10"/>
        <v>445000</v>
      </c>
      <c r="K70" s="178">
        <v>0</v>
      </c>
      <c r="L70" s="178">
        <v>0</v>
      </c>
      <c r="M70" s="178">
        <v>0</v>
      </c>
      <c r="N70" s="178">
        <v>0</v>
      </c>
      <c r="O70" s="178">
        <v>0</v>
      </c>
      <c r="P70" s="179">
        <f t="shared" ref="P70" si="48">O70+N70+M70+L70+K70</f>
        <v>0</v>
      </c>
      <c r="Q70" s="3">
        <f>J70+P70</f>
        <v>445000</v>
      </c>
    </row>
    <row r="71" spans="1:17" ht="25.5" customHeight="1" outlineLevel="1">
      <c r="A71" s="582"/>
      <c r="B71" s="583"/>
      <c r="C71" s="190" t="s">
        <v>12</v>
      </c>
      <c r="D71" s="20">
        <f t="shared" ref="D71:I72" si="49">D73+D75</f>
        <v>0</v>
      </c>
      <c r="E71" s="20">
        <f t="shared" si="49"/>
        <v>0</v>
      </c>
      <c r="F71" s="20">
        <f t="shared" si="49"/>
        <v>491000</v>
      </c>
      <c r="G71" s="20">
        <f t="shared" si="49"/>
        <v>31000</v>
      </c>
      <c r="H71" s="28">
        <f t="shared" si="49"/>
        <v>31000</v>
      </c>
      <c r="I71" s="28">
        <f t="shared" si="49"/>
        <v>0</v>
      </c>
      <c r="J71" s="179">
        <f t="shared" si="10"/>
        <v>553000</v>
      </c>
      <c r="K71" s="20">
        <f t="shared" ref="K71:O72" si="50">K73+K75</f>
        <v>0</v>
      </c>
      <c r="L71" s="20">
        <f t="shared" si="50"/>
        <v>0</v>
      </c>
      <c r="M71" s="20">
        <f t="shared" si="50"/>
        <v>0</v>
      </c>
      <c r="N71" s="20">
        <f t="shared" si="50"/>
        <v>0</v>
      </c>
      <c r="O71" s="20">
        <f t="shared" si="50"/>
        <v>0</v>
      </c>
      <c r="P71" s="179">
        <f>O71+N71+M71+L71+K71</f>
        <v>0</v>
      </c>
      <c r="Q71" s="19">
        <f>J71+P71</f>
        <v>553000</v>
      </c>
    </row>
    <row r="72" spans="1:17" ht="25.5" customHeight="1" outlineLevel="1">
      <c r="A72" s="582"/>
      <c r="B72" s="583"/>
      <c r="C72" s="189" t="s">
        <v>310</v>
      </c>
      <c r="D72" s="178">
        <f t="shared" si="49"/>
        <v>0</v>
      </c>
      <c r="E72" s="178">
        <f t="shared" si="49"/>
        <v>0</v>
      </c>
      <c r="F72" s="178">
        <f t="shared" si="49"/>
        <v>491000</v>
      </c>
      <c r="G72" s="178">
        <v>31000</v>
      </c>
      <c r="H72" s="349">
        <f t="shared" si="49"/>
        <v>31000</v>
      </c>
      <c r="I72" s="349">
        <f t="shared" si="49"/>
        <v>0</v>
      </c>
      <c r="J72" s="179">
        <f t="shared" si="10"/>
        <v>553000</v>
      </c>
      <c r="K72" s="178">
        <f t="shared" si="50"/>
        <v>0</v>
      </c>
      <c r="L72" s="178">
        <f t="shared" si="50"/>
        <v>0</v>
      </c>
      <c r="M72" s="178">
        <f t="shared" si="50"/>
        <v>0</v>
      </c>
      <c r="N72" s="178">
        <f t="shared" si="50"/>
        <v>0</v>
      </c>
      <c r="O72" s="178">
        <f t="shared" si="50"/>
        <v>0</v>
      </c>
      <c r="P72" s="179">
        <f t="shared" ref="P72:P74" si="51">O72+N72+M72+L72+K72</f>
        <v>0</v>
      </c>
      <c r="Q72" s="3">
        <f>J72+P72</f>
        <v>553000</v>
      </c>
    </row>
    <row r="73" spans="1:17" ht="25.5" hidden="1" customHeight="1" outlineLevel="2">
      <c r="A73" s="582"/>
      <c r="B73" s="583"/>
      <c r="C73" s="191" t="s">
        <v>305</v>
      </c>
      <c r="D73" s="20">
        <f>D74</f>
        <v>0</v>
      </c>
      <c r="E73" s="20">
        <f>E74</f>
        <v>0</v>
      </c>
      <c r="F73" s="20">
        <v>62000</v>
      </c>
      <c r="G73" s="20">
        <v>31000</v>
      </c>
      <c r="H73" s="20">
        <v>31000</v>
      </c>
      <c r="I73" s="28">
        <v>0</v>
      </c>
      <c r="J73" s="179">
        <f t="shared" si="10"/>
        <v>124000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179">
        <f t="shared" si="51"/>
        <v>0</v>
      </c>
      <c r="Q73" s="19">
        <f t="shared" ref="Q73:Q81" si="52">J73+P73</f>
        <v>124000</v>
      </c>
    </row>
    <row r="74" spans="1:17" ht="25.5" hidden="1" customHeight="1" outlineLevel="2">
      <c r="A74" s="582"/>
      <c r="B74" s="583"/>
      <c r="C74" s="189" t="s">
        <v>310</v>
      </c>
      <c r="D74" s="20">
        <v>0</v>
      </c>
      <c r="E74" s="20">
        <v>0</v>
      </c>
      <c r="F74" s="20">
        <v>62000</v>
      </c>
      <c r="G74" s="20">
        <v>31000</v>
      </c>
      <c r="H74" s="351">
        <v>31000</v>
      </c>
      <c r="I74" s="349">
        <v>0</v>
      </c>
      <c r="J74" s="179">
        <f t="shared" si="10"/>
        <v>124000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179">
        <f t="shared" si="51"/>
        <v>0</v>
      </c>
      <c r="Q74" s="3">
        <f>J74+P74</f>
        <v>124000</v>
      </c>
    </row>
    <row r="75" spans="1:17" ht="25.5" hidden="1" customHeight="1" outlineLevel="2">
      <c r="A75" s="582"/>
      <c r="B75" s="583"/>
      <c r="C75" s="192" t="s">
        <v>306</v>
      </c>
      <c r="D75" s="20">
        <f>D76</f>
        <v>0</v>
      </c>
      <c r="E75" s="20">
        <f>E76</f>
        <v>0</v>
      </c>
      <c r="F75" s="20">
        <v>429000</v>
      </c>
      <c r="G75" s="20">
        <v>0</v>
      </c>
      <c r="H75" s="28">
        <v>0</v>
      </c>
      <c r="I75" s="28">
        <v>0</v>
      </c>
      <c r="J75" s="179">
        <f t="shared" si="10"/>
        <v>429000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179">
        <f>O75+N75+M75+L75+K75</f>
        <v>0</v>
      </c>
      <c r="Q75" s="19">
        <f t="shared" si="52"/>
        <v>429000</v>
      </c>
    </row>
    <row r="76" spans="1:17" ht="25.5" hidden="1" customHeight="1" outlineLevel="2">
      <c r="A76" s="582"/>
      <c r="B76" s="583"/>
      <c r="C76" s="189" t="s">
        <v>310</v>
      </c>
      <c r="D76" s="20">
        <v>0</v>
      </c>
      <c r="E76" s="20">
        <v>0</v>
      </c>
      <c r="F76" s="20">
        <v>429000</v>
      </c>
      <c r="G76" s="20">
        <v>0</v>
      </c>
      <c r="H76" s="349">
        <v>0</v>
      </c>
      <c r="I76" s="349">
        <v>0</v>
      </c>
      <c r="J76" s="179">
        <f t="shared" si="10"/>
        <v>429000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179">
        <f t="shared" ref="P76:P78" si="53">O76+N76+M76+L76+K76</f>
        <v>0</v>
      </c>
      <c r="Q76" s="3">
        <f t="shared" si="52"/>
        <v>429000</v>
      </c>
    </row>
    <row r="77" spans="1:17" ht="25.5" customHeight="1" outlineLevel="1" collapsed="1">
      <c r="A77" s="582"/>
      <c r="B77" s="583"/>
      <c r="C77" s="190" t="s">
        <v>277</v>
      </c>
      <c r="D77" s="20">
        <f>D78</f>
        <v>0</v>
      </c>
      <c r="E77" s="20">
        <f>E78</f>
        <v>0</v>
      </c>
      <c r="F77" s="20">
        <f t="shared" ref="F77" si="54">F78</f>
        <v>0</v>
      </c>
      <c r="G77" s="20">
        <f>G78</f>
        <v>0</v>
      </c>
      <c r="H77" s="28">
        <f>H78</f>
        <v>0</v>
      </c>
      <c r="I77" s="121">
        <f>I78</f>
        <v>12308737</v>
      </c>
      <c r="J77" s="179">
        <f t="shared" si="10"/>
        <v>12308737</v>
      </c>
      <c r="K77" s="20">
        <f t="shared" ref="K77:O77" si="55">K78</f>
        <v>6807861</v>
      </c>
      <c r="L77" s="20">
        <f t="shared" si="55"/>
        <v>7284411</v>
      </c>
      <c r="M77" s="20">
        <f t="shared" si="55"/>
        <v>7794319</v>
      </c>
      <c r="N77" s="20">
        <f t="shared" si="55"/>
        <v>8339921</v>
      </c>
      <c r="O77" s="20">
        <f t="shared" si="55"/>
        <v>8964581</v>
      </c>
      <c r="P77" s="179">
        <f t="shared" si="53"/>
        <v>39191093</v>
      </c>
      <c r="Q77" s="19">
        <f>J77+P77</f>
        <v>51499830</v>
      </c>
    </row>
    <row r="78" spans="1:17" ht="25.5" customHeight="1" outlineLevel="1">
      <c r="A78" s="584"/>
      <c r="B78" s="585"/>
      <c r="C78" s="189" t="s">
        <v>310</v>
      </c>
      <c r="D78" s="178">
        <v>0</v>
      </c>
      <c r="E78" s="178">
        <v>0</v>
      </c>
      <c r="F78" s="178">
        <v>0</v>
      </c>
      <c r="G78" s="178">
        <v>0</v>
      </c>
      <c r="H78" s="349">
        <v>0</v>
      </c>
      <c r="I78" s="350">
        <f>12308737+R78</f>
        <v>12308737</v>
      </c>
      <c r="J78" s="179">
        <f t="shared" si="10"/>
        <v>12308737</v>
      </c>
      <c r="K78" s="178">
        <v>6807861</v>
      </c>
      <c r="L78" s="178">
        <v>7284411</v>
      </c>
      <c r="M78" s="178">
        <v>7794319</v>
      </c>
      <c r="N78" s="178">
        <v>8339921</v>
      </c>
      <c r="O78" s="178">
        <v>8964581</v>
      </c>
      <c r="P78" s="179">
        <f t="shared" si="53"/>
        <v>39191093</v>
      </c>
      <c r="Q78" s="3">
        <f t="shared" si="52"/>
        <v>51499830</v>
      </c>
    </row>
    <row r="79" spans="1:17" s="43" customFormat="1" ht="30" customHeight="1">
      <c r="A79" s="570" t="s">
        <v>89</v>
      </c>
      <c r="B79" s="571"/>
      <c r="C79" s="571"/>
      <c r="D79" s="179">
        <f t="shared" ref="D79:G79" si="56">D81+D83+D89</f>
        <v>0</v>
      </c>
      <c r="E79" s="179">
        <f t="shared" si="56"/>
        <v>618000</v>
      </c>
      <c r="F79" s="179">
        <f t="shared" si="56"/>
        <v>247000</v>
      </c>
      <c r="G79" s="179">
        <f t="shared" si="56"/>
        <v>0</v>
      </c>
      <c r="H79" s="354">
        <f>H81+H83+H89</f>
        <v>0</v>
      </c>
      <c r="I79" s="354">
        <f t="shared" ref="I79:I80" si="57">I81+I83+I89</f>
        <v>18503140</v>
      </c>
      <c r="J79" s="179">
        <f>I79+H79+G79+F79+E79</f>
        <v>19368140</v>
      </c>
      <c r="K79" s="179">
        <f>K81+K83+K89</f>
        <v>10000000</v>
      </c>
      <c r="L79" s="179">
        <f>L81+L83+L89</f>
        <v>10500000</v>
      </c>
      <c r="M79" s="179">
        <f>M81+M83+M89</f>
        <v>10503140</v>
      </c>
      <c r="N79" s="179">
        <f>N81+N83+N89</f>
        <v>11000000</v>
      </c>
      <c r="O79" s="179">
        <f>O81+O83+O89</f>
        <v>12000000</v>
      </c>
      <c r="P79" s="179">
        <f>O79+N79+M79+L79+K79</f>
        <v>54003140</v>
      </c>
      <c r="Q79" s="179">
        <f t="shared" si="52"/>
        <v>73371280</v>
      </c>
    </row>
    <row r="80" spans="1:17" s="57" customFormat="1" ht="30" customHeight="1" outlineLevel="1">
      <c r="A80" s="580">
        <v>6</v>
      </c>
      <c r="B80" s="581"/>
      <c r="C80" s="187" t="s">
        <v>310</v>
      </c>
      <c r="D80" s="59">
        <f>D82+D84+D90</f>
        <v>0</v>
      </c>
      <c r="E80" s="59">
        <f>E82+E84+E90</f>
        <v>618000</v>
      </c>
      <c r="F80" s="59">
        <f>F82+F84+F90</f>
        <v>247000</v>
      </c>
      <c r="G80" s="59">
        <f>G82+G84+G90</f>
        <v>0</v>
      </c>
      <c r="H80" s="349">
        <f>H82+H84+H90</f>
        <v>0</v>
      </c>
      <c r="I80" s="59">
        <f t="shared" si="57"/>
        <v>18503140</v>
      </c>
      <c r="J80" s="179">
        <f t="shared" ref="J80" si="58">I80+H80+G80+F80+E80</f>
        <v>19368140</v>
      </c>
      <c r="K80" s="59">
        <f t="shared" ref="K80:O80" si="59">K82+K84+K90</f>
        <v>10000000</v>
      </c>
      <c r="L80" s="59">
        <f t="shared" si="59"/>
        <v>10500000</v>
      </c>
      <c r="M80" s="59">
        <f t="shared" si="59"/>
        <v>10503140</v>
      </c>
      <c r="N80" s="59">
        <f t="shared" si="59"/>
        <v>11000000</v>
      </c>
      <c r="O80" s="59">
        <f t="shared" si="59"/>
        <v>12000000</v>
      </c>
      <c r="P80" s="179">
        <f>O80+N80+M80+L80+K80</f>
        <v>54003140</v>
      </c>
      <c r="Q80" s="18">
        <f t="shared" si="52"/>
        <v>73371280</v>
      </c>
    </row>
    <row r="81" spans="1:17" s="57" customFormat="1" ht="25.5" customHeight="1" outlineLevel="1">
      <c r="A81" s="582"/>
      <c r="B81" s="583"/>
      <c r="C81" s="188" t="s">
        <v>304</v>
      </c>
      <c r="D81" s="20">
        <f>D82</f>
        <v>0</v>
      </c>
      <c r="E81" s="20">
        <f t="shared" ref="E81:F81" si="60">E82</f>
        <v>618000</v>
      </c>
      <c r="F81" s="20">
        <f t="shared" si="60"/>
        <v>216000</v>
      </c>
      <c r="G81" s="20">
        <v>0</v>
      </c>
      <c r="H81" s="28">
        <v>0</v>
      </c>
      <c r="I81" s="28">
        <v>0</v>
      </c>
      <c r="J81" s="179">
        <f t="shared" si="10"/>
        <v>834000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179">
        <f>O81+N81+M81+L81+K81</f>
        <v>0</v>
      </c>
      <c r="Q81" s="19">
        <f t="shared" si="52"/>
        <v>834000</v>
      </c>
    </row>
    <row r="82" spans="1:17" s="57" customFormat="1" ht="25.5" customHeight="1" outlineLevel="1">
      <c r="A82" s="582"/>
      <c r="B82" s="583"/>
      <c r="C82" s="189" t="s">
        <v>310</v>
      </c>
      <c r="D82" s="178">
        <v>0</v>
      </c>
      <c r="E82" s="178">
        <v>618000</v>
      </c>
      <c r="F82" s="178">
        <v>216000</v>
      </c>
      <c r="G82" s="178">
        <v>0</v>
      </c>
      <c r="H82" s="349">
        <v>0</v>
      </c>
      <c r="I82" s="349">
        <v>0</v>
      </c>
      <c r="J82" s="179">
        <f t="shared" si="10"/>
        <v>834000</v>
      </c>
      <c r="K82" s="178">
        <v>0</v>
      </c>
      <c r="L82" s="178">
        <v>0</v>
      </c>
      <c r="M82" s="178">
        <v>0</v>
      </c>
      <c r="N82" s="178">
        <v>0</v>
      </c>
      <c r="O82" s="178">
        <v>0</v>
      </c>
      <c r="P82" s="179">
        <f t="shared" ref="P82:P90" si="61">O82+N82+M82+L82+K82</f>
        <v>0</v>
      </c>
      <c r="Q82" s="33">
        <f>P82+J82</f>
        <v>834000</v>
      </c>
    </row>
    <row r="83" spans="1:17" ht="25.5" customHeight="1" outlineLevel="1">
      <c r="A83" s="582"/>
      <c r="B83" s="583"/>
      <c r="C83" s="190" t="s">
        <v>12</v>
      </c>
      <c r="D83" s="20">
        <f t="shared" ref="D83:I84" si="62">D85+D87</f>
        <v>0</v>
      </c>
      <c r="E83" s="20">
        <f t="shared" si="62"/>
        <v>0</v>
      </c>
      <c r="F83" s="20">
        <v>31000</v>
      </c>
      <c r="G83" s="20">
        <f t="shared" si="62"/>
        <v>0</v>
      </c>
      <c r="H83" s="28">
        <f t="shared" si="62"/>
        <v>0</v>
      </c>
      <c r="I83" s="28">
        <f t="shared" si="62"/>
        <v>3140</v>
      </c>
      <c r="J83" s="179">
        <f t="shared" si="10"/>
        <v>34140</v>
      </c>
      <c r="K83" s="20">
        <f t="shared" ref="K83:O84" si="63">K85+K87</f>
        <v>0</v>
      </c>
      <c r="L83" s="20">
        <f t="shared" si="63"/>
        <v>0</v>
      </c>
      <c r="M83" s="20">
        <f t="shared" si="63"/>
        <v>3140</v>
      </c>
      <c r="N83" s="20">
        <f t="shared" si="63"/>
        <v>0</v>
      </c>
      <c r="O83" s="20">
        <f t="shared" si="63"/>
        <v>0</v>
      </c>
      <c r="P83" s="179">
        <f t="shared" si="61"/>
        <v>3140</v>
      </c>
      <c r="Q83" s="19">
        <f>J83+P83</f>
        <v>37280</v>
      </c>
    </row>
    <row r="84" spans="1:17" s="58" customFormat="1" ht="25.5" customHeight="1" outlineLevel="1">
      <c r="A84" s="582"/>
      <c r="B84" s="583"/>
      <c r="C84" s="189" t="s">
        <v>310</v>
      </c>
      <c r="D84" s="178">
        <f t="shared" si="62"/>
        <v>0</v>
      </c>
      <c r="E84" s="178">
        <f t="shared" si="62"/>
        <v>0</v>
      </c>
      <c r="F84" s="178">
        <v>31000</v>
      </c>
      <c r="G84" s="178">
        <f t="shared" si="62"/>
        <v>0</v>
      </c>
      <c r="H84" s="349">
        <f t="shared" si="62"/>
        <v>0</v>
      </c>
      <c r="I84" s="349">
        <f t="shared" si="62"/>
        <v>3140</v>
      </c>
      <c r="J84" s="179">
        <f t="shared" si="10"/>
        <v>34140</v>
      </c>
      <c r="K84" s="178">
        <f t="shared" si="63"/>
        <v>0</v>
      </c>
      <c r="L84" s="178">
        <f t="shared" si="63"/>
        <v>0</v>
      </c>
      <c r="M84" s="178">
        <f t="shared" si="63"/>
        <v>3140</v>
      </c>
      <c r="N84" s="178">
        <f t="shared" si="63"/>
        <v>0</v>
      </c>
      <c r="O84" s="178">
        <f t="shared" si="63"/>
        <v>0</v>
      </c>
      <c r="P84" s="179">
        <f t="shared" si="61"/>
        <v>3140</v>
      </c>
      <c r="Q84" s="3">
        <f>J84+P84</f>
        <v>37280</v>
      </c>
    </row>
    <row r="85" spans="1:17" ht="25.5" hidden="1" customHeight="1" outlineLevel="2">
      <c r="A85" s="582"/>
      <c r="B85" s="583"/>
      <c r="C85" s="191" t="s">
        <v>305</v>
      </c>
      <c r="D85" s="20">
        <f>D86</f>
        <v>0</v>
      </c>
      <c r="E85" s="20">
        <f>E86</f>
        <v>0</v>
      </c>
      <c r="F85" s="20">
        <v>23400</v>
      </c>
      <c r="G85" s="20">
        <v>0</v>
      </c>
      <c r="H85" s="28">
        <v>0</v>
      </c>
      <c r="I85" s="20">
        <v>2340</v>
      </c>
      <c r="J85" s="179">
        <f t="shared" si="10"/>
        <v>25740</v>
      </c>
      <c r="K85" s="20">
        <v>0</v>
      </c>
      <c r="L85" s="20">
        <v>0</v>
      </c>
      <c r="M85" s="20">
        <v>2340</v>
      </c>
      <c r="N85" s="20">
        <v>0</v>
      </c>
      <c r="O85" s="20">
        <v>0</v>
      </c>
      <c r="P85" s="179">
        <f t="shared" si="61"/>
        <v>2340</v>
      </c>
      <c r="Q85" s="19">
        <f t="shared" ref="Q85:Q88" si="64">J85+P85</f>
        <v>28080</v>
      </c>
    </row>
    <row r="86" spans="1:17" ht="25.5" hidden="1" customHeight="1" outlineLevel="2">
      <c r="A86" s="582"/>
      <c r="B86" s="583"/>
      <c r="C86" s="189" t="s">
        <v>310</v>
      </c>
      <c r="D86" s="20">
        <v>0</v>
      </c>
      <c r="E86" s="20">
        <v>0</v>
      </c>
      <c r="F86" s="20">
        <v>23400</v>
      </c>
      <c r="G86" s="20">
        <v>0</v>
      </c>
      <c r="H86" s="349">
        <v>0</v>
      </c>
      <c r="I86" s="351">
        <v>2340</v>
      </c>
      <c r="J86" s="179">
        <f t="shared" ref="J86:J88" si="65">I86+H86+G86+F86+E86</f>
        <v>25740</v>
      </c>
      <c r="K86" s="20">
        <v>0</v>
      </c>
      <c r="L86" s="20">
        <v>0</v>
      </c>
      <c r="M86" s="20">
        <v>2340</v>
      </c>
      <c r="N86" s="20">
        <v>0</v>
      </c>
      <c r="O86" s="20">
        <v>0</v>
      </c>
      <c r="P86" s="179">
        <f t="shared" si="61"/>
        <v>2340</v>
      </c>
      <c r="Q86" s="3">
        <f t="shared" si="64"/>
        <v>28080</v>
      </c>
    </row>
    <row r="87" spans="1:17" ht="25.5" hidden="1" customHeight="1" outlineLevel="2">
      <c r="A87" s="582"/>
      <c r="B87" s="583"/>
      <c r="C87" s="192" t="s">
        <v>306</v>
      </c>
      <c r="D87" s="20">
        <f>D88</f>
        <v>0</v>
      </c>
      <c r="E87" s="20">
        <f>E88</f>
        <v>0</v>
      </c>
      <c r="F87" s="20">
        <v>8000</v>
      </c>
      <c r="G87" s="20">
        <v>0</v>
      </c>
      <c r="H87" s="28">
        <v>0</v>
      </c>
      <c r="I87" s="20">
        <v>800</v>
      </c>
      <c r="J87" s="179">
        <f t="shared" si="65"/>
        <v>8800</v>
      </c>
      <c r="K87" s="20">
        <v>0</v>
      </c>
      <c r="L87" s="20">
        <v>0</v>
      </c>
      <c r="M87" s="20">
        <v>800</v>
      </c>
      <c r="N87" s="20">
        <v>0</v>
      </c>
      <c r="O87" s="20">
        <v>0</v>
      </c>
      <c r="P87" s="179">
        <f t="shared" si="61"/>
        <v>800</v>
      </c>
      <c r="Q87" s="19">
        <f t="shared" si="64"/>
        <v>9600</v>
      </c>
    </row>
    <row r="88" spans="1:17" ht="25.5" hidden="1" customHeight="1" outlineLevel="2">
      <c r="A88" s="582"/>
      <c r="B88" s="583"/>
      <c r="C88" s="189" t="s">
        <v>310</v>
      </c>
      <c r="D88" s="20">
        <v>0</v>
      </c>
      <c r="E88" s="20">
        <v>0</v>
      </c>
      <c r="F88" s="20">
        <v>8000</v>
      </c>
      <c r="G88" s="20">
        <v>0</v>
      </c>
      <c r="H88" s="349">
        <v>0</v>
      </c>
      <c r="I88" s="351">
        <v>800</v>
      </c>
      <c r="J88" s="179">
        <f t="shared" si="65"/>
        <v>8800</v>
      </c>
      <c r="K88" s="20">
        <v>0</v>
      </c>
      <c r="L88" s="20">
        <v>0</v>
      </c>
      <c r="M88" s="20">
        <v>800</v>
      </c>
      <c r="N88" s="20">
        <v>0</v>
      </c>
      <c r="O88" s="20">
        <v>0</v>
      </c>
      <c r="P88" s="179">
        <f t="shared" si="61"/>
        <v>800</v>
      </c>
      <c r="Q88" s="3">
        <f t="shared" si="64"/>
        <v>9600</v>
      </c>
    </row>
    <row r="89" spans="1:17" ht="25.5" customHeight="1" outlineLevel="1" collapsed="1">
      <c r="A89" s="582"/>
      <c r="B89" s="583"/>
      <c r="C89" s="190" t="s">
        <v>277</v>
      </c>
      <c r="D89" s="20">
        <f>D90</f>
        <v>0</v>
      </c>
      <c r="E89" s="20">
        <f>E90</f>
        <v>0</v>
      </c>
      <c r="F89" s="20">
        <f t="shared" ref="F89:H89" si="66">F90</f>
        <v>0</v>
      </c>
      <c r="G89" s="20">
        <f t="shared" si="66"/>
        <v>0</v>
      </c>
      <c r="H89" s="28">
        <f t="shared" si="66"/>
        <v>0</v>
      </c>
      <c r="I89" s="20">
        <f>I90</f>
        <v>18500000</v>
      </c>
      <c r="J89" s="179">
        <f>I89+H89+G89+F89+E89</f>
        <v>18500000</v>
      </c>
      <c r="K89" s="20">
        <f t="shared" ref="K89:O89" si="67">K90</f>
        <v>10000000</v>
      </c>
      <c r="L89" s="20">
        <f t="shared" si="67"/>
        <v>10500000</v>
      </c>
      <c r="M89" s="20">
        <f t="shared" si="67"/>
        <v>10500000</v>
      </c>
      <c r="N89" s="20">
        <f t="shared" si="67"/>
        <v>11000000</v>
      </c>
      <c r="O89" s="20">
        <f t="shared" si="67"/>
        <v>12000000</v>
      </c>
      <c r="P89" s="179">
        <f t="shared" si="61"/>
        <v>54000000</v>
      </c>
      <c r="Q89" s="19">
        <f>J89+P89</f>
        <v>72500000</v>
      </c>
    </row>
    <row r="90" spans="1:17" ht="25.5" customHeight="1" outlineLevel="1">
      <c r="A90" s="584"/>
      <c r="B90" s="585"/>
      <c r="C90" s="189" t="s">
        <v>310</v>
      </c>
      <c r="D90" s="178">
        <v>0</v>
      </c>
      <c r="E90" s="178">
        <v>0</v>
      </c>
      <c r="F90" s="178">
        <v>0</v>
      </c>
      <c r="G90" s="178">
        <v>0</v>
      </c>
      <c r="H90" s="349">
        <v>0</v>
      </c>
      <c r="I90" s="351">
        <f>18500000+R90</f>
        <v>18500000</v>
      </c>
      <c r="J90" s="179">
        <f>I90+H90+G90+F90+E90</f>
        <v>18500000</v>
      </c>
      <c r="K90" s="178">
        <v>10000000</v>
      </c>
      <c r="L90" s="178">
        <v>10500000</v>
      </c>
      <c r="M90" s="178">
        <v>10500000</v>
      </c>
      <c r="N90" s="178">
        <v>11000000</v>
      </c>
      <c r="O90" s="178">
        <v>12000000</v>
      </c>
      <c r="P90" s="179">
        <f t="shared" si="61"/>
        <v>54000000</v>
      </c>
      <c r="Q90" s="3">
        <f t="shared" ref="Q90:Q93" si="68">J90+P90</f>
        <v>72500000</v>
      </c>
    </row>
    <row r="91" spans="1:17" s="9" customFormat="1" ht="30" customHeight="1">
      <c r="A91" s="570" t="s">
        <v>91</v>
      </c>
      <c r="B91" s="571"/>
      <c r="C91" s="571"/>
      <c r="D91" s="179">
        <f t="shared" ref="D91:I92" si="69">D93+D95+D101</f>
        <v>0</v>
      </c>
      <c r="E91" s="179">
        <f t="shared" si="69"/>
        <v>0</v>
      </c>
      <c r="F91" s="179">
        <f t="shared" si="69"/>
        <v>438000</v>
      </c>
      <c r="G91" s="179">
        <f t="shared" si="69"/>
        <v>0</v>
      </c>
      <c r="H91" s="354">
        <f t="shared" si="69"/>
        <v>0</v>
      </c>
      <c r="I91" s="354">
        <f t="shared" si="69"/>
        <v>53700</v>
      </c>
      <c r="J91" s="179">
        <f t="shared" ref="J91:J114" si="70">I91+H91+G91+F91+E91</f>
        <v>491700</v>
      </c>
      <c r="K91" s="179">
        <f>K93+K95+K101</f>
        <v>0</v>
      </c>
      <c r="L91" s="179">
        <f>L93+L95+L101</f>
        <v>104000</v>
      </c>
      <c r="M91" s="179">
        <f>M93+M95+M101</f>
        <v>115700</v>
      </c>
      <c r="N91" s="179">
        <f>N93+N95+N101</f>
        <v>136000</v>
      </c>
      <c r="O91" s="179">
        <f>O93+O95+O101</f>
        <v>138000</v>
      </c>
      <c r="P91" s="179">
        <f>O91+N91+M91+L91+K91</f>
        <v>493700</v>
      </c>
      <c r="Q91" s="179">
        <f t="shared" si="68"/>
        <v>985400</v>
      </c>
    </row>
    <row r="92" spans="1:17" s="4" customFormat="1" ht="30" customHeight="1" outlineLevel="1">
      <c r="A92" s="580">
        <v>7</v>
      </c>
      <c r="B92" s="581"/>
      <c r="C92" s="187" t="s">
        <v>310</v>
      </c>
      <c r="D92" s="59">
        <f>D94+D96+D102</f>
        <v>0</v>
      </c>
      <c r="E92" s="59">
        <f>E94+E96+E102</f>
        <v>0</v>
      </c>
      <c r="F92" s="59">
        <f>F94+F96+F102</f>
        <v>438000</v>
      </c>
      <c r="G92" s="59">
        <f>G94+G96+G102</f>
        <v>0</v>
      </c>
      <c r="H92" s="59">
        <f>H94+H96+H102</f>
        <v>0</v>
      </c>
      <c r="I92" s="59">
        <f t="shared" si="69"/>
        <v>53700</v>
      </c>
      <c r="J92" s="179">
        <f t="shared" si="70"/>
        <v>491700</v>
      </c>
      <c r="K92" s="59">
        <f>K94+K96+K102</f>
        <v>0</v>
      </c>
      <c r="L92" s="59">
        <f t="shared" ref="L92:O92" si="71">L94+L96+L102</f>
        <v>104000</v>
      </c>
      <c r="M92" s="59">
        <f t="shared" si="71"/>
        <v>115700</v>
      </c>
      <c r="N92" s="59">
        <f t="shared" si="71"/>
        <v>136000</v>
      </c>
      <c r="O92" s="59">
        <f t="shared" si="71"/>
        <v>138000</v>
      </c>
      <c r="P92" s="179">
        <f t="shared" ref="P92:P114" si="72">O92+N92+M92+L92+K92</f>
        <v>493700</v>
      </c>
      <c r="Q92" s="18">
        <f t="shared" si="68"/>
        <v>985400</v>
      </c>
    </row>
    <row r="93" spans="1:17" s="4" customFormat="1" ht="25.5" customHeight="1" outlineLevel="1">
      <c r="A93" s="582"/>
      <c r="B93" s="583"/>
      <c r="C93" s="188" t="s">
        <v>304</v>
      </c>
      <c r="D93" s="20">
        <f>D94</f>
        <v>0</v>
      </c>
      <c r="E93" s="20">
        <f>E94</f>
        <v>0</v>
      </c>
      <c r="F93" s="20">
        <v>345000</v>
      </c>
      <c r="G93" s="20">
        <v>0</v>
      </c>
      <c r="H93" s="28">
        <v>0</v>
      </c>
      <c r="I93" s="28">
        <v>0</v>
      </c>
      <c r="J93" s="179">
        <f t="shared" si="70"/>
        <v>345000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179">
        <f>O93+N93+M93+L93+K93</f>
        <v>0</v>
      </c>
      <c r="Q93" s="19">
        <f t="shared" si="68"/>
        <v>345000</v>
      </c>
    </row>
    <row r="94" spans="1:17" s="4" customFormat="1" ht="25.5" customHeight="1" outlineLevel="1">
      <c r="A94" s="582"/>
      <c r="B94" s="583"/>
      <c r="C94" s="189" t="s">
        <v>310</v>
      </c>
      <c r="D94" s="178">
        <v>0</v>
      </c>
      <c r="E94" s="178">
        <v>0</v>
      </c>
      <c r="F94" s="178">
        <v>345000</v>
      </c>
      <c r="G94" s="178">
        <v>0</v>
      </c>
      <c r="H94" s="349">
        <v>0</v>
      </c>
      <c r="I94" s="349">
        <v>0</v>
      </c>
      <c r="J94" s="179">
        <f t="shared" si="70"/>
        <v>345000</v>
      </c>
      <c r="K94" s="178">
        <v>0</v>
      </c>
      <c r="L94" s="178">
        <v>0</v>
      </c>
      <c r="M94" s="178">
        <v>0</v>
      </c>
      <c r="N94" s="178">
        <v>0</v>
      </c>
      <c r="O94" s="178">
        <v>0</v>
      </c>
      <c r="P94" s="179">
        <f t="shared" ref="P94" si="73">O94+N94+M94+L94+K94</f>
        <v>0</v>
      </c>
      <c r="Q94" s="33">
        <f>P94+J94</f>
        <v>345000</v>
      </c>
    </row>
    <row r="95" spans="1:17" ht="25.5" customHeight="1" outlineLevel="1">
      <c r="A95" s="582"/>
      <c r="B95" s="583"/>
      <c r="C95" s="190" t="s">
        <v>12</v>
      </c>
      <c r="D95" s="20">
        <f t="shared" ref="D95:I96" si="74">D97+D99</f>
        <v>0</v>
      </c>
      <c r="E95" s="20">
        <f t="shared" si="74"/>
        <v>0</v>
      </c>
      <c r="F95" s="20">
        <f t="shared" si="74"/>
        <v>93000</v>
      </c>
      <c r="G95" s="20">
        <f t="shared" si="74"/>
        <v>0</v>
      </c>
      <c r="H95" s="28">
        <f t="shared" si="74"/>
        <v>0</v>
      </c>
      <c r="I95" s="28">
        <f t="shared" si="74"/>
        <v>8700</v>
      </c>
      <c r="J95" s="179">
        <f t="shared" si="70"/>
        <v>101700</v>
      </c>
      <c r="K95" s="20">
        <f t="shared" ref="K95:O96" si="75">K97+K99</f>
        <v>0</v>
      </c>
      <c r="L95" s="20">
        <f t="shared" si="75"/>
        <v>0</v>
      </c>
      <c r="M95" s="20">
        <f t="shared" si="75"/>
        <v>8700</v>
      </c>
      <c r="N95" s="20">
        <f t="shared" si="75"/>
        <v>0</v>
      </c>
      <c r="O95" s="20">
        <f t="shared" si="75"/>
        <v>0</v>
      </c>
      <c r="P95" s="179">
        <f t="shared" si="72"/>
        <v>8700</v>
      </c>
      <c r="Q95" s="19">
        <f>J95+P95</f>
        <v>110400</v>
      </c>
    </row>
    <row r="96" spans="1:17" s="58" customFormat="1" ht="25.5" customHeight="1" outlineLevel="1">
      <c r="A96" s="582"/>
      <c r="B96" s="583"/>
      <c r="C96" s="189" t="s">
        <v>310</v>
      </c>
      <c r="D96" s="178">
        <f t="shared" si="74"/>
        <v>0</v>
      </c>
      <c r="E96" s="178">
        <f t="shared" si="74"/>
        <v>0</v>
      </c>
      <c r="F96" s="178">
        <f t="shared" si="74"/>
        <v>93000</v>
      </c>
      <c r="G96" s="178">
        <f t="shared" si="74"/>
        <v>0</v>
      </c>
      <c r="H96" s="349">
        <f t="shared" si="74"/>
        <v>0</v>
      </c>
      <c r="I96" s="349">
        <f t="shared" si="74"/>
        <v>8700</v>
      </c>
      <c r="J96" s="179">
        <f t="shared" si="70"/>
        <v>101700</v>
      </c>
      <c r="K96" s="178">
        <f t="shared" si="75"/>
        <v>0</v>
      </c>
      <c r="L96" s="178">
        <f t="shared" si="75"/>
        <v>0</v>
      </c>
      <c r="M96" s="178">
        <f t="shared" si="75"/>
        <v>8700</v>
      </c>
      <c r="N96" s="178">
        <f t="shared" si="75"/>
        <v>0</v>
      </c>
      <c r="O96" s="178">
        <f t="shared" si="75"/>
        <v>0</v>
      </c>
      <c r="P96" s="179">
        <f t="shared" si="72"/>
        <v>8700</v>
      </c>
      <c r="Q96" s="3">
        <f>J96+P96</f>
        <v>110400</v>
      </c>
    </row>
    <row r="97" spans="1:17" ht="25.5" hidden="1" customHeight="1" outlineLevel="2">
      <c r="A97" s="582"/>
      <c r="B97" s="583"/>
      <c r="C97" s="191" t="s">
        <v>305</v>
      </c>
      <c r="D97" s="20">
        <f>D98</f>
        <v>0</v>
      </c>
      <c r="E97" s="20">
        <f>E98</f>
        <v>0</v>
      </c>
      <c r="F97" s="20">
        <v>87000</v>
      </c>
      <c r="G97" s="20">
        <v>0</v>
      </c>
      <c r="H97" s="28">
        <v>0</v>
      </c>
      <c r="I97" s="20">
        <v>8700</v>
      </c>
      <c r="J97" s="179">
        <f t="shared" si="70"/>
        <v>95700</v>
      </c>
      <c r="K97" s="20">
        <v>0</v>
      </c>
      <c r="L97" s="20">
        <v>0</v>
      </c>
      <c r="M97" s="20">
        <v>8700</v>
      </c>
      <c r="N97" s="20">
        <v>0</v>
      </c>
      <c r="O97" s="20">
        <v>0</v>
      </c>
      <c r="P97" s="179">
        <f t="shared" si="72"/>
        <v>8700</v>
      </c>
      <c r="Q97" s="19">
        <f t="shared" ref="Q97:Q99" si="76">J97+P97</f>
        <v>104400</v>
      </c>
    </row>
    <row r="98" spans="1:17" ht="25.5" hidden="1" customHeight="1" outlineLevel="2">
      <c r="A98" s="582"/>
      <c r="B98" s="583"/>
      <c r="C98" s="189" t="s">
        <v>310</v>
      </c>
      <c r="D98" s="20">
        <v>0</v>
      </c>
      <c r="E98" s="20">
        <v>0</v>
      </c>
      <c r="F98" s="20">
        <v>87000</v>
      </c>
      <c r="G98" s="20">
        <v>0</v>
      </c>
      <c r="H98" s="349">
        <v>0</v>
      </c>
      <c r="I98" s="351">
        <v>8700</v>
      </c>
      <c r="J98" s="179">
        <f t="shared" si="70"/>
        <v>95700</v>
      </c>
      <c r="K98" s="20">
        <v>0</v>
      </c>
      <c r="L98" s="20">
        <v>0</v>
      </c>
      <c r="M98" s="20">
        <v>8700</v>
      </c>
      <c r="N98" s="20">
        <v>0</v>
      </c>
      <c r="O98" s="20">
        <v>0</v>
      </c>
      <c r="P98" s="179">
        <f t="shared" si="72"/>
        <v>8700</v>
      </c>
      <c r="Q98" s="3">
        <f t="shared" si="76"/>
        <v>104400</v>
      </c>
    </row>
    <row r="99" spans="1:17" ht="25.5" hidden="1" customHeight="1" outlineLevel="2">
      <c r="A99" s="582"/>
      <c r="B99" s="583"/>
      <c r="C99" s="192" t="s">
        <v>306</v>
      </c>
      <c r="D99" s="20">
        <f>D100</f>
        <v>0</v>
      </c>
      <c r="E99" s="20">
        <f>E100</f>
        <v>0</v>
      </c>
      <c r="F99" s="20">
        <v>6000</v>
      </c>
      <c r="G99" s="20">
        <v>0</v>
      </c>
      <c r="H99" s="28">
        <v>0</v>
      </c>
      <c r="I99" s="28">
        <v>0</v>
      </c>
      <c r="J99" s="179">
        <f t="shared" si="70"/>
        <v>6000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179">
        <f t="shared" si="72"/>
        <v>0</v>
      </c>
      <c r="Q99" s="19">
        <f t="shared" si="76"/>
        <v>6000</v>
      </c>
    </row>
    <row r="100" spans="1:17" ht="25.5" hidden="1" customHeight="1" outlineLevel="2">
      <c r="A100" s="582"/>
      <c r="B100" s="583"/>
      <c r="C100" s="189" t="s">
        <v>310</v>
      </c>
      <c r="D100" s="20">
        <v>0</v>
      </c>
      <c r="E100" s="20">
        <v>0</v>
      </c>
      <c r="F100" s="20">
        <v>6000</v>
      </c>
      <c r="G100" s="20">
        <v>0</v>
      </c>
      <c r="H100" s="349">
        <v>0</v>
      </c>
      <c r="I100" s="349">
        <v>0</v>
      </c>
      <c r="J100" s="179">
        <f t="shared" si="70"/>
        <v>6000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179">
        <f t="shared" si="72"/>
        <v>0</v>
      </c>
      <c r="Q100" s="33">
        <f t="shared" ref="Q100" si="77">P100+J100</f>
        <v>6000</v>
      </c>
    </row>
    <row r="101" spans="1:17" ht="25.5" customHeight="1" outlineLevel="1" collapsed="1">
      <c r="A101" s="582"/>
      <c r="B101" s="583"/>
      <c r="C101" s="190" t="s">
        <v>277</v>
      </c>
      <c r="D101" s="20">
        <f>D102</f>
        <v>0</v>
      </c>
      <c r="E101" s="20">
        <f>E102</f>
        <v>0</v>
      </c>
      <c r="F101" s="20">
        <f t="shared" ref="F101:H101" si="78">F102</f>
        <v>0</v>
      </c>
      <c r="G101" s="20">
        <f t="shared" si="78"/>
        <v>0</v>
      </c>
      <c r="H101" s="28">
        <f t="shared" si="78"/>
        <v>0</v>
      </c>
      <c r="I101" s="20">
        <f>I102</f>
        <v>45000</v>
      </c>
      <c r="J101" s="179">
        <f t="shared" si="70"/>
        <v>45000</v>
      </c>
      <c r="K101" s="20">
        <v>0</v>
      </c>
      <c r="L101" s="20">
        <f t="shared" ref="L101:O101" si="79">L102</f>
        <v>104000</v>
      </c>
      <c r="M101" s="20">
        <f t="shared" si="79"/>
        <v>107000</v>
      </c>
      <c r="N101" s="20">
        <f t="shared" si="79"/>
        <v>136000</v>
      </c>
      <c r="O101" s="20">
        <f t="shared" si="79"/>
        <v>138000</v>
      </c>
      <c r="P101" s="179">
        <f t="shared" si="72"/>
        <v>485000</v>
      </c>
      <c r="Q101" s="19">
        <f>J101+P101</f>
        <v>530000</v>
      </c>
    </row>
    <row r="102" spans="1:17" ht="25.5" customHeight="1" outlineLevel="1">
      <c r="A102" s="584"/>
      <c r="B102" s="585"/>
      <c r="C102" s="189" t="s">
        <v>310</v>
      </c>
      <c r="D102" s="178">
        <v>0</v>
      </c>
      <c r="E102" s="178">
        <v>0</v>
      </c>
      <c r="F102" s="178">
        <v>0</v>
      </c>
      <c r="G102" s="178">
        <v>0</v>
      </c>
      <c r="H102" s="349">
        <v>0</v>
      </c>
      <c r="I102" s="351">
        <f>45000+R102</f>
        <v>45000</v>
      </c>
      <c r="J102" s="179">
        <f t="shared" si="70"/>
        <v>45000</v>
      </c>
      <c r="K102" s="178">
        <v>0</v>
      </c>
      <c r="L102" s="178">
        <v>104000</v>
      </c>
      <c r="M102" s="178">
        <v>107000</v>
      </c>
      <c r="N102" s="178">
        <v>136000</v>
      </c>
      <c r="O102" s="178">
        <v>138000</v>
      </c>
      <c r="P102" s="179">
        <f t="shared" si="72"/>
        <v>485000</v>
      </c>
      <c r="Q102" s="3">
        <f>J102+P102</f>
        <v>530000</v>
      </c>
    </row>
    <row r="103" spans="1:17" s="9" customFormat="1" ht="30" customHeight="1">
      <c r="A103" s="570" t="s">
        <v>92</v>
      </c>
      <c r="B103" s="571"/>
      <c r="C103" s="571"/>
      <c r="D103" s="179">
        <f t="shared" ref="D103:G103" si="80">D105+D107+D113</f>
        <v>0</v>
      </c>
      <c r="E103" s="179">
        <f t="shared" si="80"/>
        <v>12000</v>
      </c>
      <c r="F103" s="179">
        <f t="shared" si="80"/>
        <v>144000</v>
      </c>
      <c r="G103" s="179">
        <f t="shared" si="80"/>
        <v>0</v>
      </c>
      <c r="H103" s="354">
        <f>H105+H107+H113</f>
        <v>0</v>
      </c>
      <c r="I103" s="354">
        <f t="shared" ref="I103:I104" si="81">I105+I107+I113</f>
        <v>1179215</v>
      </c>
      <c r="J103" s="179">
        <f t="shared" si="70"/>
        <v>1335215</v>
      </c>
      <c r="K103" s="179">
        <f>K105+K107+K113</f>
        <v>634350</v>
      </c>
      <c r="L103" s="179">
        <f>L105+L107+L113</f>
        <v>686383</v>
      </c>
      <c r="M103" s="179">
        <f>M105+M107+M113</f>
        <v>743796</v>
      </c>
      <c r="N103" s="179">
        <f>N105+N107+N113</f>
        <v>766263</v>
      </c>
      <c r="O103" s="179">
        <f>O105+O107+O113</f>
        <v>826870</v>
      </c>
      <c r="P103" s="179">
        <f t="shared" si="72"/>
        <v>3657662</v>
      </c>
      <c r="Q103" s="179">
        <f>J103+P103</f>
        <v>4992877</v>
      </c>
    </row>
    <row r="104" spans="1:17" s="9" customFormat="1" ht="30" customHeight="1" outlineLevel="1">
      <c r="A104" s="580">
        <v>8</v>
      </c>
      <c r="B104" s="581"/>
      <c r="C104" s="187" t="s">
        <v>310</v>
      </c>
      <c r="D104" s="59">
        <f>D106+D108+D114</f>
        <v>0</v>
      </c>
      <c r="E104" s="59">
        <f>E106+E108+E114</f>
        <v>12000</v>
      </c>
      <c r="F104" s="59">
        <f t="shared" ref="F104:O104" si="82">F106+F108+F114</f>
        <v>144000</v>
      </c>
      <c r="G104" s="59">
        <f>G106+G108+G114</f>
        <v>0</v>
      </c>
      <c r="H104" s="59">
        <f>H106+H108+H114</f>
        <v>0</v>
      </c>
      <c r="I104" s="59">
        <f t="shared" si="81"/>
        <v>1179215</v>
      </c>
      <c r="J104" s="179">
        <f t="shared" si="70"/>
        <v>1335215</v>
      </c>
      <c r="K104" s="59">
        <f t="shared" si="82"/>
        <v>634350</v>
      </c>
      <c r="L104" s="59">
        <f t="shared" si="82"/>
        <v>686383</v>
      </c>
      <c r="M104" s="59">
        <f t="shared" si="82"/>
        <v>743796</v>
      </c>
      <c r="N104" s="59">
        <f t="shared" si="82"/>
        <v>766263</v>
      </c>
      <c r="O104" s="59">
        <f t="shared" si="82"/>
        <v>826870</v>
      </c>
      <c r="P104" s="179">
        <f t="shared" si="72"/>
        <v>3657662</v>
      </c>
      <c r="Q104" s="18">
        <f>J104+P104</f>
        <v>4992877</v>
      </c>
    </row>
    <row r="105" spans="1:17" s="4" customFormat="1" ht="25.5" customHeight="1" outlineLevel="1">
      <c r="A105" s="582"/>
      <c r="B105" s="583"/>
      <c r="C105" s="188" t="s">
        <v>304</v>
      </c>
      <c r="D105" s="20">
        <f>D106</f>
        <v>0</v>
      </c>
      <c r="E105" s="20">
        <f t="shared" ref="E105:F105" si="83">E106</f>
        <v>12000</v>
      </c>
      <c r="F105" s="20">
        <f t="shared" si="83"/>
        <v>120000</v>
      </c>
      <c r="G105" s="20">
        <v>0</v>
      </c>
      <c r="H105" s="28">
        <v>0</v>
      </c>
      <c r="I105" s="28">
        <v>0</v>
      </c>
      <c r="J105" s="179">
        <f t="shared" si="70"/>
        <v>132000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179">
        <f t="shared" si="72"/>
        <v>0</v>
      </c>
      <c r="Q105" s="19">
        <f>J105+P105</f>
        <v>132000</v>
      </c>
    </row>
    <row r="106" spans="1:17" s="4" customFormat="1" ht="25.5" customHeight="1" outlineLevel="1">
      <c r="A106" s="582"/>
      <c r="B106" s="583"/>
      <c r="C106" s="189" t="s">
        <v>310</v>
      </c>
      <c r="D106" s="178">
        <v>0</v>
      </c>
      <c r="E106" s="178">
        <v>12000</v>
      </c>
      <c r="F106" s="178">
        <v>120000</v>
      </c>
      <c r="G106" s="178">
        <v>0</v>
      </c>
      <c r="H106" s="349">
        <v>0</v>
      </c>
      <c r="I106" s="349">
        <v>0</v>
      </c>
      <c r="J106" s="179">
        <f t="shared" si="70"/>
        <v>132000</v>
      </c>
      <c r="K106" s="178">
        <v>0</v>
      </c>
      <c r="L106" s="178">
        <v>0</v>
      </c>
      <c r="M106" s="178">
        <v>0</v>
      </c>
      <c r="N106" s="178">
        <v>0</v>
      </c>
      <c r="O106" s="178">
        <v>0</v>
      </c>
      <c r="P106" s="179">
        <f t="shared" si="72"/>
        <v>0</v>
      </c>
      <c r="Q106" s="3">
        <f t="shared" ref="Q106" si="84">J106+P106</f>
        <v>132000</v>
      </c>
    </row>
    <row r="107" spans="1:17" ht="25.5" customHeight="1" outlineLevel="1">
      <c r="A107" s="582"/>
      <c r="B107" s="583"/>
      <c r="C107" s="190" t="s">
        <v>12</v>
      </c>
      <c r="D107" s="20">
        <f t="shared" ref="D107:D108" si="85">D109+D111</f>
        <v>0</v>
      </c>
      <c r="E107" s="20">
        <f>E109+E111</f>
        <v>0</v>
      </c>
      <c r="F107" s="20">
        <v>24000</v>
      </c>
      <c r="G107" s="20">
        <f>G109+G111</f>
        <v>0</v>
      </c>
      <c r="H107" s="28">
        <f>H109+H111</f>
        <v>0</v>
      </c>
      <c r="I107" s="28">
        <v>24300</v>
      </c>
      <c r="J107" s="179">
        <f t="shared" si="70"/>
        <v>48300</v>
      </c>
      <c r="K107" s="20">
        <f>K109+K111</f>
        <v>0</v>
      </c>
      <c r="L107" s="20">
        <v>10800</v>
      </c>
      <c r="M107" s="20">
        <v>24300</v>
      </c>
      <c r="N107" s="20">
        <f>N109+N111</f>
        <v>0</v>
      </c>
      <c r="O107" s="20">
        <v>10800</v>
      </c>
      <c r="P107" s="179">
        <f t="shared" si="72"/>
        <v>45900</v>
      </c>
      <c r="Q107" s="19">
        <f>J107+P107</f>
        <v>94200</v>
      </c>
    </row>
    <row r="108" spans="1:17" s="58" customFormat="1" ht="25.5" customHeight="1" outlineLevel="1">
      <c r="A108" s="582"/>
      <c r="B108" s="583"/>
      <c r="C108" s="189" t="s">
        <v>310</v>
      </c>
      <c r="D108" s="178">
        <f t="shared" si="85"/>
        <v>0</v>
      </c>
      <c r="E108" s="178">
        <f>E110+E112</f>
        <v>0</v>
      </c>
      <c r="F108" s="178">
        <v>24000</v>
      </c>
      <c r="G108" s="178">
        <f>G110+G112</f>
        <v>0</v>
      </c>
      <c r="H108" s="349">
        <f>H110+H112</f>
        <v>0</v>
      </c>
      <c r="I108" s="349">
        <v>24300</v>
      </c>
      <c r="J108" s="179">
        <f t="shared" si="70"/>
        <v>48300</v>
      </c>
      <c r="K108" s="178">
        <f>K110+K112</f>
        <v>0</v>
      </c>
      <c r="L108" s="178">
        <v>10800</v>
      </c>
      <c r="M108" s="178">
        <v>24300</v>
      </c>
      <c r="N108" s="178">
        <f>N110+N112</f>
        <v>0</v>
      </c>
      <c r="O108" s="178">
        <v>10800</v>
      </c>
      <c r="P108" s="179">
        <f t="shared" si="72"/>
        <v>45900</v>
      </c>
      <c r="Q108" s="3">
        <f>J108+P108</f>
        <v>94200</v>
      </c>
    </row>
    <row r="109" spans="1:17" ht="25.5" hidden="1" customHeight="1" outlineLevel="2">
      <c r="A109" s="582"/>
      <c r="B109" s="583"/>
      <c r="C109" s="191" t="s">
        <v>305</v>
      </c>
      <c r="D109" s="20">
        <f>D110</f>
        <v>0</v>
      </c>
      <c r="E109" s="20">
        <f>E110</f>
        <v>0</v>
      </c>
      <c r="F109" s="20">
        <v>21600</v>
      </c>
      <c r="G109" s="20">
        <v>0</v>
      </c>
      <c r="H109" s="28">
        <v>0</v>
      </c>
      <c r="I109" s="121">
        <v>21600</v>
      </c>
      <c r="J109" s="179">
        <f t="shared" si="70"/>
        <v>43200</v>
      </c>
      <c r="K109" s="20">
        <v>0</v>
      </c>
      <c r="L109" s="20">
        <v>10800</v>
      </c>
      <c r="M109" s="20">
        <v>21600</v>
      </c>
      <c r="N109" s="20">
        <v>0</v>
      </c>
      <c r="O109" s="20">
        <v>10800</v>
      </c>
      <c r="P109" s="179">
        <f t="shared" si="72"/>
        <v>43200</v>
      </c>
      <c r="Q109" s="19">
        <f t="shared" ref="Q109:Q111" si="86">J109+P109</f>
        <v>86400</v>
      </c>
    </row>
    <row r="110" spans="1:17" ht="25.5" hidden="1" customHeight="1" outlineLevel="2">
      <c r="A110" s="582"/>
      <c r="B110" s="583"/>
      <c r="C110" s="189" t="s">
        <v>310</v>
      </c>
      <c r="D110" s="20">
        <v>0</v>
      </c>
      <c r="E110" s="20">
        <v>0</v>
      </c>
      <c r="F110" s="20">
        <v>21600</v>
      </c>
      <c r="G110" s="20">
        <v>0</v>
      </c>
      <c r="H110" s="349">
        <v>0</v>
      </c>
      <c r="I110" s="350">
        <v>21600</v>
      </c>
      <c r="J110" s="179">
        <f t="shared" si="70"/>
        <v>43200</v>
      </c>
      <c r="K110" s="20">
        <v>0</v>
      </c>
      <c r="L110" s="20">
        <v>10800</v>
      </c>
      <c r="M110" s="20">
        <v>21600</v>
      </c>
      <c r="N110" s="20">
        <v>0</v>
      </c>
      <c r="O110" s="20">
        <v>10800</v>
      </c>
      <c r="P110" s="179">
        <f t="shared" si="72"/>
        <v>43200</v>
      </c>
      <c r="Q110" s="3">
        <f>J110+P110</f>
        <v>86400</v>
      </c>
    </row>
    <row r="111" spans="1:17" ht="25.5" hidden="1" customHeight="1" outlineLevel="2">
      <c r="A111" s="582"/>
      <c r="B111" s="583"/>
      <c r="C111" s="192" t="s">
        <v>306</v>
      </c>
      <c r="D111" s="20">
        <f>D112</f>
        <v>0</v>
      </c>
      <c r="E111" s="20">
        <f>E112</f>
        <v>0</v>
      </c>
      <c r="F111" s="20">
        <v>2700</v>
      </c>
      <c r="G111" s="20">
        <v>0</v>
      </c>
      <c r="H111" s="28">
        <v>0</v>
      </c>
      <c r="I111" s="121">
        <v>2700</v>
      </c>
      <c r="J111" s="179">
        <f t="shared" si="70"/>
        <v>5400</v>
      </c>
      <c r="K111" s="20">
        <v>0</v>
      </c>
      <c r="L111" s="20">
        <v>0</v>
      </c>
      <c r="M111" s="20">
        <v>2700</v>
      </c>
      <c r="N111" s="20">
        <v>0</v>
      </c>
      <c r="O111" s="20">
        <v>0</v>
      </c>
      <c r="P111" s="179">
        <f t="shared" si="72"/>
        <v>2700</v>
      </c>
      <c r="Q111" s="19">
        <f t="shared" si="86"/>
        <v>8100</v>
      </c>
    </row>
    <row r="112" spans="1:17" ht="25.5" hidden="1" customHeight="1" outlineLevel="2" collapsed="1">
      <c r="A112" s="582"/>
      <c r="B112" s="583"/>
      <c r="C112" s="189" t="s">
        <v>310</v>
      </c>
      <c r="D112" s="20">
        <v>0</v>
      </c>
      <c r="E112" s="20">
        <v>0</v>
      </c>
      <c r="F112" s="20">
        <v>2700</v>
      </c>
      <c r="G112" s="20">
        <v>0</v>
      </c>
      <c r="H112" s="349">
        <v>0</v>
      </c>
      <c r="I112" s="350">
        <v>2700</v>
      </c>
      <c r="J112" s="179">
        <f t="shared" si="70"/>
        <v>5400</v>
      </c>
      <c r="K112" s="20">
        <v>0</v>
      </c>
      <c r="L112" s="20">
        <v>0</v>
      </c>
      <c r="M112" s="20">
        <v>2700</v>
      </c>
      <c r="N112" s="20">
        <v>0</v>
      </c>
      <c r="O112" s="20">
        <v>0</v>
      </c>
      <c r="P112" s="179">
        <f t="shared" si="72"/>
        <v>2700</v>
      </c>
      <c r="Q112" s="3">
        <f>J112+P112</f>
        <v>8100</v>
      </c>
    </row>
    <row r="113" spans="1:17" ht="25.5" customHeight="1" outlineLevel="1" collapsed="1">
      <c r="A113" s="582"/>
      <c r="B113" s="583"/>
      <c r="C113" s="190" t="s">
        <v>277</v>
      </c>
      <c r="D113" s="20">
        <f>D114</f>
        <v>0</v>
      </c>
      <c r="E113" s="20">
        <f>E114</f>
        <v>0</v>
      </c>
      <c r="F113" s="20">
        <f t="shared" ref="F113:H113" si="87">F114</f>
        <v>0</v>
      </c>
      <c r="G113" s="20">
        <f t="shared" si="87"/>
        <v>0</v>
      </c>
      <c r="H113" s="28">
        <f t="shared" si="87"/>
        <v>0</v>
      </c>
      <c r="I113" s="176">
        <f>I114</f>
        <v>1154915</v>
      </c>
      <c r="J113" s="179">
        <f t="shared" si="70"/>
        <v>1154915</v>
      </c>
      <c r="K113" s="20">
        <f t="shared" ref="K113:O113" si="88">K114</f>
        <v>634350</v>
      </c>
      <c r="L113" s="20">
        <f t="shared" si="88"/>
        <v>675583</v>
      </c>
      <c r="M113" s="20">
        <f t="shared" si="88"/>
        <v>719496</v>
      </c>
      <c r="N113" s="20">
        <f t="shared" si="88"/>
        <v>766263</v>
      </c>
      <c r="O113" s="20">
        <f t="shared" si="88"/>
        <v>816070</v>
      </c>
      <c r="P113" s="179">
        <f t="shared" si="72"/>
        <v>3611762</v>
      </c>
      <c r="Q113" s="19">
        <f>J113+P113</f>
        <v>4766677</v>
      </c>
    </row>
    <row r="114" spans="1:17" ht="25.5" customHeight="1" outlineLevel="1" thickBot="1">
      <c r="A114" s="586"/>
      <c r="B114" s="587"/>
      <c r="C114" s="195" t="s">
        <v>310</v>
      </c>
      <c r="D114" s="178">
        <v>0</v>
      </c>
      <c r="E114" s="178">
        <v>0</v>
      </c>
      <c r="F114" s="178">
        <v>0</v>
      </c>
      <c r="G114" s="178">
        <v>0</v>
      </c>
      <c r="H114" s="167">
        <v>0</v>
      </c>
      <c r="I114" s="177">
        <f>1154915+R114</f>
        <v>1154915</v>
      </c>
      <c r="J114" s="179">
        <f t="shared" si="70"/>
        <v>1154915</v>
      </c>
      <c r="K114" s="178">
        <v>634350</v>
      </c>
      <c r="L114" s="178">
        <v>675583</v>
      </c>
      <c r="M114" s="178">
        <v>719496</v>
      </c>
      <c r="N114" s="178">
        <v>766263</v>
      </c>
      <c r="O114" s="178">
        <v>816070</v>
      </c>
      <c r="P114" s="179">
        <f t="shared" si="72"/>
        <v>3611762</v>
      </c>
      <c r="Q114" s="16">
        <f>J114+P114</f>
        <v>4766677</v>
      </c>
    </row>
    <row r="115" spans="1:17" s="45" customFormat="1" ht="26.25" customHeight="1" thickTop="1">
      <c r="A115" s="46"/>
      <c r="B115" s="46"/>
      <c r="C115" s="46" t="s">
        <v>322</v>
      </c>
      <c r="D115" s="46"/>
      <c r="E115" s="46" t="e">
        <f>E9+#REF!+E11+E17+#REF!</f>
        <v>#REF!</v>
      </c>
      <c r="F115" s="46" t="e">
        <f>F9+#REF!+F11+F17+#REF!</f>
        <v>#REF!</v>
      </c>
      <c r="G115" s="46" t="e">
        <f>G9+#REF!+G11+G17+#REF!</f>
        <v>#REF!</v>
      </c>
      <c r="H115" s="46" t="e">
        <f>H9+#REF!+H11+H17+#REF!</f>
        <v>#REF!</v>
      </c>
      <c r="I115" s="46" t="e">
        <f>I9+#REF!+I11+I17+#REF!</f>
        <v>#REF!</v>
      </c>
      <c r="J115" s="47" t="e">
        <f>E115+F115+G115+H115+I115</f>
        <v>#REF!</v>
      </c>
      <c r="K115" s="46" t="e">
        <f>K9+#REF!+K11+K17+#REF!</f>
        <v>#REF!</v>
      </c>
      <c r="L115" s="46" t="e">
        <f>L9+#REF!+L11+L17+#REF!</f>
        <v>#REF!</v>
      </c>
      <c r="M115" s="46" t="e">
        <f>M9+#REF!+M11+M17+#REF!</f>
        <v>#REF!</v>
      </c>
      <c r="N115" s="46" t="e">
        <f>N9+#REF!+N11+N17+#REF!</f>
        <v>#REF!</v>
      </c>
      <c r="O115" s="46" t="e">
        <f>O9+#REF!+O11+O17+#REF!</f>
        <v>#REF!</v>
      </c>
      <c r="P115" s="47" t="e">
        <f>K115+L115+M115+N115+O115</f>
        <v>#REF!</v>
      </c>
      <c r="Q115" s="46" t="e">
        <f>P115+J115</f>
        <v>#REF!</v>
      </c>
    </row>
  </sheetData>
  <mergeCells count="23">
    <mergeCell ref="A80:B90"/>
    <mergeCell ref="A92:B102"/>
    <mergeCell ref="A104:B114"/>
    <mergeCell ref="A32:B42"/>
    <mergeCell ref="A44:B54"/>
    <mergeCell ref="A56:B59"/>
    <mergeCell ref="A60:B66"/>
    <mergeCell ref="A68:B78"/>
    <mergeCell ref="A91:C91"/>
    <mergeCell ref="A103:C103"/>
    <mergeCell ref="A67:C67"/>
    <mergeCell ref="A79:C79"/>
    <mergeCell ref="A43:C43"/>
    <mergeCell ref="A55:C55"/>
    <mergeCell ref="K2:Q2"/>
    <mergeCell ref="A31:C31"/>
    <mergeCell ref="A3:Q3"/>
    <mergeCell ref="B5:C5"/>
    <mergeCell ref="B6:C6"/>
    <mergeCell ref="A7:C7"/>
    <mergeCell ref="A8:B18"/>
    <mergeCell ref="A20:B30"/>
    <mergeCell ref="A19:C19"/>
  </mergeCells>
  <printOptions horizontalCentered="1"/>
  <pageMargins left="0" right="0" top="0" bottom="0" header="0" footer="0"/>
  <pageSetup paperSize="9" scale="44" orientation="landscape" verticalDpi="300" r:id="rId1"/>
  <rowBreaks count="1" manualBreakCount="1">
    <brk id="6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Свод ОКК, БУ, Жилфонд </vt:lpstr>
      <vt:lpstr>Свод ОКК, БУ, Жилфонд (печать)</vt:lpstr>
      <vt:lpstr>2 приложение (печать)</vt:lpstr>
      <vt:lpstr>3 приложение (печать)</vt:lpstr>
      <vt:lpstr>3 приложение (1)</vt:lpstr>
      <vt:lpstr>4 приложение (печать)</vt:lpstr>
      <vt:lpstr>'2 приложение (печать)'!Заголовки_для_печати</vt:lpstr>
      <vt:lpstr>'3 приложение (1)'!Заголовки_для_печати</vt:lpstr>
      <vt:lpstr>'3 приложение (печать)'!Заголовки_для_печати</vt:lpstr>
      <vt:lpstr>'Свод ОКК, БУ, Жилфонд '!Заголовки_для_печати</vt:lpstr>
      <vt:lpstr>'Свод ОКК, БУ, Жилфонд (печать)'!Заголовки_для_печати</vt:lpstr>
      <vt:lpstr>'2 приложение (печать)'!Область_печати</vt:lpstr>
      <vt:lpstr>'3 приложение (1)'!Область_печати</vt:lpstr>
      <vt:lpstr>'3 приложение (печать)'!Область_печати</vt:lpstr>
      <vt:lpstr>'4 приложение (печать)'!Область_печати</vt:lpstr>
      <vt:lpstr>'Свод ОКК, БУ, Жилфонд '!Область_печати</vt:lpstr>
      <vt:lpstr>'Свод ОКК, БУ, Жилфонд (печать)'!Область_печати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2012-02-03T09:09:37Z</dcterms:modified>
</cp:coreProperties>
</file>