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25" yWindow="60" windowWidth="8775" windowHeight="11820" firstSheet="2" activeTab="2"/>
  </bookViews>
  <sheets>
    <sheet name="приложение № 1" sheetId="8" r:id="rId1"/>
    <sheet name="пр.№2" sheetId="7" r:id="rId2"/>
    <sheet name="перечень МКД " sheetId="11" r:id="rId3"/>
  </sheets>
  <externalReferences>
    <externalReference r:id="rId4"/>
  </externalReferences>
  <definedNames>
    <definedName name="_xlnm._FilterDatabase" localSheetId="2" hidden="1">'перечень МКД '!$A$14:$AU$27</definedName>
    <definedName name="_xlnm._FilterDatabase" localSheetId="0" hidden="1">'приложение № 1'!$A$13:$AU$25</definedName>
    <definedName name="_xlnm.Print_Area" localSheetId="2">'перечень МКД '!$A$1:$T$30</definedName>
  </definedNames>
  <calcPr calcId="124519"/>
</workbook>
</file>

<file path=xl/calcChain.xml><?xml version="1.0" encoding="utf-8"?>
<calcChain xmlns="http://schemas.openxmlformats.org/spreadsheetml/2006/main">
  <c r="O28" i="11"/>
  <c r="P28"/>
  <c r="Q28"/>
  <c r="N28"/>
  <c r="M27"/>
  <c r="M16"/>
  <c r="M17"/>
  <c r="M18"/>
  <c r="M19"/>
  <c r="M20"/>
  <c r="M21"/>
  <c r="M22"/>
  <c r="M23"/>
  <c r="M24"/>
  <c r="M25"/>
  <c r="U25" s="1"/>
  <c r="M26"/>
  <c r="M15"/>
  <c r="M28" s="1"/>
  <c r="I28"/>
  <c r="J28"/>
  <c r="K28"/>
  <c r="H28"/>
  <c r="G28"/>
  <c r="U26"/>
  <c r="U24"/>
  <c r="U23"/>
  <c r="U22"/>
  <c r="U20"/>
  <c r="U17"/>
  <c r="U16"/>
  <c r="A16"/>
  <c r="A17" s="1"/>
  <c r="A18" s="1"/>
  <c r="A19" s="1"/>
  <c r="A20" s="1"/>
  <c r="A21" s="1"/>
  <c r="A22" s="1"/>
  <c r="A23" s="1"/>
  <c r="A24" s="1"/>
  <c r="A25" s="1"/>
  <c r="A26" s="1"/>
  <c r="A27" s="1"/>
  <c r="B14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H18" i="7"/>
  <c r="N16"/>
  <c r="O16"/>
  <c r="P16"/>
  <c r="Q16"/>
  <c r="I16"/>
  <c r="J16"/>
  <c r="K16"/>
  <c r="H16"/>
  <c r="V14"/>
  <c r="U14"/>
  <c r="V16" i="11" l="1"/>
  <c r="V20"/>
  <c r="V22"/>
  <c r="V24"/>
  <c r="V26"/>
  <c r="R16"/>
  <c r="R20"/>
  <c r="R22"/>
  <c r="R24"/>
  <c r="R26"/>
  <c r="R15"/>
  <c r="V15"/>
  <c r="R17"/>
  <c r="V17"/>
  <c r="R23"/>
  <c r="V23"/>
  <c r="R25"/>
  <c r="V25"/>
  <c r="U15"/>
  <c r="N22" i="7"/>
  <c r="N17"/>
  <c r="O17"/>
  <c r="P17" s="1"/>
  <c r="M15"/>
  <c r="Q22"/>
  <c r="P22"/>
  <c r="O22"/>
  <c r="M22"/>
  <c r="V15" l="1"/>
  <c r="M16"/>
  <c r="G19"/>
  <c r="H19" s="1"/>
  <c r="I19" s="1"/>
  <c r="U15"/>
  <c r="M17"/>
  <c r="U16" l="1"/>
  <c r="R16"/>
  <c r="M14"/>
  <c r="R14" l="1"/>
  <c r="N26" i="8"/>
  <c r="N23" i="7" s="1"/>
  <c r="N24" s="1"/>
  <c r="O26" i="8"/>
  <c r="P26"/>
  <c r="Q26"/>
  <c r="K26"/>
  <c r="I26"/>
  <c r="J26"/>
  <c r="H26"/>
  <c r="O18" i="7" l="1"/>
  <c r="O20" s="1"/>
  <c r="O23"/>
  <c r="O24" s="1"/>
  <c r="P18"/>
  <c r="P20" s="1"/>
  <c r="P23"/>
  <c r="P24" s="1"/>
  <c r="N18"/>
  <c r="N20" s="1"/>
  <c r="N27"/>
  <c r="Q23"/>
  <c r="Q24" s="1"/>
  <c r="Q18"/>
  <c r="Q20" s="1"/>
  <c r="G26" i="8"/>
  <c r="M25"/>
  <c r="U25" s="1"/>
  <c r="M24"/>
  <c r="U24" s="1"/>
  <c r="M23"/>
  <c r="U23" s="1"/>
  <c r="M22"/>
  <c r="U22" s="1"/>
  <c r="M21"/>
  <c r="M20"/>
  <c r="M19"/>
  <c r="U19" s="1"/>
  <c r="M18"/>
  <c r="U18" s="1"/>
  <c r="M17"/>
  <c r="M16"/>
  <c r="U16" s="1"/>
  <c r="M15"/>
  <c r="U15" s="1"/>
  <c r="A15"/>
  <c r="A16" s="1"/>
  <c r="A17" s="1"/>
  <c r="A18" s="1"/>
  <c r="A19" s="1"/>
  <c r="A20" s="1"/>
  <c r="A21" s="1"/>
  <c r="A22" s="1"/>
  <c r="A23" s="1"/>
  <c r="A24" s="1"/>
  <c r="A25" s="1"/>
  <c r="M14"/>
  <c r="U14" s="1"/>
  <c r="B13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G16" i="7"/>
  <c r="B13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20" i="8" l="1"/>
  <c r="R20"/>
  <c r="R14"/>
  <c r="V14"/>
  <c r="U17"/>
  <c r="R17"/>
  <c r="U21"/>
  <c r="M26"/>
  <c r="M18" i="7" s="1"/>
  <c r="R15" i="8"/>
  <c r="R19"/>
  <c r="R21"/>
  <c r="R23"/>
  <c r="R25"/>
  <c r="V15"/>
  <c r="V17"/>
  <c r="V19"/>
  <c r="V21"/>
  <c r="V23"/>
  <c r="V25"/>
  <c r="R16"/>
  <c r="V16"/>
  <c r="R18"/>
  <c r="V18"/>
  <c r="V20"/>
  <c r="R22"/>
  <c r="V22"/>
  <c r="R24"/>
  <c r="V24"/>
  <c r="R15" i="7"/>
  <c r="M23" l="1"/>
  <c r="M24" s="1"/>
  <c r="M20"/>
  <c r="V26" i="8"/>
  <c r="R26"/>
  <c r="U26"/>
  <c r="V16" i="7"/>
  <c r="R19" i="11" l="1"/>
  <c r="U21"/>
  <c r="V19"/>
  <c r="U19"/>
  <c r="V21" l="1"/>
  <c r="R18"/>
  <c r="U18" l="1"/>
  <c r="V18" l="1"/>
  <c r="R28"/>
  <c r="U27"/>
  <c r="U28" l="1"/>
  <c r="V27" l="1"/>
  <c r="V28"/>
</calcChain>
</file>

<file path=xl/sharedStrings.xml><?xml version="1.0" encoding="utf-8"?>
<sst xmlns="http://schemas.openxmlformats.org/spreadsheetml/2006/main" count="233" uniqueCount="69">
  <si>
    <t>Приложение № 1</t>
  </si>
  <si>
    <t>ПРОВЕРКА</t>
  </si>
  <si>
    <t>№ п/п</t>
  </si>
  <si>
    <t>Адрес многоквартирного дома (МКД)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</si>
  <si>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</si>
  <si>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</si>
  <si>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</si>
  <si>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</si>
  <si>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</si>
  <si>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</si>
  <si>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 зарегистрированных в МКД на утверждения программы</t>
  </si>
  <si>
    <t>Вид ремонта*</t>
  </si>
  <si>
    <t>Стоимость капитального ремонта, тыс. руб.</t>
  </si>
  <si>
    <t>Удельная стоимость капитального ремонта, тыс.руб./кв. м.</t>
  </si>
  <si>
    <t>Предельная стоимость капитального ремонта, тыс. руб./кв. м.</t>
  </si>
  <si>
    <t>Плановая дата завершения ремонта</t>
  </si>
  <si>
    <t>ввода в эксплуатацию</t>
  </si>
  <si>
    <t>завершение последнего комплексного капитального ремонта*</t>
  </si>
  <si>
    <t>Всего</t>
  </si>
  <si>
    <t>в том числе:</t>
  </si>
  <si>
    <t>в том числе жилых помещений, находящихся  в собственности граждан</t>
  </si>
  <si>
    <t xml:space="preserve">за счет средств окружного бюджета </t>
  </si>
  <si>
    <t>за счет средств местного бюджета</t>
  </si>
  <si>
    <t>за счет средств товариществ собственников жилья, либо собственников помещений в МКД, всего</t>
  </si>
  <si>
    <t>из них:</t>
  </si>
  <si>
    <t>средства местного бюджета на оплату доли расходов за квартиры, находящиеся в муниципальной собственности</t>
  </si>
  <si>
    <t>н/п</t>
  </si>
  <si>
    <t>Ч</t>
  </si>
  <si>
    <t>х</t>
  </si>
  <si>
    <t>п.Ханымей, ул. Молодежная, д. 3</t>
  </si>
  <si>
    <t>панели</t>
  </si>
  <si>
    <t>п.Ханымей, ул. Молодежная, д. 5</t>
  </si>
  <si>
    <t>п.Ханымей, кв.Школьный, д. 1</t>
  </si>
  <si>
    <t>блоки</t>
  </si>
  <si>
    <t>п.Ханымей, кв.Школьный, д. 4</t>
  </si>
  <si>
    <t>п.Ханымей, кв.Школьный, д. 5</t>
  </si>
  <si>
    <t>п.Уренгой мкр. 5, д. 26</t>
  </si>
  <si>
    <t>сб./щит.</t>
  </si>
  <si>
    <t xml:space="preserve">п.Пурпе-1, ул. Труда, д. 6 </t>
  </si>
  <si>
    <t>деревян.</t>
  </si>
  <si>
    <t>п.Уренгой, мкр. Геолог, д.21</t>
  </si>
  <si>
    <t>п.Уренгой, мкр. 5, д. 27</t>
  </si>
  <si>
    <t>п.Уренгой, мкр. Геолог, д.5</t>
  </si>
  <si>
    <t xml:space="preserve">п.Уренгой, мкр. 5, д. 18а </t>
  </si>
  <si>
    <t>п.Уренгой, мкр. Геолог, д. 20</t>
  </si>
  <si>
    <t>ИТОГО по муниципальному образованию Пуровский район 12 МКД</t>
  </si>
  <si>
    <t>Примечание: * краткие обозначения: "н/п" - ремонт не проводился; «К» – комплексный ремонт, «Ч» – частичный ремонт</t>
  </si>
  <si>
    <t>сб./щит</t>
  </si>
  <si>
    <t>к муниципальной Адресной программе по проведению капитального ремонта многоквартирных домов в муниципальном образовании на 2011 год</t>
  </si>
  <si>
    <t>Приложение № 2</t>
  </si>
  <si>
    <t>(за счёт распределения остатков лимитов окружных субсидий)</t>
  </si>
  <si>
    <t xml:space="preserve">Перечень многоквартирных домов № 2 </t>
  </si>
  <si>
    <t xml:space="preserve">капитальный ремонт которых будет осуществлятьсяза счёт субсидий из окружного бюджета, выделенных  муниципальному образованию Пуровский район на 2011 год                                                                                                                                            </t>
  </si>
  <si>
    <t>Перечень многоквартирныйх домов № 1</t>
  </si>
  <si>
    <t xml:space="preserve">капитальный ремонт которых будет осуществляться за счёт субсидий из окружного бюджета, выделенных на  предоставление финансовой поддержки в рамках Адресной программы по проведению капитального ремонта многоквартирных домов в муниципальном образованииПуровский район на 2011 год                                                                                                                                            </t>
  </si>
  <si>
    <t>(в рамках установленных муниципальному образованию  лимитов средств окружных субсидий)</t>
  </si>
  <si>
    <t>к муниципальной Адресной программе по проведению капитального ремонта многоквартирных домов в муниципальном образовании Пуровский район на 2011 год</t>
  </si>
  <si>
    <t>нов</t>
  </si>
  <si>
    <t>н/р</t>
  </si>
  <si>
    <t>утв. Мапкр</t>
  </si>
  <si>
    <t>отклонение</t>
  </si>
  <si>
    <t>294-ПГ</t>
  </si>
  <si>
    <t>п. Пурпе - 1, ул. Парковская, д.4</t>
  </si>
  <si>
    <t>п. Пурпе,  ул. Нефтяников, д.38</t>
  </si>
  <si>
    <t>ИТОГО по муниципальному образованию Пуровский район        2  МКД</t>
  </si>
  <si>
    <t>ИТОГО по муниципальному образованию Пуровский район 13 МКД</t>
  </si>
  <si>
    <t xml:space="preserve">Перечень многоквартирныйх домов </t>
  </si>
  <si>
    <t>Приложение № 1 к постановлению</t>
  </si>
  <si>
    <t xml:space="preserve">Главы района от____________2011 г. №_______      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</si>
</sst>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#,##0.0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20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3" fontId="2" fillId="0" borderId="0" xfId="1" applyFont="1" applyFill="1" applyAlignment="1">
      <alignment horizontal="left" vertical="center" indent="1"/>
    </xf>
    <xf numFmtId="0" fontId="4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43" fontId="17" fillId="0" borderId="0" xfId="1" applyNumberFormat="1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43" fontId="17" fillId="0" borderId="0" xfId="1" applyFont="1" applyFill="1" applyAlignment="1">
      <alignment horizontal="left" vertical="center" inden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7" fontId="17" fillId="0" borderId="0" xfId="1" applyNumberFormat="1" applyFont="1" applyFill="1" applyAlignment="1">
      <alignment horizontal="left" vertical="center" indent="1"/>
    </xf>
    <xf numFmtId="166" fontId="2" fillId="0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3" fontId="12" fillId="2" borderId="0" xfId="1" applyFont="1" applyFill="1" applyAlignment="1">
      <alignment horizontal="left" vertical="center" indent="1"/>
    </xf>
    <xf numFmtId="0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167" fontId="12" fillId="2" borderId="0" xfId="1" applyNumberFormat="1" applyFont="1" applyFill="1" applyAlignment="1">
      <alignment horizontal="left" vertical="center" indent="1"/>
    </xf>
    <xf numFmtId="168" fontId="17" fillId="0" borderId="0" xfId="1" applyNumberFormat="1" applyFont="1" applyFill="1" applyAlignment="1">
      <alignment horizontal="left" vertical="center" indent="1"/>
    </xf>
    <xf numFmtId="164" fontId="24" fillId="2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shrinkToFit="1"/>
    </xf>
    <xf numFmtId="4" fontId="30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29" fillId="0" borderId="5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3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10" fillId="0" borderId="1" xfId="0" applyNumberFormat="1" applyFont="1" applyFill="1" applyBorder="1" applyAlignment="1">
      <alignment horizontal="center" vertical="center" textRotation="90" wrapText="1"/>
    </xf>
    <xf numFmtId="3" fontId="2" fillId="0" borderId="2" xfId="0" applyNumberFormat="1" applyFont="1" applyFill="1" applyBorder="1" applyAlignment="1">
      <alignment horizontal="center" vertical="center" textRotation="90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43" fontId="8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NumberFormat="1" applyFont="1" applyFill="1" applyBorder="1" applyAlignment="1">
      <alignment horizontal="center" vertical="center" textRotation="90" wrapText="1"/>
    </xf>
    <xf numFmtId="3" fontId="17" fillId="0" borderId="1" xfId="0" applyNumberFormat="1" applyFont="1" applyFill="1" applyBorder="1" applyAlignment="1">
      <alignment horizontal="center" vertical="center" textRotation="90" wrapText="1"/>
    </xf>
    <xf numFmtId="3" fontId="13" fillId="0" borderId="1" xfId="0" applyNumberFormat="1" applyFont="1" applyFill="1" applyBorder="1" applyAlignment="1">
      <alignment horizontal="center" vertical="center" textRotation="90" wrapText="1"/>
    </xf>
    <xf numFmtId="3" fontId="17" fillId="0" borderId="2" xfId="0" applyNumberFormat="1" applyFont="1" applyFill="1" applyBorder="1" applyAlignment="1">
      <alignment horizontal="center" vertical="center" textRotation="90" wrapText="1"/>
    </xf>
    <xf numFmtId="3" fontId="17" fillId="0" borderId="4" xfId="0" applyNumberFormat="1" applyFont="1" applyFill="1" applyBorder="1" applyAlignment="1">
      <alignment horizontal="center" vertical="center" textRotation="90" wrapText="1"/>
    </xf>
    <xf numFmtId="164" fontId="17" fillId="0" borderId="1" xfId="0" applyNumberFormat="1" applyFont="1" applyFill="1" applyBorder="1" applyAlignment="1">
      <alignment horizontal="center" vertical="center" textRotation="90" wrapText="1"/>
    </xf>
    <xf numFmtId="43" fontId="12" fillId="0" borderId="1" xfId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164" fontId="25" fillId="0" borderId="1" xfId="0" applyNumberFormat="1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 wrapText="1"/>
    </xf>
    <xf numFmtId="43" fontId="24" fillId="0" borderId="1" xfId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25" fillId="0" borderId="2" xfId="0" applyNumberFormat="1" applyFont="1" applyFill="1" applyBorder="1" applyAlignment="1">
      <alignment horizontal="center" vertical="center" textRotation="90" wrapText="1"/>
    </xf>
    <xf numFmtId="3" fontId="25" fillId="0" borderId="4" xfId="0" applyNumberFormat="1" applyFont="1" applyFill="1" applyBorder="1" applyAlignment="1">
      <alignment horizontal="center" vertical="center" textRotation="90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3;&#1055;&#1040;%20&#1046;&#1050;&#1050;/&#1052;&#1040;&#1055;&#1050;&#1056;%202011&#1075;.%20&#1052;&#1054;%20&#1055;&#1091;&#1088;&#1086;&#1074;&#1089;&#1082;&#1080;&#1081;%20&#1088;&#1072;&#1081;&#1086;&#1085;/&#1053;&#1055;&#1040;/&#8470;%20294-&#1055;%20&#1086;&#1090;%2020.06.2011&#1075;.%20%20&#1052;&#1040;&#1055;&#1050;&#1056;%20&#1052;&#1054;%20&#1055;&#1091;&#1088;&#1086;&#1074;&#1089;&#1082;&#1080;&#1081;%20&#1088;&#1072;&#1081;&#1086;&#1085;%202011&#1075;(&#1074;%20&#1085;&#1074;&#1086;&#1081;%20&#1088;&#1077;&#1076;&#1072;&#1082;&#1094;&#1080;&#1080;)/&#1055;&#1088;&#1080;&#1083;&#1086;&#1078;&#1077;&#1085;&#1080;&#1077;%20&#8470;1,2%20&#1082;%20&#1040;&#1055;&#1050;&#1056;%20&#1087;&#1086;%20&#1055;&#1091;&#1088;&#1086;&#1074;&#1089;&#1082;&#1086;&#1084;&#1091;%20&#1088;-&#1085;&#1091;%202011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.№2"/>
      <sheetName val="Лист1"/>
    </sheetNames>
    <sheetDataSet>
      <sheetData sheetId="0" refreshError="1">
        <row r="26">
          <cell r="M26">
            <v>55472.002</v>
          </cell>
          <cell r="N26">
            <v>50062.997405000002</v>
          </cell>
          <cell r="O26">
            <v>2635.0024949999997</v>
          </cell>
          <cell r="P26">
            <v>2774.0021000000002</v>
          </cell>
          <cell r="Q26">
            <v>457.24238650938594</v>
          </cell>
        </row>
      </sheetData>
      <sheetData sheetId="1" refreshError="1">
        <row r="15">
          <cell r="M15">
            <v>4747.92</v>
          </cell>
          <cell r="N15">
            <v>4285</v>
          </cell>
          <cell r="O15">
            <v>225.53</v>
          </cell>
          <cell r="P15">
            <v>237.39</v>
          </cell>
          <cell r="Q15">
            <v>35.49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U29"/>
  <sheetViews>
    <sheetView topLeftCell="A8" zoomScale="70" zoomScaleNormal="70" zoomScaleSheetLayoutView="100" workbookViewId="0">
      <pane xSplit="2" ySplit="5" topLeftCell="C13" activePane="bottomRight" state="frozen"/>
      <selection activeCell="A8" sqref="A8"/>
      <selection pane="topRight" activeCell="C8" sqref="C8"/>
      <selection pane="bottomLeft" activeCell="A13" sqref="A13"/>
      <selection pane="bottomRight" activeCell="O28" sqref="O28"/>
    </sheetView>
  </sheetViews>
  <sheetFormatPr defaultRowHeight="12.75"/>
  <cols>
    <col min="1" max="1" width="5.140625" style="1" customWidth="1"/>
    <col min="2" max="2" width="35.42578125" style="10" customWidth="1"/>
    <col min="3" max="3" width="9.140625" style="1"/>
    <col min="4" max="4" width="9.140625" style="3"/>
    <col min="5" max="5" width="9.140625" style="1" customWidth="1"/>
    <col min="6" max="7" width="9.140625" style="1"/>
    <col min="8" max="8" width="10.85546875" style="1" customWidth="1"/>
    <col min="9" max="10" width="11.5703125" style="4" customWidth="1"/>
    <col min="11" max="11" width="10.5703125" style="5" bestFit="1" customWidth="1"/>
    <col min="12" max="12" width="9.5703125" style="11" customWidth="1"/>
    <col min="13" max="13" width="15.7109375" style="6" customWidth="1"/>
    <col min="14" max="14" width="15.85546875" style="4" customWidth="1"/>
    <col min="15" max="15" width="15.42578125" style="4" customWidth="1"/>
    <col min="16" max="16" width="14.42578125" style="4" customWidth="1"/>
    <col min="17" max="17" width="15" style="4" customWidth="1"/>
    <col min="18" max="18" width="10.5703125" style="4" bestFit="1" customWidth="1"/>
    <col min="19" max="19" width="10.5703125" style="12" bestFit="1" customWidth="1"/>
    <col min="20" max="20" width="13" style="12" customWidth="1"/>
    <col min="21" max="21" width="7.7109375" style="49" customWidth="1"/>
    <col min="22" max="22" width="10.140625" style="49" customWidth="1"/>
    <col min="23" max="47" width="9.140625" style="8"/>
    <col min="48" max="16384" width="9.140625" style="3"/>
  </cols>
  <sheetData>
    <row r="1" spans="1:47" ht="18.75">
      <c r="B1" s="2"/>
      <c r="L1" s="4"/>
      <c r="N1" s="7"/>
      <c r="O1" s="7"/>
      <c r="P1" s="135" t="s">
        <v>0</v>
      </c>
      <c r="Q1" s="135"/>
      <c r="R1" s="135"/>
      <c r="S1" s="135"/>
      <c r="T1" s="135"/>
    </row>
    <row r="2" spans="1:47" ht="54.75" customHeight="1">
      <c r="B2" s="2"/>
      <c r="L2" s="4"/>
      <c r="M2" s="9"/>
      <c r="N2" s="9"/>
      <c r="O2" s="9"/>
      <c r="P2" s="136" t="s">
        <v>56</v>
      </c>
      <c r="Q2" s="136"/>
      <c r="R2" s="136"/>
      <c r="S2" s="136"/>
      <c r="T2" s="136"/>
    </row>
    <row r="4" spans="1:47" ht="31.5" customHeight="1">
      <c r="A4" s="137" t="s">
        <v>53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47" ht="63" customHeight="1">
      <c r="A5" s="137" t="s">
        <v>54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47" ht="30.75" customHeight="1">
      <c r="A6" s="138" t="s">
        <v>55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47" ht="15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46"/>
      <c r="U7" s="139" t="s">
        <v>1</v>
      </c>
      <c r="V7" s="139"/>
    </row>
    <row r="8" spans="1:47">
      <c r="A8" s="140" t="s">
        <v>2</v>
      </c>
      <c r="B8" s="141" t="s">
        <v>3</v>
      </c>
      <c r="C8" s="140" t="s">
        <v>4</v>
      </c>
      <c r="D8" s="140"/>
      <c r="E8" s="144" t="s">
        <v>5</v>
      </c>
      <c r="F8" s="144" t="s">
        <v>6</v>
      </c>
      <c r="G8" s="144" t="s">
        <v>7</v>
      </c>
      <c r="H8" s="144" t="s">
        <v>8</v>
      </c>
      <c r="I8" s="147" t="s">
        <v>9</v>
      </c>
      <c r="J8" s="148"/>
      <c r="K8" s="149" t="s">
        <v>10</v>
      </c>
      <c r="L8" s="140" t="s">
        <v>11</v>
      </c>
      <c r="M8" s="147" t="s">
        <v>12</v>
      </c>
      <c r="N8" s="147"/>
      <c r="O8" s="147"/>
      <c r="P8" s="147"/>
      <c r="Q8" s="147"/>
      <c r="R8" s="153" t="s">
        <v>13</v>
      </c>
      <c r="S8" s="157" t="s">
        <v>14</v>
      </c>
      <c r="T8" s="157" t="s">
        <v>15</v>
      </c>
    </row>
    <row r="9" spans="1:47">
      <c r="A9" s="140"/>
      <c r="B9" s="142"/>
      <c r="C9" s="144" t="s">
        <v>16</v>
      </c>
      <c r="D9" s="144" t="s">
        <v>17</v>
      </c>
      <c r="E9" s="144"/>
      <c r="F9" s="145"/>
      <c r="G9" s="145"/>
      <c r="H9" s="146"/>
      <c r="I9" s="148"/>
      <c r="J9" s="148"/>
      <c r="K9" s="150"/>
      <c r="L9" s="140"/>
      <c r="M9" s="158" t="s">
        <v>18</v>
      </c>
      <c r="N9" s="147" t="s">
        <v>19</v>
      </c>
      <c r="O9" s="147"/>
      <c r="P9" s="147"/>
      <c r="Q9" s="147"/>
      <c r="R9" s="145"/>
      <c r="S9" s="157"/>
      <c r="T9" s="157"/>
    </row>
    <row r="10" spans="1:47" ht="24" customHeight="1">
      <c r="A10" s="140"/>
      <c r="B10" s="142"/>
      <c r="C10" s="144"/>
      <c r="D10" s="144"/>
      <c r="E10" s="144"/>
      <c r="F10" s="145"/>
      <c r="G10" s="145"/>
      <c r="H10" s="146"/>
      <c r="I10" s="159" t="s">
        <v>18</v>
      </c>
      <c r="J10" s="153" t="s">
        <v>20</v>
      </c>
      <c r="K10" s="150"/>
      <c r="L10" s="140"/>
      <c r="M10" s="158"/>
      <c r="N10" s="153" t="s">
        <v>21</v>
      </c>
      <c r="O10" s="153" t="s">
        <v>22</v>
      </c>
      <c r="P10" s="154" t="s">
        <v>23</v>
      </c>
      <c r="Q10" s="48" t="s">
        <v>24</v>
      </c>
      <c r="R10" s="145"/>
      <c r="S10" s="157"/>
      <c r="T10" s="157"/>
    </row>
    <row r="11" spans="1:47" ht="55.5" customHeight="1">
      <c r="A11" s="140"/>
      <c r="B11" s="142"/>
      <c r="C11" s="144"/>
      <c r="D11" s="144"/>
      <c r="E11" s="144"/>
      <c r="F11" s="145"/>
      <c r="G11" s="145"/>
      <c r="H11" s="146"/>
      <c r="I11" s="160"/>
      <c r="J11" s="153"/>
      <c r="K11" s="150"/>
      <c r="L11" s="140"/>
      <c r="M11" s="158"/>
      <c r="N11" s="153"/>
      <c r="O11" s="153"/>
      <c r="P11" s="154"/>
      <c r="Q11" s="155" t="s">
        <v>25</v>
      </c>
      <c r="R11" s="145"/>
      <c r="S11" s="157"/>
      <c r="T11" s="157"/>
    </row>
    <row r="12" spans="1:47" ht="88.5" customHeight="1">
      <c r="A12" s="140"/>
      <c r="B12" s="143"/>
      <c r="C12" s="144"/>
      <c r="D12" s="144"/>
      <c r="E12" s="144"/>
      <c r="F12" s="145"/>
      <c r="G12" s="145"/>
      <c r="H12" s="146"/>
      <c r="I12" s="160"/>
      <c r="J12" s="153"/>
      <c r="K12" s="150"/>
      <c r="L12" s="140"/>
      <c r="M12" s="158"/>
      <c r="N12" s="153"/>
      <c r="O12" s="153"/>
      <c r="P12" s="154"/>
      <c r="Q12" s="156"/>
      <c r="R12" s="145"/>
      <c r="S12" s="157"/>
      <c r="T12" s="157"/>
    </row>
    <row r="13" spans="1:47" s="1" customFormat="1" ht="24" customHeight="1">
      <c r="A13" s="47">
        <v>1</v>
      </c>
      <c r="B13" s="47">
        <f>A13+1</f>
        <v>2</v>
      </c>
      <c r="C13" s="47">
        <f>B13+1</f>
        <v>3</v>
      </c>
      <c r="D13" s="47">
        <f t="shared" ref="D13:T13" si="0">C13+1</f>
        <v>4</v>
      </c>
      <c r="E13" s="47">
        <f t="shared" si="0"/>
        <v>5</v>
      </c>
      <c r="F13" s="47">
        <f t="shared" si="0"/>
        <v>6</v>
      </c>
      <c r="G13" s="47">
        <f t="shared" si="0"/>
        <v>7</v>
      </c>
      <c r="H13" s="47">
        <f t="shared" si="0"/>
        <v>8</v>
      </c>
      <c r="I13" s="47">
        <f t="shared" si="0"/>
        <v>9</v>
      </c>
      <c r="J13" s="47">
        <f t="shared" si="0"/>
        <v>10</v>
      </c>
      <c r="K13" s="47">
        <f t="shared" si="0"/>
        <v>11</v>
      </c>
      <c r="L13" s="47">
        <f t="shared" si="0"/>
        <v>12</v>
      </c>
      <c r="M13" s="47">
        <f t="shared" si="0"/>
        <v>13</v>
      </c>
      <c r="N13" s="47">
        <f t="shared" si="0"/>
        <v>14</v>
      </c>
      <c r="O13" s="47">
        <f t="shared" si="0"/>
        <v>15</v>
      </c>
      <c r="P13" s="47">
        <f t="shared" si="0"/>
        <v>16</v>
      </c>
      <c r="Q13" s="47">
        <f t="shared" si="0"/>
        <v>17</v>
      </c>
      <c r="R13" s="47">
        <f t="shared" si="0"/>
        <v>18</v>
      </c>
      <c r="S13" s="47">
        <f t="shared" si="0"/>
        <v>19</v>
      </c>
      <c r="T13" s="47">
        <f t="shared" si="0"/>
        <v>20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47" ht="36" hidden="1" customHeight="1">
      <c r="A14" s="13">
        <v>1</v>
      </c>
      <c r="B14" s="33" t="s">
        <v>29</v>
      </c>
      <c r="C14" s="32">
        <v>1985</v>
      </c>
      <c r="D14" s="13" t="s">
        <v>26</v>
      </c>
      <c r="E14" s="34" t="s">
        <v>30</v>
      </c>
      <c r="F14" s="32">
        <v>2</v>
      </c>
      <c r="G14" s="32">
        <v>2</v>
      </c>
      <c r="H14" s="35">
        <v>984.4</v>
      </c>
      <c r="I14" s="35">
        <v>579.9</v>
      </c>
      <c r="J14" s="35">
        <v>553.5</v>
      </c>
      <c r="K14" s="36">
        <v>33</v>
      </c>
      <c r="L14" s="13" t="s">
        <v>27</v>
      </c>
      <c r="M14" s="70">
        <f>N14+O14+P14</f>
        <v>2031.2520000000002</v>
      </c>
      <c r="N14" s="27">
        <v>1833.2049300000001</v>
      </c>
      <c r="O14" s="27">
        <v>96.484470000000002</v>
      </c>
      <c r="P14" s="27">
        <v>101.5626</v>
      </c>
      <c r="Q14" s="27">
        <v>4.62</v>
      </c>
      <c r="R14" s="14">
        <f>M14/I14</f>
        <v>3.5027625452664255</v>
      </c>
      <c r="S14" s="30">
        <v>6.7</v>
      </c>
      <c r="T14" s="16">
        <v>40897</v>
      </c>
      <c r="U14" s="42">
        <f>P14/M14*100</f>
        <v>5</v>
      </c>
      <c r="V14" s="43">
        <f>O14/(M14-P14)*100</f>
        <v>5</v>
      </c>
    </row>
    <row r="15" spans="1:47" ht="31.5" hidden="1" customHeight="1">
      <c r="A15" s="13">
        <f>A14+1</f>
        <v>2</v>
      </c>
      <c r="B15" s="33" t="s">
        <v>31</v>
      </c>
      <c r="C15" s="32">
        <v>1985</v>
      </c>
      <c r="D15" s="13" t="s">
        <v>26</v>
      </c>
      <c r="E15" s="34" t="s">
        <v>30</v>
      </c>
      <c r="F15" s="32">
        <v>3</v>
      </c>
      <c r="G15" s="32">
        <v>2</v>
      </c>
      <c r="H15" s="35">
        <v>980.2</v>
      </c>
      <c r="I15" s="35">
        <v>578.79999999999995</v>
      </c>
      <c r="J15" s="35">
        <v>553.5</v>
      </c>
      <c r="K15" s="36">
        <v>33</v>
      </c>
      <c r="L15" s="13" t="s">
        <v>27</v>
      </c>
      <c r="M15" s="70">
        <f t="shared" ref="M15:M25" si="1">N15+O15+P15</f>
        <v>2031.2520000000002</v>
      </c>
      <c r="N15" s="27">
        <v>1833.2049300000001</v>
      </c>
      <c r="O15" s="27">
        <v>96.484470000000002</v>
      </c>
      <c r="P15" s="27">
        <v>101.5626</v>
      </c>
      <c r="Q15" s="27">
        <v>4.4400000000000004</v>
      </c>
      <c r="R15" s="14">
        <f t="shared" ref="R15:R16" si="2">M15/I15</f>
        <v>3.5094194885970982</v>
      </c>
      <c r="S15" s="30">
        <v>6.7</v>
      </c>
      <c r="T15" s="16">
        <v>40897</v>
      </c>
      <c r="U15" s="42">
        <f t="shared" ref="U15:U26" si="3">P15/M15*100</f>
        <v>5</v>
      </c>
      <c r="V15" s="43">
        <f t="shared" ref="V15:V26" si="4">O15/(M15-P15)*100</f>
        <v>5</v>
      </c>
    </row>
    <row r="16" spans="1:47" ht="39.75" hidden="1" customHeight="1">
      <c r="A16" s="13">
        <f t="shared" ref="A16:A25" si="5">A15+1</f>
        <v>3</v>
      </c>
      <c r="B16" s="33" t="s">
        <v>32</v>
      </c>
      <c r="C16" s="32">
        <v>1994</v>
      </c>
      <c r="D16" s="13" t="s">
        <v>26</v>
      </c>
      <c r="E16" s="34" t="s">
        <v>33</v>
      </c>
      <c r="F16" s="32">
        <v>3</v>
      </c>
      <c r="G16" s="32">
        <v>4</v>
      </c>
      <c r="H16" s="35">
        <v>3002</v>
      </c>
      <c r="I16" s="35">
        <v>1979.8</v>
      </c>
      <c r="J16" s="35">
        <v>1884.8</v>
      </c>
      <c r="K16" s="36">
        <v>88</v>
      </c>
      <c r="L16" s="13" t="s">
        <v>27</v>
      </c>
      <c r="M16" s="70">
        <f t="shared" si="1"/>
        <v>7842.91</v>
      </c>
      <c r="N16" s="27">
        <v>7078.2262799999999</v>
      </c>
      <c r="O16" s="27">
        <v>372.53822000000002</v>
      </c>
      <c r="P16" s="27">
        <v>392.14550000000003</v>
      </c>
      <c r="Q16" s="27">
        <v>18.82</v>
      </c>
      <c r="R16" s="14">
        <f t="shared" si="2"/>
        <v>3.9614658046267301</v>
      </c>
      <c r="S16" s="30">
        <v>6.7</v>
      </c>
      <c r="T16" s="16">
        <v>40897</v>
      </c>
      <c r="U16" s="42">
        <f t="shared" si="3"/>
        <v>5</v>
      </c>
      <c r="V16" s="43">
        <f t="shared" si="4"/>
        <v>4.9999999328927922</v>
      </c>
    </row>
    <row r="17" spans="1:47" ht="34.5" hidden="1" customHeight="1">
      <c r="A17" s="13">
        <f t="shared" si="5"/>
        <v>4</v>
      </c>
      <c r="B17" s="33" t="s">
        <v>34</v>
      </c>
      <c r="C17" s="32">
        <v>1996</v>
      </c>
      <c r="D17" s="13" t="s">
        <v>26</v>
      </c>
      <c r="E17" s="34" t="s">
        <v>33</v>
      </c>
      <c r="F17" s="32">
        <v>3</v>
      </c>
      <c r="G17" s="32">
        <v>4</v>
      </c>
      <c r="H17" s="35">
        <v>2132.6</v>
      </c>
      <c r="I17" s="35">
        <v>1931.5</v>
      </c>
      <c r="J17" s="35">
        <v>1804</v>
      </c>
      <c r="K17" s="36">
        <v>109</v>
      </c>
      <c r="L17" s="13" t="s">
        <v>27</v>
      </c>
      <c r="M17" s="70">
        <f t="shared" si="1"/>
        <v>7535.2610000000004</v>
      </c>
      <c r="N17" s="27">
        <v>6800.57305</v>
      </c>
      <c r="O17" s="27">
        <v>357.92489999999998</v>
      </c>
      <c r="P17" s="27">
        <v>376.76305000000002</v>
      </c>
      <c r="Q17" s="27">
        <v>24.87</v>
      </c>
      <c r="R17" s="14">
        <f>M17/I17</f>
        <v>3.9012482526533785</v>
      </c>
      <c r="S17" s="30">
        <v>6.7</v>
      </c>
      <c r="T17" s="16">
        <v>40897</v>
      </c>
      <c r="U17" s="42">
        <f t="shared" si="3"/>
        <v>5</v>
      </c>
      <c r="V17" s="43">
        <f t="shared" si="4"/>
        <v>5.0000000349235272</v>
      </c>
    </row>
    <row r="18" spans="1:47" ht="35.25" hidden="1" customHeight="1">
      <c r="A18" s="13">
        <f t="shared" si="5"/>
        <v>5</v>
      </c>
      <c r="B18" s="33" t="s">
        <v>35</v>
      </c>
      <c r="C18" s="32">
        <v>2002</v>
      </c>
      <c r="D18" s="13" t="s">
        <v>26</v>
      </c>
      <c r="E18" s="34" t="s">
        <v>33</v>
      </c>
      <c r="F18" s="32">
        <v>3</v>
      </c>
      <c r="G18" s="32">
        <v>4</v>
      </c>
      <c r="H18" s="37">
        <v>2203.6</v>
      </c>
      <c r="I18" s="35">
        <v>2003.2</v>
      </c>
      <c r="J18" s="35">
        <v>1935.6</v>
      </c>
      <c r="K18" s="36">
        <v>113</v>
      </c>
      <c r="L18" s="13" t="s">
        <v>27</v>
      </c>
      <c r="M18" s="70">
        <f t="shared" si="1"/>
        <v>7535.2610000000004</v>
      </c>
      <c r="N18" s="27">
        <v>6800.57305</v>
      </c>
      <c r="O18" s="27">
        <v>357.92489999999998</v>
      </c>
      <c r="P18" s="27">
        <v>376.76305000000002</v>
      </c>
      <c r="Q18" s="27">
        <v>12.71</v>
      </c>
      <c r="R18" s="14">
        <f>M18/I18</f>
        <v>3.7616119209265175</v>
      </c>
      <c r="S18" s="30">
        <v>6.7</v>
      </c>
      <c r="T18" s="16">
        <v>40897</v>
      </c>
      <c r="U18" s="42">
        <f t="shared" si="3"/>
        <v>5</v>
      </c>
      <c r="V18" s="43">
        <f t="shared" si="4"/>
        <v>5.0000000349235272</v>
      </c>
    </row>
    <row r="19" spans="1:47" ht="27" hidden="1" customHeight="1">
      <c r="A19" s="13">
        <f t="shared" si="5"/>
        <v>6</v>
      </c>
      <c r="B19" s="25" t="s">
        <v>36</v>
      </c>
      <c r="C19" s="32">
        <v>1988</v>
      </c>
      <c r="D19" s="13" t="s">
        <v>26</v>
      </c>
      <c r="E19" s="34" t="s">
        <v>37</v>
      </c>
      <c r="F19" s="32">
        <v>2</v>
      </c>
      <c r="G19" s="32">
        <v>2</v>
      </c>
      <c r="H19" s="37">
        <v>1106.8</v>
      </c>
      <c r="I19" s="35">
        <v>893.9</v>
      </c>
      <c r="J19" s="35">
        <v>820.8</v>
      </c>
      <c r="K19" s="36">
        <v>44</v>
      </c>
      <c r="L19" s="13" t="s">
        <v>27</v>
      </c>
      <c r="M19" s="15">
        <f t="shared" si="1"/>
        <v>3631.84049</v>
      </c>
      <c r="N19" s="30">
        <v>3277.6852899999999</v>
      </c>
      <c r="O19" s="30">
        <v>172.56317999999999</v>
      </c>
      <c r="P19" s="30">
        <v>181.59201999999999</v>
      </c>
      <c r="Q19" s="30">
        <v>15.67</v>
      </c>
      <c r="R19" s="14">
        <f t="shared" ref="R19:R24" si="6">M19/I19</f>
        <v>4.0629158630719324</v>
      </c>
      <c r="S19" s="30">
        <v>6.7</v>
      </c>
      <c r="T19" s="16">
        <v>40897</v>
      </c>
      <c r="U19" s="42">
        <f t="shared" si="3"/>
        <v>4.9999998760958801</v>
      </c>
      <c r="V19" s="43">
        <f t="shared" si="4"/>
        <v>5.0014710969497216</v>
      </c>
    </row>
    <row r="20" spans="1:47" ht="28.5" customHeight="1">
      <c r="A20" s="13">
        <f t="shared" si="5"/>
        <v>7</v>
      </c>
      <c r="B20" s="33" t="s">
        <v>38</v>
      </c>
      <c r="C20" s="31">
        <v>1990</v>
      </c>
      <c r="D20" s="13" t="s">
        <v>26</v>
      </c>
      <c r="E20" s="28" t="s">
        <v>39</v>
      </c>
      <c r="F20" s="13">
        <v>2</v>
      </c>
      <c r="G20" s="13">
        <v>2</v>
      </c>
      <c r="H20" s="26">
        <v>1020.7</v>
      </c>
      <c r="I20" s="38">
        <v>923.2</v>
      </c>
      <c r="J20" s="27">
        <v>746</v>
      </c>
      <c r="K20" s="39">
        <v>37</v>
      </c>
      <c r="L20" s="13" t="s">
        <v>27</v>
      </c>
      <c r="M20" s="45">
        <f t="shared" si="1"/>
        <v>4833.5540000000001</v>
      </c>
      <c r="N20" s="27">
        <v>4362.28</v>
      </c>
      <c r="O20" s="27">
        <v>229.59399999999999</v>
      </c>
      <c r="P20" s="27">
        <v>241.68</v>
      </c>
      <c r="Q20" s="27">
        <v>46.39</v>
      </c>
      <c r="R20" s="14">
        <f>M20/I20</f>
        <v>5.2356520797227031</v>
      </c>
      <c r="S20" s="30">
        <v>6.7</v>
      </c>
      <c r="T20" s="16">
        <v>40897</v>
      </c>
      <c r="U20" s="42">
        <f t="shared" si="3"/>
        <v>5.0000475840344389</v>
      </c>
      <c r="V20" s="43">
        <f t="shared" si="4"/>
        <v>5.0000065332803123</v>
      </c>
    </row>
    <row r="21" spans="1:47" ht="29.25" hidden="1" customHeight="1">
      <c r="A21" s="13">
        <f t="shared" si="5"/>
        <v>8</v>
      </c>
      <c r="B21" s="29" t="s">
        <v>40</v>
      </c>
      <c r="C21" s="32">
        <v>1987</v>
      </c>
      <c r="D21" s="13" t="s">
        <v>26</v>
      </c>
      <c r="E21" s="34" t="s">
        <v>37</v>
      </c>
      <c r="F21" s="32">
        <v>1</v>
      </c>
      <c r="G21" s="32">
        <v>1</v>
      </c>
      <c r="H21" s="27">
        <v>540.29999999999995</v>
      </c>
      <c r="I21" s="38">
        <v>408.6</v>
      </c>
      <c r="J21" s="27">
        <v>239.1</v>
      </c>
      <c r="K21" s="36">
        <v>33</v>
      </c>
      <c r="L21" s="13" t="s">
        <v>27</v>
      </c>
      <c r="M21" s="15">
        <f t="shared" si="1"/>
        <v>2563.0006199999998</v>
      </c>
      <c r="N21" s="30">
        <v>2313.07224</v>
      </c>
      <c r="O21" s="30">
        <v>121.77835</v>
      </c>
      <c r="P21" s="30">
        <v>128.15002999999999</v>
      </c>
      <c r="Q21" s="30">
        <v>56.781999999999996</v>
      </c>
      <c r="R21" s="14">
        <f t="shared" si="6"/>
        <v>6.2726397944199697</v>
      </c>
      <c r="S21" s="30">
        <v>6.7</v>
      </c>
      <c r="T21" s="16">
        <v>40897</v>
      </c>
      <c r="U21" s="42">
        <f t="shared" si="3"/>
        <v>4.9999999609832324</v>
      </c>
      <c r="V21" s="43">
        <f t="shared" si="4"/>
        <v>5.0014711580310971</v>
      </c>
    </row>
    <row r="22" spans="1:47" ht="30" hidden="1" customHeight="1">
      <c r="A22" s="13">
        <f t="shared" si="5"/>
        <v>9</v>
      </c>
      <c r="B22" s="29" t="s">
        <v>41</v>
      </c>
      <c r="C22" s="32">
        <v>1988</v>
      </c>
      <c r="D22" s="13" t="s">
        <v>26</v>
      </c>
      <c r="E22" s="34" t="s">
        <v>37</v>
      </c>
      <c r="F22" s="32">
        <v>2</v>
      </c>
      <c r="G22" s="32">
        <v>2</v>
      </c>
      <c r="H22" s="37">
        <v>1108.2</v>
      </c>
      <c r="I22" s="40">
        <v>891.9</v>
      </c>
      <c r="J22" s="35">
        <v>766</v>
      </c>
      <c r="K22" s="36">
        <v>43</v>
      </c>
      <c r="L22" s="13" t="s">
        <v>27</v>
      </c>
      <c r="M22" s="15">
        <f t="shared" si="1"/>
        <v>4099.4201400000002</v>
      </c>
      <c r="N22" s="30">
        <v>3699.66939</v>
      </c>
      <c r="O22" s="30">
        <v>194.77974</v>
      </c>
      <c r="P22" s="30">
        <v>204.97101000000001</v>
      </c>
      <c r="Q22" s="30">
        <v>30.367599999999999</v>
      </c>
      <c r="R22" s="14">
        <f t="shared" si="6"/>
        <v>4.596277766565759</v>
      </c>
      <c r="S22" s="30">
        <v>6.7</v>
      </c>
      <c r="T22" s="16">
        <v>40897</v>
      </c>
      <c r="U22" s="42">
        <f t="shared" si="3"/>
        <v>5.0000000731810816</v>
      </c>
      <c r="V22" s="43">
        <f t="shared" si="4"/>
        <v>5.0014709012260221</v>
      </c>
    </row>
    <row r="23" spans="1:47" ht="38.25" hidden="1" customHeight="1">
      <c r="A23" s="13">
        <f t="shared" si="5"/>
        <v>10</v>
      </c>
      <c r="B23" s="29" t="s">
        <v>42</v>
      </c>
      <c r="C23" s="32">
        <v>1985</v>
      </c>
      <c r="D23" s="13" t="s">
        <v>26</v>
      </c>
      <c r="E23" s="34" t="s">
        <v>37</v>
      </c>
      <c r="F23" s="32">
        <v>2</v>
      </c>
      <c r="G23" s="32">
        <v>2</v>
      </c>
      <c r="H23" s="27">
        <v>1022.6</v>
      </c>
      <c r="I23" s="38">
        <v>751.8</v>
      </c>
      <c r="J23" s="27">
        <v>180.6</v>
      </c>
      <c r="K23" s="36">
        <v>56</v>
      </c>
      <c r="L23" s="13" t="s">
        <v>27</v>
      </c>
      <c r="M23" s="15">
        <f t="shared" si="1"/>
        <v>3985.5910100000001</v>
      </c>
      <c r="N23" s="30">
        <v>3596.9401899999998</v>
      </c>
      <c r="O23" s="30">
        <v>189.37127000000001</v>
      </c>
      <c r="P23" s="30">
        <v>199.27955</v>
      </c>
      <c r="Q23" s="30">
        <v>157.84</v>
      </c>
      <c r="R23" s="14">
        <f t="shared" si="6"/>
        <v>5.3013979914870983</v>
      </c>
      <c r="S23" s="30">
        <v>6.7</v>
      </c>
      <c r="T23" s="16">
        <v>40897</v>
      </c>
      <c r="U23" s="42">
        <f t="shared" si="3"/>
        <v>4.9999999874548093</v>
      </c>
      <c r="V23" s="43">
        <f t="shared" si="4"/>
        <v>5.0014710094662949</v>
      </c>
    </row>
    <row r="24" spans="1:47" ht="31.5" hidden="1" customHeight="1">
      <c r="A24" s="13">
        <f t="shared" si="5"/>
        <v>11</v>
      </c>
      <c r="B24" s="29" t="s">
        <v>43</v>
      </c>
      <c r="C24" s="41">
        <v>1992</v>
      </c>
      <c r="D24" s="13" t="s">
        <v>26</v>
      </c>
      <c r="E24" s="34" t="s">
        <v>30</v>
      </c>
      <c r="F24" s="32">
        <v>2</v>
      </c>
      <c r="G24" s="32">
        <v>1</v>
      </c>
      <c r="H24" s="35">
        <v>502.4</v>
      </c>
      <c r="I24" s="35">
        <v>429.9</v>
      </c>
      <c r="J24" s="35">
        <v>375.7</v>
      </c>
      <c r="K24" s="36">
        <v>22</v>
      </c>
      <c r="L24" s="13" t="s">
        <v>27</v>
      </c>
      <c r="M24" s="15">
        <f t="shared" si="1"/>
        <v>2192.36573</v>
      </c>
      <c r="N24" s="30">
        <v>1978.57943</v>
      </c>
      <c r="O24" s="30">
        <v>104.16801</v>
      </c>
      <c r="P24" s="30">
        <v>109.61829</v>
      </c>
      <c r="Q24" s="30">
        <v>13.82</v>
      </c>
      <c r="R24" s="14">
        <f t="shared" si="6"/>
        <v>5.0997109327750643</v>
      </c>
      <c r="S24" s="30">
        <v>6.7</v>
      </c>
      <c r="T24" s="16">
        <v>40897</v>
      </c>
      <c r="U24" s="42">
        <f t="shared" si="3"/>
        <v>5.0000001596448973</v>
      </c>
      <c r="V24" s="43">
        <f t="shared" si="4"/>
        <v>5.0014710376981659</v>
      </c>
    </row>
    <row r="25" spans="1:47" ht="39.75" hidden="1" customHeight="1">
      <c r="A25" s="13">
        <f t="shared" si="5"/>
        <v>12</v>
      </c>
      <c r="B25" s="29" t="s">
        <v>44</v>
      </c>
      <c r="C25" s="32">
        <v>1987</v>
      </c>
      <c r="D25" s="13" t="s">
        <v>26</v>
      </c>
      <c r="E25" s="34" t="s">
        <v>37</v>
      </c>
      <c r="F25" s="32">
        <v>1</v>
      </c>
      <c r="G25" s="32">
        <v>1</v>
      </c>
      <c r="H25" s="27">
        <v>506.6</v>
      </c>
      <c r="I25" s="27">
        <v>382.3</v>
      </c>
      <c r="J25" s="27">
        <v>197.6</v>
      </c>
      <c r="K25" s="36">
        <v>32</v>
      </c>
      <c r="L25" s="13" t="s">
        <v>27</v>
      </c>
      <c r="M25" s="15">
        <f t="shared" si="1"/>
        <v>2150.7600200000002</v>
      </c>
      <c r="N25" s="30">
        <v>1941.0308600000001</v>
      </c>
      <c r="O25" s="30">
        <v>102.19116</v>
      </c>
      <c r="P25" s="30">
        <v>107.538</v>
      </c>
      <c r="Q25" s="30">
        <v>52.085999999999999</v>
      </c>
      <c r="R25" s="14">
        <f>M25/I25</f>
        <v>5.6258436306565525</v>
      </c>
      <c r="S25" s="30">
        <v>6.7</v>
      </c>
      <c r="T25" s="16">
        <v>40897</v>
      </c>
      <c r="U25" s="42">
        <f t="shared" si="3"/>
        <v>4.9999999535048074</v>
      </c>
      <c r="V25" s="43">
        <f t="shared" si="4"/>
        <v>5.0014711568153514</v>
      </c>
    </row>
    <row r="26" spans="1:47" s="22" customFormat="1" ht="66.75" customHeight="1">
      <c r="A26" s="17"/>
      <c r="B26" s="17" t="s">
        <v>45</v>
      </c>
      <c r="C26" s="18" t="s">
        <v>28</v>
      </c>
      <c r="D26" s="18" t="s">
        <v>28</v>
      </c>
      <c r="E26" s="18" t="s">
        <v>28</v>
      </c>
      <c r="F26" s="18" t="s">
        <v>28</v>
      </c>
      <c r="G26" s="19">
        <f>SUM(G14:G25)</f>
        <v>27</v>
      </c>
      <c r="H26" s="20">
        <f>SUBTOTAL(9,H14:H25)</f>
        <v>1020.7</v>
      </c>
      <c r="I26" s="20">
        <f>SUBTOTAL(9,I14:I25)</f>
        <v>923.2</v>
      </c>
      <c r="J26" s="20">
        <f t="shared" ref="J26:M26" si="7">SUBTOTAL(9,J14:J25)</f>
        <v>746</v>
      </c>
      <c r="K26" s="19">
        <f t="shared" si="7"/>
        <v>37</v>
      </c>
      <c r="L26" s="20" t="s">
        <v>28</v>
      </c>
      <c r="M26" s="20">
        <f t="shared" si="7"/>
        <v>4833.5540000000001</v>
      </c>
      <c r="N26" s="20">
        <f t="shared" ref="N26" si="8">SUBTOTAL(9,N14:N25)</f>
        <v>4362.28</v>
      </c>
      <c r="O26" s="20">
        <f t="shared" ref="O26" si="9">SUBTOTAL(9,O14:O25)</f>
        <v>229.59399999999999</v>
      </c>
      <c r="P26" s="20">
        <f t="shared" ref="P26" si="10">SUBTOTAL(9,P14:P25)</f>
        <v>241.68</v>
      </c>
      <c r="Q26" s="20">
        <f t="shared" ref="Q26" si="11">SUBTOTAL(9,Q14:Q25)</f>
        <v>46.39</v>
      </c>
      <c r="R26" s="23">
        <f>M26/I26</f>
        <v>5.2356520797227031</v>
      </c>
      <c r="S26" s="24" t="s">
        <v>28</v>
      </c>
      <c r="T26" s="24" t="s">
        <v>28</v>
      </c>
      <c r="U26" s="42">
        <f t="shared" si="3"/>
        <v>5.0000475840344389</v>
      </c>
      <c r="V26" s="43">
        <f t="shared" si="4"/>
        <v>5.0000065332803123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9" spans="1:47" ht="15.75" customHeight="1">
      <c r="A29" s="152" t="s">
        <v>46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</sheetData>
  <autoFilter ref="A13:AU25">
    <filterColumn colId="1">
      <filters>
        <filter val="п.Пурпе-1, ул. Труда, д. 6"/>
      </filters>
    </filterColumn>
  </autoFilter>
  <mergeCells count="32">
    <mergeCell ref="A29:T29"/>
    <mergeCell ref="J10:J12"/>
    <mergeCell ref="N10:N12"/>
    <mergeCell ref="O10:O12"/>
    <mergeCell ref="P10:P12"/>
    <mergeCell ref="Q11:Q12"/>
    <mergeCell ref="L8:L12"/>
    <mergeCell ref="M8:Q8"/>
    <mergeCell ref="R8:R12"/>
    <mergeCell ref="S8:S12"/>
    <mergeCell ref="T8:T12"/>
    <mergeCell ref="C9:C12"/>
    <mergeCell ref="D9:D12"/>
    <mergeCell ref="M9:M12"/>
    <mergeCell ref="N9:Q9"/>
    <mergeCell ref="I10:I12"/>
    <mergeCell ref="U7:V7"/>
    <mergeCell ref="A8:A12"/>
    <mergeCell ref="B8:B12"/>
    <mergeCell ref="C8:D8"/>
    <mergeCell ref="E8:E12"/>
    <mergeCell ref="F8:F12"/>
    <mergeCell ref="G8:G12"/>
    <mergeCell ref="H8:H12"/>
    <mergeCell ref="I8:J9"/>
    <mergeCell ref="K8:K12"/>
    <mergeCell ref="A7:S7"/>
    <mergeCell ref="P1:T1"/>
    <mergeCell ref="P2:T2"/>
    <mergeCell ref="A4:T4"/>
    <mergeCell ref="A5:T5"/>
    <mergeCell ref="A6:T6"/>
  </mergeCells>
  <pageMargins left="0.23622047244094491" right="0.15748031496062992" top="0.74803149606299213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7"/>
  <sheetViews>
    <sheetView topLeftCell="A4" zoomScale="70" zoomScaleNormal="70" workbookViewId="0">
      <pane xSplit="2" ySplit="10" topLeftCell="O14" activePane="bottomRight" state="frozen"/>
      <selection activeCell="A4" sqref="A4"/>
      <selection pane="topRight" activeCell="C4" sqref="C4"/>
      <selection pane="bottomLeft" activeCell="A14" sqref="A14"/>
      <selection pane="bottomRight" activeCell="Q35" sqref="Q35"/>
    </sheetView>
  </sheetViews>
  <sheetFormatPr defaultRowHeight="12.75" outlineLevelRow="1"/>
  <cols>
    <col min="1" max="1" width="5.140625" style="1" customWidth="1"/>
    <col min="2" max="2" width="37.140625" style="10" customWidth="1"/>
    <col min="3" max="3" width="9.140625" style="1"/>
    <col min="4" max="4" width="9.140625" style="3"/>
    <col min="5" max="5" width="9.140625" style="1" customWidth="1"/>
    <col min="6" max="6" width="9.140625" style="1"/>
    <col min="7" max="7" width="8.7109375" style="1" customWidth="1"/>
    <col min="8" max="8" width="10.85546875" style="1" customWidth="1"/>
    <col min="9" max="10" width="11.5703125" style="4" customWidth="1"/>
    <col min="11" max="11" width="12.7109375" style="5" customWidth="1"/>
    <col min="12" max="12" width="9.5703125" style="11" customWidth="1"/>
    <col min="13" max="13" width="17.140625" style="6" customWidth="1"/>
    <col min="14" max="14" width="19.28515625" style="4" customWidth="1"/>
    <col min="15" max="16" width="15.42578125" style="4" customWidth="1"/>
    <col min="17" max="17" width="15.140625" style="4" customWidth="1"/>
    <col min="18" max="18" width="15" style="4" customWidth="1"/>
    <col min="19" max="19" width="9.140625" style="12"/>
    <col min="20" max="20" width="19" style="12" customWidth="1"/>
    <col min="21" max="21" width="10.42578125" style="49" customWidth="1"/>
    <col min="22" max="22" width="10.140625" style="49" customWidth="1"/>
    <col min="23" max="23" width="9.140625" style="8" customWidth="1"/>
    <col min="24" max="47" width="9.140625" style="8"/>
    <col min="48" max="16384" width="9.140625" style="3"/>
  </cols>
  <sheetData>
    <row r="1" spans="1:47" ht="32.25" customHeight="1">
      <c r="B1" s="2"/>
      <c r="L1" s="4"/>
      <c r="N1" s="7"/>
      <c r="O1" s="7"/>
      <c r="P1" s="161" t="s">
        <v>49</v>
      </c>
      <c r="Q1" s="161"/>
      <c r="R1" s="161"/>
      <c r="S1" s="161"/>
      <c r="T1" s="161"/>
    </row>
    <row r="2" spans="1:47" ht="59.25" customHeight="1">
      <c r="B2" s="2"/>
      <c r="L2" s="4"/>
      <c r="M2" s="9"/>
      <c r="N2" s="9"/>
      <c r="O2" s="9"/>
      <c r="P2" s="162" t="s">
        <v>48</v>
      </c>
      <c r="Q2" s="162"/>
      <c r="R2" s="162"/>
      <c r="S2" s="162"/>
      <c r="T2" s="162"/>
    </row>
    <row r="4" spans="1:47" ht="37.5" customHeight="1">
      <c r="A4" s="137" t="s">
        <v>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47" ht="39" customHeight="1">
      <c r="A5" s="137" t="s">
        <v>52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47" ht="30.75" customHeight="1">
      <c r="A6" s="138" t="s">
        <v>50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47" ht="15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46"/>
      <c r="U7" s="139" t="s">
        <v>1</v>
      </c>
      <c r="V7" s="139"/>
    </row>
    <row r="8" spans="1:47" ht="15.75">
      <c r="A8" s="163" t="s">
        <v>2</v>
      </c>
      <c r="B8" s="164" t="s">
        <v>3</v>
      </c>
      <c r="C8" s="163" t="s">
        <v>4</v>
      </c>
      <c r="D8" s="163"/>
      <c r="E8" s="167" t="s">
        <v>5</v>
      </c>
      <c r="F8" s="167" t="s">
        <v>6</v>
      </c>
      <c r="G8" s="167" t="s">
        <v>7</v>
      </c>
      <c r="H8" s="167" t="s">
        <v>8</v>
      </c>
      <c r="I8" s="170" t="s">
        <v>9</v>
      </c>
      <c r="J8" s="171"/>
      <c r="K8" s="172" t="s">
        <v>10</v>
      </c>
      <c r="L8" s="163" t="s">
        <v>11</v>
      </c>
      <c r="M8" s="170" t="s">
        <v>12</v>
      </c>
      <c r="N8" s="170"/>
      <c r="O8" s="170"/>
      <c r="P8" s="170"/>
      <c r="Q8" s="170"/>
      <c r="R8" s="174" t="s">
        <v>13</v>
      </c>
      <c r="S8" s="178" t="s">
        <v>14</v>
      </c>
      <c r="T8" s="178" t="s">
        <v>15</v>
      </c>
    </row>
    <row r="9" spans="1:47" ht="15.75">
      <c r="A9" s="163"/>
      <c r="B9" s="165"/>
      <c r="C9" s="167" t="s">
        <v>16</v>
      </c>
      <c r="D9" s="167" t="s">
        <v>17</v>
      </c>
      <c r="E9" s="167"/>
      <c r="F9" s="168"/>
      <c r="G9" s="168"/>
      <c r="H9" s="169"/>
      <c r="I9" s="171"/>
      <c r="J9" s="171"/>
      <c r="K9" s="173"/>
      <c r="L9" s="163"/>
      <c r="M9" s="179" t="s">
        <v>18</v>
      </c>
      <c r="N9" s="170" t="s">
        <v>19</v>
      </c>
      <c r="O9" s="170"/>
      <c r="P9" s="170"/>
      <c r="Q9" s="170"/>
      <c r="R9" s="168"/>
      <c r="S9" s="178"/>
      <c r="T9" s="178"/>
    </row>
    <row r="10" spans="1:47" ht="15.75">
      <c r="A10" s="163"/>
      <c r="B10" s="165"/>
      <c r="C10" s="167"/>
      <c r="D10" s="167"/>
      <c r="E10" s="167"/>
      <c r="F10" s="168"/>
      <c r="G10" s="168"/>
      <c r="H10" s="169"/>
      <c r="I10" s="180" t="s">
        <v>18</v>
      </c>
      <c r="J10" s="174" t="s">
        <v>20</v>
      </c>
      <c r="K10" s="173"/>
      <c r="L10" s="163"/>
      <c r="M10" s="179"/>
      <c r="N10" s="174" t="s">
        <v>21</v>
      </c>
      <c r="O10" s="174" t="s">
        <v>22</v>
      </c>
      <c r="P10" s="175" t="s">
        <v>23</v>
      </c>
      <c r="Q10" s="50" t="s">
        <v>24</v>
      </c>
      <c r="R10" s="168"/>
      <c r="S10" s="178"/>
      <c r="T10" s="178"/>
    </row>
    <row r="11" spans="1:47" ht="55.5" customHeight="1">
      <c r="A11" s="163"/>
      <c r="B11" s="165"/>
      <c r="C11" s="167"/>
      <c r="D11" s="167"/>
      <c r="E11" s="167"/>
      <c r="F11" s="168"/>
      <c r="G11" s="168"/>
      <c r="H11" s="169"/>
      <c r="I11" s="181"/>
      <c r="J11" s="174"/>
      <c r="K11" s="173"/>
      <c r="L11" s="163"/>
      <c r="M11" s="179"/>
      <c r="N11" s="174"/>
      <c r="O11" s="174"/>
      <c r="P11" s="175"/>
      <c r="Q11" s="176" t="s">
        <v>25</v>
      </c>
      <c r="R11" s="168"/>
      <c r="S11" s="178"/>
      <c r="T11" s="178"/>
    </row>
    <row r="12" spans="1:47" ht="148.5" customHeight="1">
      <c r="A12" s="163"/>
      <c r="B12" s="166"/>
      <c r="C12" s="167"/>
      <c r="D12" s="167"/>
      <c r="E12" s="167"/>
      <c r="F12" s="168"/>
      <c r="G12" s="168"/>
      <c r="H12" s="169"/>
      <c r="I12" s="181"/>
      <c r="J12" s="174"/>
      <c r="K12" s="173"/>
      <c r="L12" s="163"/>
      <c r="M12" s="179"/>
      <c r="N12" s="174"/>
      <c r="O12" s="174"/>
      <c r="P12" s="175"/>
      <c r="Q12" s="177"/>
      <c r="R12" s="168"/>
      <c r="S12" s="178"/>
      <c r="T12" s="178"/>
    </row>
    <row r="13" spans="1:47" s="1" customFormat="1" ht="29.25" customHeight="1">
      <c r="A13" s="51">
        <v>1</v>
      </c>
      <c r="B13" s="51">
        <f>A13+1</f>
        <v>2</v>
      </c>
      <c r="C13" s="51">
        <f>B13+1</f>
        <v>3</v>
      </c>
      <c r="D13" s="51">
        <f t="shared" ref="D13:T13" si="0">C13+1</f>
        <v>4</v>
      </c>
      <c r="E13" s="51">
        <f t="shared" si="0"/>
        <v>5</v>
      </c>
      <c r="F13" s="51">
        <f t="shared" si="0"/>
        <v>6</v>
      </c>
      <c r="G13" s="51">
        <f t="shared" si="0"/>
        <v>7</v>
      </c>
      <c r="H13" s="51">
        <f t="shared" si="0"/>
        <v>8</v>
      </c>
      <c r="I13" s="51">
        <f t="shared" si="0"/>
        <v>9</v>
      </c>
      <c r="J13" s="51">
        <f t="shared" si="0"/>
        <v>10</v>
      </c>
      <c r="K13" s="51">
        <f t="shared" si="0"/>
        <v>11</v>
      </c>
      <c r="L13" s="51">
        <f t="shared" si="0"/>
        <v>12</v>
      </c>
      <c r="M13" s="51">
        <f t="shared" si="0"/>
        <v>13</v>
      </c>
      <c r="N13" s="51">
        <f t="shared" si="0"/>
        <v>14</v>
      </c>
      <c r="O13" s="51">
        <f t="shared" si="0"/>
        <v>15</v>
      </c>
      <c r="P13" s="51">
        <f t="shared" si="0"/>
        <v>16</v>
      </c>
      <c r="Q13" s="51">
        <f t="shared" si="0"/>
        <v>17</v>
      </c>
      <c r="R13" s="51">
        <f t="shared" si="0"/>
        <v>18</v>
      </c>
      <c r="S13" s="51">
        <f t="shared" si="0"/>
        <v>19</v>
      </c>
      <c r="T13" s="51">
        <f t="shared" si="0"/>
        <v>20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47" s="1" customFormat="1" ht="29.25" customHeight="1">
      <c r="A14" s="68">
        <v>1</v>
      </c>
      <c r="B14" s="87" t="s">
        <v>63</v>
      </c>
      <c r="C14" s="83">
        <v>1988</v>
      </c>
      <c r="D14" s="83" t="s">
        <v>26</v>
      </c>
      <c r="E14" s="83" t="s">
        <v>47</v>
      </c>
      <c r="F14" s="83">
        <v>2</v>
      </c>
      <c r="G14" s="83">
        <v>2</v>
      </c>
      <c r="H14" s="83">
        <v>1130.4000000000001</v>
      </c>
      <c r="I14" s="83">
        <v>887.1</v>
      </c>
      <c r="J14" s="83">
        <v>887.1</v>
      </c>
      <c r="K14" s="83">
        <v>51</v>
      </c>
      <c r="L14" s="83" t="s">
        <v>27</v>
      </c>
      <c r="M14" s="84">
        <f>SUM(N14:P14)</f>
        <v>5934.22</v>
      </c>
      <c r="N14" s="85">
        <v>5355.63</v>
      </c>
      <c r="O14" s="85">
        <v>281.88</v>
      </c>
      <c r="P14" s="85">
        <v>296.70999999999998</v>
      </c>
      <c r="Q14" s="85">
        <v>0</v>
      </c>
      <c r="R14" s="59">
        <f>M14/I14</f>
        <v>6.6894600383271339</v>
      </c>
      <c r="S14" s="60">
        <v>6.7</v>
      </c>
      <c r="T14" s="61">
        <v>40897</v>
      </c>
      <c r="U14" s="89">
        <f>P14/M14*100</f>
        <v>4.9999831485856596</v>
      </c>
      <c r="V14" s="43">
        <f t="shared" ref="V14:V15" si="1">O14/(M14-P14)*100</f>
        <v>5.0000798224748157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</row>
    <row r="15" spans="1:47" ht="37.5" customHeight="1">
      <c r="A15" s="13">
        <v>2</v>
      </c>
      <c r="B15" s="52" t="s">
        <v>62</v>
      </c>
      <c r="C15" s="53">
        <v>1988</v>
      </c>
      <c r="D15" s="54" t="s">
        <v>26</v>
      </c>
      <c r="E15" s="53" t="s">
        <v>47</v>
      </c>
      <c r="F15" s="53">
        <v>2</v>
      </c>
      <c r="G15" s="53">
        <v>2</v>
      </c>
      <c r="H15" s="55">
        <v>868.3</v>
      </c>
      <c r="I15" s="55">
        <v>771.3</v>
      </c>
      <c r="J15" s="55">
        <v>656</v>
      </c>
      <c r="K15" s="56">
        <v>46</v>
      </c>
      <c r="L15" s="57" t="s">
        <v>27</v>
      </c>
      <c r="M15" s="84">
        <f>SUM(N15:P15)</f>
        <v>3853</v>
      </c>
      <c r="N15" s="55">
        <v>3477.33</v>
      </c>
      <c r="O15" s="55">
        <v>183.02</v>
      </c>
      <c r="P15" s="55">
        <v>192.65</v>
      </c>
      <c r="Q15" s="58">
        <v>28.8</v>
      </c>
      <c r="R15" s="59">
        <f>M15/I15</f>
        <v>4.9954622066640741</v>
      </c>
      <c r="S15" s="60">
        <v>6.7</v>
      </c>
      <c r="T15" s="61">
        <v>40897</v>
      </c>
      <c r="U15" s="89">
        <f>P15/M15*100</f>
        <v>5</v>
      </c>
      <c r="V15" s="43">
        <f t="shared" si="1"/>
        <v>5.0000682994795582</v>
      </c>
    </row>
    <row r="16" spans="1:47" ht="85.5" customHeight="1">
      <c r="A16" s="17"/>
      <c r="B16" s="66" t="s">
        <v>64</v>
      </c>
      <c r="C16" s="62" t="s">
        <v>28</v>
      </c>
      <c r="D16" s="62" t="s">
        <v>28</v>
      </c>
      <c r="E16" s="62" t="s">
        <v>28</v>
      </c>
      <c r="F16" s="62" t="s">
        <v>28</v>
      </c>
      <c r="G16" s="63">
        <f>SUM(G15:G15)</f>
        <v>2</v>
      </c>
      <c r="H16" s="64">
        <f>H14+H15</f>
        <v>1998.7</v>
      </c>
      <c r="I16" s="64">
        <f t="shared" ref="I16:K16" si="2">I14+I15</f>
        <v>1658.4</v>
      </c>
      <c r="J16" s="64">
        <f t="shared" si="2"/>
        <v>1543.1</v>
      </c>
      <c r="K16" s="63">
        <f t="shared" si="2"/>
        <v>97</v>
      </c>
      <c r="L16" s="64" t="s">
        <v>28</v>
      </c>
      <c r="M16" s="64">
        <f>M14+M15</f>
        <v>9787.2200000000012</v>
      </c>
      <c r="N16" s="64">
        <f t="shared" ref="N16:Q16" si="3">N14+N15</f>
        <v>8832.9599999999991</v>
      </c>
      <c r="O16" s="64">
        <f t="shared" si="3"/>
        <v>464.9</v>
      </c>
      <c r="P16" s="64">
        <f t="shared" si="3"/>
        <v>489.36</v>
      </c>
      <c r="Q16" s="64">
        <f t="shared" si="3"/>
        <v>28.8</v>
      </c>
      <c r="R16" s="64">
        <f>M16/I16</f>
        <v>5.9016039556198754</v>
      </c>
      <c r="S16" s="65" t="s">
        <v>28</v>
      </c>
      <c r="T16" s="65" t="s">
        <v>28</v>
      </c>
      <c r="U16" s="89">
        <f>P16/M16*100</f>
        <v>4.9999897825940351</v>
      </c>
      <c r="V16" s="43">
        <f t="shared" ref="V16" si="4">O16/(M16-P16)*100</f>
        <v>5.0000752861411115</v>
      </c>
    </row>
    <row r="17" spans="1:47" ht="27" hidden="1" customHeight="1" outlineLevel="1">
      <c r="M17" s="6">
        <f>N17+O17+P17</f>
        <v>3852.9972299168976</v>
      </c>
      <c r="N17" s="4">
        <f>N15</f>
        <v>3477.33</v>
      </c>
      <c r="O17" s="99">
        <f>N15*100/95*5%</f>
        <v>183.01736842105265</v>
      </c>
      <c r="P17" s="99">
        <f>(N15+O17)*100/95*5%</f>
        <v>192.6498614958449</v>
      </c>
      <c r="Q17" s="44"/>
    </row>
    <row r="18" spans="1:47" ht="32.25" hidden="1" customHeight="1" outlineLevel="1">
      <c r="G18" s="100"/>
      <c r="H18" s="101">
        <f>I15-J15</f>
        <v>115.29999999999995</v>
      </c>
      <c r="I18" s="102"/>
      <c r="K18" s="90" t="s">
        <v>58</v>
      </c>
      <c r="L18" s="91"/>
      <c r="M18" s="92">
        <f>'приложение № 1'!M26+пр.№2!M16</f>
        <v>14620.774000000001</v>
      </c>
      <c r="N18" s="95">
        <f>'приложение № 1'!N26+пр.№2!N14+N15</f>
        <v>13195.24</v>
      </c>
      <c r="O18" s="95">
        <f>'приложение № 1'!O26+пр.№2!O14+O15</f>
        <v>694.49400000000003</v>
      </c>
      <c r="P18" s="95">
        <f>'приложение № 1'!P26+пр.№2!P14+P15</f>
        <v>731.04</v>
      </c>
      <c r="Q18" s="95">
        <f>'приложение № 1'!Q26+пр.№2!Q14+Q15</f>
        <v>75.19</v>
      </c>
    </row>
    <row r="19" spans="1:47" ht="33.75" hidden="1" customHeight="1" outlineLevel="1">
      <c r="G19" s="100">
        <f>M15/I15</f>
        <v>4.9954622066640741</v>
      </c>
      <c r="H19" s="100">
        <f>H18*G19</f>
        <v>575.9767924283675</v>
      </c>
      <c r="I19" s="101">
        <f>H19*5%</f>
        <v>28.798839621418377</v>
      </c>
      <c r="K19" s="93" t="s">
        <v>59</v>
      </c>
      <c r="L19" s="94"/>
      <c r="M19" s="92">
        <v>60219.92</v>
      </c>
      <c r="N19" s="103">
        <v>54348</v>
      </c>
      <c r="O19" s="103">
        <v>2860.53</v>
      </c>
      <c r="P19" s="103">
        <v>3011.39</v>
      </c>
      <c r="Q19" s="97">
        <v>492.73</v>
      </c>
      <c r="R19" s="12"/>
    </row>
    <row r="20" spans="1:47" ht="24" hidden="1" customHeight="1" outlineLevel="1">
      <c r="K20" s="5" t="s">
        <v>60</v>
      </c>
      <c r="M20" s="6">
        <f>M19-M18</f>
        <v>45599.145999999993</v>
      </c>
      <c r="N20" s="6">
        <f t="shared" ref="N20:Q20" si="5">N19-N18</f>
        <v>41152.76</v>
      </c>
      <c r="O20" s="6">
        <f t="shared" si="5"/>
        <v>2166.0360000000001</v>
      </c>
      <c r="P20" s="6">
        <f t="shared" si="5"/>
        <v>2280.35</v>
      </c>
      <c r="Q20" s="6">
        <f t="shared" si="5"/>
        <v>417.54</v>
      </c>
      <c r="U20" s="69"/>
      <c r="V20" s="69"/>
    </row>
    <row r="21" spans="1:47" ht="15.75" hidden="1" customHeight="1" outlineLevel="1">
      <c r="A21" s="152" t="s">
        <v>46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47" s="76" customFormat="1" ht="29.25" hidden="1" customHeight="1" outlineLevel="1">
      <c r="A22" s="74"/>
      <c r="B22" s="75"/>
      <c r="C22" s="74"/>
      <c r="E22" s="74"/>
      <c r="F22" s="74"/>
      <c r="G22" s="74"/>
      <c r="H22" s="74"/>
      <c r="I22" s="77"/>
      <c r="J22" s="77"/>
      <c r="K22" s="78" t="s">
        <v>61</v>
      </c>
      <c r="L22" s="79"/>
      <c r="M22" s="73">
        <f>'[1]приложение № 1'!$M$26+[1]пр.№2!$M$15</f>
        <v>60219.921999999999</v>
      </c>
      <c r="N22" s="73">
        <f>'[1]приложение № 1'!$N$26+[1]пр.№2!$N$15</f>
        <v>54347.997405000002</v>
      </c>
      <c r="O22" s="73">
        <f>'[1]приложение № 1'!$O$26+[1]пр.№2!$O$15</f>
        <v>2860.5324949999999</v>
      </c>
      <c r="P22" s="73">
        <f>'[1]приложение № 1'!$P$26+[1]пр.№2!$P$15</f>
        <v>3011.3921</v>
      </c>
      <c r="Q22" s="73">
        <f>'[1]приложение № 1'!$Q$26+[1]пр.№2!$Q$15</f>
        <v>492.73238650938595</v>
      </c>
      <c r="R22" s="73"/>
      <c r="S22" s="80"/>
      <c r="T22" s="80"/>
      <c r="U22" s="81"/>
      <c r="V22" s="81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</row>
    <row r="23" spans="1:47" s="76" customFormat="1" ht="32.25" hidden="1" customHeight="1" outlineLevel="1">
      <c r="A23" s="74"/>
      <c r="B23" s="75"/>
      <c r="C23" s="74"/>
      <c r="E23" s="74"/>
      <c r="F23" s="74"/>
      <c r="G23" s="74"/>
      <c r="H23" s="74"/>
      <c r="I23" s="77"/>
      <c r="J23" s="77"/>
      <c r="K23" s="78" t="s">
        <v>57</v>
      </c>
      <c r="L23" s="79"/>
      <c r="M23" s="71">
        <f>'приложение № 1'!M26+пр.№2!M14</f>
        <v>10767.774000000001</v>
      </c>
      <c r="N23" s="71">
        <f>'приложение № 1'!N26+пр.№2!N14</f>
        <v>9717.91</v>
      </c>
      <c r="O23" s="71">
        <f>'приложение № 1'!O26+пр.№2!O14</f>
        <v>511.47399999999999</v>
      </c>
      <c r="P23" s="71">
        <f>'приложение № 1'!P26+пр.№2!P14</f>
        <v>538.39</v>
      </c>
      <c r="Q23" s="71">
        <f>'приложение № 1'!Q26+пр.№2!Q14</f>
        <v>46.39</v>
      </c>
      <c r="R23" s="77"/>
      <c r="S23" s="80"/>
      <c r="T23" s="80"/>
      <c r="U23" s="81"/>
      <c r="V23" s="81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</row>
    <row r="24" spans="1:47" s="76" customFormat="1" ht="23.25" hidden="1" customHeight="1" outlineLevel="1">
      <c r="A24" s="74"/>
      <c r="B24" s="75"/>
      <c r="C24" s="74"/>
      <c r="E24" s="74"/>
      <c r="F24" s="74"/>
      <c r="G24" s="74"/>
      <c r="H24" s="74"/>
      <c r="I24" s="77"/>
      <c r="J24" s="77"/>
      <c r="K24" s="78"/>
      <c r="L24" s="79"/>
      <c r="M24" s="73">
        <f>M22-M23</f>
        <v>49452.148000000001</v>
      </c>
      <c r="N24" s="96">
        <f>N22-N23</f>
        <v>44630.087404999998</v>
      </c>
      <c r="O24" s="73">
        <f t="shared" ref="O24:Q24" si="6">O22-O23</f>
        <v>2349.0584949999998</v>
      </c>
      <c r="P24" s="88">
        <f>P22-P23</f>
        <v>2473.0021000000002</v>
      </c>
      <c r="Q24" s="73">
        <f t="shared" si="6"/>
        <v>446.34238650938596</v>
      </c>
      <c r="R24" s="77"/>
      <c r="S24" s="80"/>
      <c r="T24" s="80"/>
      <c r="U24" s="81"/>
      <c r="V24" s="81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1:47" s="76" customFormat="1" ht="15.75" hidden="1" outlineLevel="1">
      <c r="A25" s="74"/>
      <c r="B25" s="75"/>
      <c r="C25" s="74"/>
      <c r="E25" s="74"/>
      <c r="F25" s="74"/>
      <c r="G25" s="74"/>
      <c r="H25" s="74"/>
      <c r="I25" s="77"/>
      <c r="J25" s="77"/>
      <c r="K25" s="78"/>
      <c r="L25" s="79"/>
      <c r="M25" s="73"/>
      <c r="N25" s="77"/>
      <c r="O25" s="77"/>
      <c r="P25" s="77"/>
      <c r="Q25" s="77"/>
      <c r="R25" s="77"/>
      <c r="S25" s="80"/>
      <c r="T25" s="80"/>
      <c r="U25" s="81"/>
      <c r="V25" s="81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</row>
    <row r="26" spans="1:47" s="76" customFormat="1" ht="15.75" hidden="1" outlineLevel="1">
      <c r="A26" s="74"/>
      <c r="B26" s="75"/>
      <c r="C26" s="74"/>
      <c r="E26" s="74"/>
      <c r="F26" s="74"/>
      <c r="G26" s="74"/>
      <c r="H26" s="74"/>
      <c r="I26" s="77"/>
      <c r="J26" s="77"/>
      <c r="K26" s="78"/>
      <c r="L26" s="79"/>
      <c r="M26" s="73"/>
      <c r="N26" s="86">
        <v>4283.17</v>
      </c>
      <c r="O26" s="77"/>
      <c r="P26" s="77"/>
      <c r="Q26" s="77"/>
      <c r="R26" s="77"/>
      <c r="S26" s="80"/>
      <c r="T26" s="80"/>
      <c r="U26" s="81"/>
      <c r="V26" s="81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</row>
    <row r="27" spans="1:47" s="76" customFormat="1" ht="15.75" hidden="1" outlineLevel="1">
      <c r="A27" s="74"/>
      <c r="B27" s="75"/>
      <c r="C27" s="74"/>
      <c r="E27" s="74"/>
      <c r="F27" s="74"/>
      <c r="G27" s="74"/>
      <c r="H27" s="74"/>
      <c r="I27" s="77"/>
      <c r="J27" s="77"/>
      <c r="K27" s="78"/>
      <c r="L27" s="79"/>
      <c r="M27" s="73"/>
      <c r="N27" s="86">
        <f>N26-N24</f>
        <v>-40346.917405</v>
      </c>
      <c r="O27" s="77"/>
      <c r="P27" s="77"/>
      <c r="Q27" s="77"/>
      <c r="R27" s="77"/>
      <c r="S27" s="80"/>
      <c r="T27" s="80"/>
      <c r="U27" s="81"/>
      <c r="V27" s="81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</row>
    <row r="28" spans="1:47" s="76" customFormat="1" ht="15.75" collapsed="1">
      <c r="A28" s="74"/>
      <c r="B28" s="75"/>
      <c r="C28" s="74"/>
      <c r="E28" s="74"/>
      <c r="F28" s="74"/>
      <c r="G28" s="74"/>
      <c r="H28" s="74"/>
      <c r="I28" s="77"/>
      <c r="J28" s="77"/>
      <c r="K28" s="78"/>
      <c r="L28" s="79"/>
      <c r="M28" s="73"/>
      <c r="N28" s="77"/>
      <c r="O28" s="77"/>
      <c r="P28" s="77"/>
      <c r="Q28" s="77"/>
      <c r="R28" s="77"/>
      <c r="S28" s="80"/>
      <c r="T28" s="80"/>
      <c r="U28" s="81"/>
      <c r="V28" s="81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</row>
    <row r="29" spans="1:47" s="76" customFormat="1" ht="15.75">
      <c r="A29" s="74"/>
      <c r="B29" s="75"/>
      <c r="C29" s="74"/>
      <c r="E29" s="74"/>
      <c r="F29" s="74"/>
      <c r="G29" s="74"/>
      <c r="H29" s="74"/>
      <c r="I29" s="77"/>
      <c r="J29" s="77"/>
      <c r="K29" s="78"/>
      <c r="L29" s="79"/>
      <c r="M29" s="73"/>
      <c r="N29" s="77"/>
      <c r="O29" s="77"/>
      <c r="P29" s="77"/>
      <c r="Q29" s="77"/>
      <c r="R29" s="77"/>
      <c r="S29" s="80"/>
      <c r="T29" s="80"/>
      <c r="U29" s="81"/>
      <c r="V29" s="81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</row>
    <row r="30" spans="1:47" s="76" customFormat="1" ht="15.75">
      <c r="A30" s="74"/>
      <c r="B30" s="75"/>
      <c r="C30" s="74"/>
      <c r="E30" s="74"/>
      <c r="F30" s="74"/>
      <c r="G30" s="74"/>
      <c r="H30" s="74"/>
      <c r="I30" s="77"/>
      <c r="J30" s="77"/>
      <c r="K30" s="78"/>
      <c r="L30" s="79"/>
      <c r="M30" s="73"/>
      <c r="N30" s="77"/>
      <c r="O30" s="77"/>
      <c r="P30" s="77"/>
      <c r="Q30" s="77"/>
      <c r="R30" s="77"/>
      <c r="S30" s="80"/>
      <c r="T30" s="80"/>
      <c r="U30" s="81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</row>
    <row r="31" spans="1:47" s="76" customFormat="1" ht="15.75">
      <c r="A31" s="74"/>
      <c r="B31" s="75"/>
      <c r="C31" s="74"/>
      <c r="E31" s="74"/>
      <c r="F31" s="74"/>
      <c r="G31" s="74"/>
      <c r="H31" s="74"/>
      <c r="I31" s="77"/>
      <c r="J31" s="77"/>
      <c r="K31" s="78"/>
      <c r="L31" s="79"/>
      <c r="M31" s="73"/>
      <c r="N31" s="77"/>
      <c r="O31" s="77"/>
      <c r="P31" s="77"/>
      <c r="Q31" s="77"/>
      <c r="R31" s="77"/>
      <c r="S31" s="80"/>
      <c r="T31" s="80"/>
      <c r="U31" s="81"/>
      <c r="V31" s="81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</row>
    <row r="32" spans="1:47" s="76" customFormat="1" ht="15.75">
      <c r="A32" s="74"/>
      <c r="B32" s="75"/>
      <c r="C32" s="74"/>
      <c r="E32" s="74"/>
      <c r="F32" s="74"/>
      <c r="G32" s="74"/>
      <c r="H32" s="74"/>
      <c r="I32" s="77"/>
      <c r="J32" s="77"/>
      <c r="K32" s="78"/>
      <c r="L32" s="79"/>
      <c r="M32" s="73"/>
      <c r="N32" s="77"/>
      <c r="O32" s="77"/>
      <c r="P32" s="77"/>
      <c r="Q32" s="77"/>
      <c r="R32" s="77"/>
      <c r="S32" s="80"/>
      <c r="T32" s="80"/>
      <c r="U32" s="81"/>
      <c r="V32" s="81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</row>
    <row r="33" spans="1:47" s="76" customFormat="1" ht="15.75">
      <c r="A33" s="74"/>
      <c r="B33" s="75"/>
      <c r="C33" s="74"/>
      <c r="E33" s="74"/>
      <c r="F33" s="74"/>
      <c r="G33" s="74"/>
      <c r="H33" s="74"/>
      <c r="I33" s="77"/>
      <c r="J33" s="77"/>
      <c r="K33" s="78"/>
      <c r="L33" s="79"/>
      <c r="M33" s="73"/>
      <c r="N33" s="77"/>
      <c r="O33" s="77"/>
      <c r="P33" s="77"/>
      <c r="Q33" s="77"/>
      <c r="R33" s="77"/>
      <c r="S33" s="80"/>
      <c r="T33" s="80"/>
      <c r="U33" s="81"/>
      <c r="V33" s="81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</row>
    <row r="34" spans="1:47" s="76" customFormat="1" ht="15.75">
      <c r="A34" s="74"/>
      <c r="B34" s="75"/>
      <c r="C34" s="74"/>
      <c r="E34" s="74"/>
      <c r="F34" s="74"/>
      <c r="G34" s="74"/>
      <c r="H34" s="74"/>
      <c r="I34" s="77"/>
      <c r="J34" s="77"/>
      <c r="K34" s="78"/>
      <c r="L34" s="79"/>
      <c r="M34" s="73"/>
      <c r="N34" s="77"/>
      <c r="O34" s="77"/>
      <c r="P34" s="77"/>
      <c r="Q34" s="77"/>
      <c r="R34" s="77"/>
      <c r="S34" s="80"/>
      <c r="T34" s="80"/>
      <c r="U34" s="81"/>
      <c r="V34" s="81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</row>
    <row r="35" spans="1:47" s="76" customFormat="1" ht="15.75">
      <c r="A35" s="74"/>
      <c r="B35" s="75"/>
      <c r="C35" s="74"/>
      <c r="E35" s="74"/>
      <c r="F35" s="74"/>
      <c r="G35" s="74"/>
      <c r="H35" s="74"/>
      <c r="I35" s="77"/>
      <c r="J35" s="77"/>
      <c r="K35" s="78"/>
      <c r="L35" s="79"/>
      <c r="M35" s="73"/>
      <c r="N35" s="77"/>
      <c r="O35" s="77"/>
      <c r="P35" s="77"/>
      <c r="Q35" s="77"/>
      <c r="R35" s="77"/>
      <c r="S35" s="80"/>
      <c r="T35" s="80"/>
      <c r="U35" s="81"/>
      <c r="V35" s="81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</row>
    <row r="36" spans="1:47" s="76" customFormat="1" ht="15.75">
      <c r="A36" s="74"/>
      <c r="B36" s="75"/>
      <c r="C36" s="74"/>
      <c r="E36" s="74"/>
      <c r="F36" s="74"/>
      <c r="G36" s="74"/>
      <c r="H36" s="74"/>
      <c r="I36" s="77"/>
      <c r="J36" s="77"/>
      <c r="K36" s="78"/>
      <c r="L36" s="79"/>
      <c r="M36" s="73"/>
      <c r="N36" s="77"/>
      <c r="O36" s="77"/>
      <c r="P36" s="77"/>
      <c r="Q36" s="77"/>
      <c r="R36" s="77"/>
      <c r="S36" s="80"/>
      <c r="T36" s="80"/>
      <c r="U36" s="81"/>
      <c r="V36" s="81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</row>
    <row r="37" spans="1:47" s="76" customFormat="1" ht="15.75">
      <c r="A37" s="74"/>
      <c r="B37" s="75"/>
      <c r="C37" s="74"/>
      <c r="E37" s="74"/>
      <c r="F37" s="74"/>
      <c r="G37" s="74"/>
      <c r="H37" s="74"/>
      <c r="I37" s="77"/>
      <c r="J37" s="77"/>
      <c r="K37" s="78"/>
      <c r="L37" s="79"/>
      <c r="M37" s="73"/>
      <c r="N37" s="77"/>
      <c r="O37" s="77"/>
      <c r="P37" s="77"/>
      <c r="Q37" s="77"/>
      <c r="R37" s="77"/>
      <c r="S37" s="80"/>
      <c r="T37" s="80"/>
      <c r="U37" s="81"/>
      <c r="V37" s="81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</row>
    <row r="38" spans="1:47" s="76" customFormat="1" ht="15.75">
      <c r="A38" s="74"/>
      <c r="B38" s="75"/>
      <c r="C38" s="74"/>
      <c r="E38" s="74"/>
      <c r="F38" s="74"/>
      <c r="G38" s="74"/>
      <c r="H38" s="74"/>
      <c r="I38" s="77"/>
      <c r="J38" s="77"/>
      <c r="K38" s="78"/>
      <c r="L38" s="79"/>
      <c r="M38" s="73"/>
      <c r="N38" s="77"/>
      <c r="O38" s="77"/>
      <c r="P38" s="77"/>
      <c r="Q38" s="77"/>
      <c r="R38" s="77"/>
      <c r="S38" s="80"/>
      <c r="T38" s="80"/>
      <c r="U38" s="81"/>
      <c r="V38" s="81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</row>
    <row r="39" spans="1:47" s="76" customFormat="1" ht="15.75">
      <c r="A39" s="74"/>
      <c r="B39" s="75"/>
      <c r="C39" s="74"/>
      <c r="E39" s="74"/>
      <c r="F39" s="74"/>
      <c r="G39" s="74"/>
      <c r="H39" s="74"/>
      <c r="I39" s="77"/>
      <c r="J39" s="77"/>
      <c r="K39" s="78"/>
      <c r="L39" s="79"/>
      <c r="M39" s="73"/>
      <c r="N39" s="77"/>
      <c r="O39" s="77"/>
      <c r="P39" s="77"/>
      <c r="Q39" s="77"/>
      <c r="R39" s="77"/>
      <c r="S39" s="80"/>
      <c r="T39" s="80"/>
      <c r="U39" s="81"/>
      <c r="V39" s="81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</row>
    <row r="40" spans="1:47" s="76" customFormat="1" ht="15.75">
      <c r="A40" s="74"/>
      <c r="B40" s="75"/>
      <c r="C40" s="74"/>
      <c r="E40" s="74"/>
      <c r="F40" s="74"/>
      <c r="G40" s="74"/>
      <c r="H40" s="74"/>
      <c r="I40" s="77"/>
      <c r="J40" s="77"/>
      <c r="K40" s="78"/>
      <c r="L40" s="79"/>
      <c r="M40" s="73"/>
      <c r="N40" s="77"/>
      <c r="O40" s="77"/>
      <c r="P40" s="77"/>
      <c r="Q40" s="77"/>
      <c r="R40" s="77"/>
      <c r="S40" s="80"/>
      <c r="T40" s="80"/>
      <c r="U40" s="81"/>
      <c r="V40" s="81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</row>
    <row r="41" spans="1:47" s="76" customFormat="1" ht="15.75">
      <c r="A41" s="74"/>
      <c r="B41" s="75"/>
      <c r="C41" s="74"/>
      <c r="E41" s="74"/>
      <c r="F41" s="74"/>
      <c r="G41" s="74"/>
      <c r="H41" s="74"/>
      <c r="I41" s="77"/>
      <c r="J41" s="77"/>
      <c r="K41" s="78"/>
      <c r="L41" s="79"/>
      <c r="M41" s="73"/>
      <c r="N41" s="77"/>
      <c r="O41" s="77"/>
      <c r="P41" s="77"/>
      <c r="Q41" s="77"/>
      <c r="R41" s="77"/>
      <c r="S41" s="80"/>
      <c r="T41" s="80"/>
      <c r="U41" s="81"/>
      <c r="V41" s="81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</row>
    <row r="42" spans="1:47" s="76" customFormat="1" ht="15.75">
      <c r="A42" s="74"/>
      <c r="B42" s="75"/>
      <c r="C42" s="74"/>
      <c r="E42" s="74"/>
      <c r="F42" s="74"/>
      <c r="G42" s="74"/>
      <c r="H42" s="74"/>
      <c r="I42" s="77"/>
      <c r="J42" s="77"/>
      <c r="K42" s="78"/>
      <c r="L42" s="79"/>
      <c r="M42" s="73"/>
      <c r="N42" s="77"/>
      <c r="O42" s="77"/>
      <c r="P42" s="77"/>
      <c r="Q42" s="77"/>
      <c r="R42" s="77"/>
      <c r="S42" s="80"/>
      <c r="T42" s="80"/>
      <c r="U42" s="81"/>
      <c r="V42" s="81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</row>
    <row r="43" spans="1:47" s="76" customFormat="1" ht="15.75">
      <c r="A43" s="74"/>
      <c r="B43" s="75"/>
      <c r="C43" s="74"/>
      <c r="E43" s="74"/>
      <c r="F43" s="74"/>
      <c r="G43" s="74"/>
      <c r="H43" s="74"/>
      <c r="I43" s="77"/>
      <c r="J43" s="77"/>
      <c r="K43" s="78"/>
      <c r="L43" s="79"/>
      <c r="M43" s="73"/>
      <c r="N43" s="77"/>
      <c r="O43" s="77"/>
      <c r="P43" s="77"/>
      <c r="Q43" s="77"/>
      <c r="R43" s="77"/>
      <c r="S43" s="80"/>
      <c r="T43" s="80"/>
      <c r="U43" s="81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</row>
    <row r="44" spans="1:47" s="76" customFormat="1" ht="15.75">
      <c r="A44" s="74"/>
      <c r="B44" s="75"/>
      <c r="C44" s="74"/>
      <c r="E44" s="74"/>
      <c r="F44" s="74"/>
      <c r="G44" s="74"/>
      <c r="H44" s="74"/>
      <c r="I44" s="77"/>
      <c r="J44" s="77"/>
      <c r="K44" s="78"/>
      <c r="L44" s="79"/>
      <c r="M44" s="73"/>
      <c r="N44" s="77"/>
      <c r="O44" s="77"/>
      <c r="P44" s="77"/>
      <c r="Q44" s="77"/>
      <c r="R44" s="77"/>
      <c r="S44" s="80"/>
      <c r="T44" s="80"/>
      <c r="U44" s="81"/>
      <c r="V44" s="81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</row>
    <row r="45" spans="1:47" s="76" customFormat="1" ht="15.75">
      <c r="A45" s="74"/>
      <c r="B45" s="75"/>
      <c r="C45" s="74"/>
      <c r="E45" s="74"/>
      <c r="F45" s="74"/>
      <c r="G45" s="74"/>
      <c r="H45" s="74"/>
      <c r="I45" s="77"/>
      <c r="J45" s="77"/>
      <c r="K45" s="78"/>
      <c r="L45" s="79"/>
      <c r="M45" s="73"/>
      <c r="N45" s="77"/>
      <c r="O45" s="77"/>
      <c r="P45" s="77"/>
      <c r="Q45" s="77"/>
      <c r="R45" s="77"/>
      <c r="S45" s="80"/>
      <c r="T45" s="80"/>
      <c r="U45" s="81"/>
      <c r="V45" s="81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</row>
    <row r="46" spans="1:47" s="76" customFormat="1" ht="15.75">
      <c r="A46" s="74"/>
      <c r="B46" s="75"/>
      <c r="C46" s="74"/>
      <c r="E46" s="74"/>
      <c r="F46" s="74"/>
      <c r="G46" s="74"/>
      <c r="H46" s="74"/>
      <c r="I46" s="77"/>
      <c r="J46" s="77"/>
      <c r="K46" s="78"/>
      <c r="L46" s="79"/>
      <c r="M46" s="73"/>
      <c r="N46" s="77"/>
      <c r="O46" s="77"/>
      <c r="P46" s="77"/>
      <c r="Q46" s="77"/>
      <c r="R46" s="77"/>
      <c r="S46" s="80"/>
      <c r="T46" s="80"/>
      <c r="U46" s="81"/>
      <c r="V46" s="81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</row>
    <row r="47" spans="1:47" s="76" customFormat="1" ht="15.75">
      <c r="A47" s="74"/>
      <c r="B47" s="75"/>
      <c r="C47" s="74"/>
      <c r="E47" s="74"/>
      <c r="F47" s="74"/>
      <c r="G47" s="74"/>
      <c r="H47" s="74"/>
      <c r="I47" s="77"/>
      <c r="J47" s="77"/>
      <c r="K47" s="78"/>
      <c r="L47" s="79"/>
      <c r="M47" s="73"/>
      <c r="N47" s="77"/>
      <c r="O47" s="77"/>
      <c r="P47" s="77"/>
      <c r="Q47" s="77"/>
      <c r="R47" s="77"/>
      <c r="S47" s="80"/>
      <c r="T47" s="80"/>
      <c r="U47" s="81"/>
      <c r="V47" s="81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</row>
  </sheetData>
  <mergeCells count="32">
    <mergeCell ref="A21:T21"/>
    <mergeCell ref="J10:J12"/>
    <mergeCell ref="N10:N12"/>
    <mergeCell ref="O10:O12"/>
    <mergeCell ref="P10:P12"/>
    <mergeCell ref="Q11:Q12"/>
    <mergeCell ref="L8:L12"/>
    <mergeCell ref="M8:Q8"/>
    <mergeCell ref="R8:R12"/>
    <mergeCell ref="S8:S12"/>
    <mergeCell ref="T8:T12"/>
    <mergeCell ref="C9:C12"/>
    <mergeCell ref="D9:D12"/>
    <mergeCell ref="M9:M12"/>
    <mergeCell ref="N9:Q9"/>
    <mergeCell ref="I10:I12"/>
    <mergeCell ref="U7:V7"/>
    <mergeCell ref="A8:A12"/>
    <mergeCell ref="B8:B12"/>
    <mergeCell ref="C8:D8"/>
    <mergeCell ref="E8:E12"/>
    <mergeCell ref="F8:F12"/>
    <mergeCell ref="G8:G12"/>
    <mergeCell ref="H8:H12"/>
    <mergeCell ref="I8:J9"/>
    <mergeCell ref="K8:K12"/>
    <mergeCell ref="A7:S7"/>
    <mergeCell ref="P1:T1"/>
    <mergeCell ref="P2:T2"/>
    <mergeCell ref="A4:T4"/>
    <mergeCell ref="A5:T5"/>
    <mergeCell ref="A6:T6"/>
  </mergeCells>
  <pageMargins left="0.27559055118110237" right="0.15748031496062992" top="0.62992125984251968" bottom="0.31496062992125984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0"/>
  <sheetViews>
    <sheetView tabSelected="1" view="pageBreakPreview" zoomScale="60" zoomScaleNormal="70" workbookViewId="0">
      <selection activeCell="P3" sqref="P3:T3"/>
    </sheetView>
  </sheetViews>
  <sheetFormatPr defaultRowHeight="45" customHeight="1"/>
  <cols>
    <col min="1" max="1" width="5.140625" style="1" customWidth="1"/>
    <col min="2" max="2" width="35.42578125" style="10" customWidth="1"/>
    <col min="3" max="3" width="9.140625" style="1"/>
    <col min="4" max="4" width="9.140625" style="3"/>
    <col min="5" max="5" width="9.140625" style="1" customWidth="1"/>
    <col min="6" max="7" width="9.140625" style="1"/>
    <col min="8" max="8" width="10.85546875" style="1" customWidth="1"/>
    <col min="9" max="10" width="11.5703125" style="4" customWidth="1"/>
    <col min="11" max="11" width="10.5703125" style="5" bestFit="1" customWidth="1"/>
    <col min="12" max="12" width="9.5703125" style="11" customWidth="1"/>
    <col min="13" max="13" width="15.7109375" style="6" customWidth="1"/>
    <col min="14" max="14" width="15.85546875" style="4" customWidth="1"/>
    <col min="15" max="15" width="15.42578125" style="4" customWidth="1"/>
    <col min="16" max="16" width="14.42578125" style="4" customWidth="1"/>
    <col min="17" max="17" width="15" style="4" customWidth="1"/>
    <col min="18" max="18" width="10.5703125" style="4" bestFit="1" customWidth="1"/>
    <col min="19" max="19" width="10.5703125" style="12" bestFit="1" customWidth="1"/>
    <col min="20" max="20" width="13" style="12" customWidth="1"/>
    <col min="21" max="21" width="7.7109375" style="72" customWidth="1"/>
    <col min="22" max="22" width="10.140625" style="72" customWidth="1"/>
    <col min="23" max="47" width="9.140625" style="8"/>
    <col min="48" max="16384" width="9.140625" style="3"/>
  </cols>
  <sheetData>
    <row r="1" spans="1:47" ht="45" customHeight="1">
      <c r="B1" s="2"/>
      <c r="L1" s="4"/>
      <c r="N1" s="7"/>
      <c r="O1" s="7"/>
      <c r="P1" s="135" t="s">
        <v>67</v>
      </c>
      <c r="Q1" s="135"/>
      <c r="R1" s="135"/>
      <c r="S1" s="135"/>
      <c r="T1" s="135"/>
    </row>
    <row r="2" spans="1:47" ht="26.25" customHeight="1">
      <c r="B2" s="2"/>
      <c r="L2" s="4"/>
      <c r="N2" s="7"/>
      <c r="O2" s="7"/>
      <c r="P2" s="135" t="s">
        <v>68</v>
      </c>
      <c r="Q2" s="135"/>
      <c r="R2" s="135"/>
      <c r="S2" s="135"/>
      <c r="T2" s="135"/>
      <c r="U2" s="134"/>
      <c r="V2" s="134"/>
    </row>
    <row r="3" spans="1:47" ht="56.25" customHeight="1">
      <c r="B3" s="2"/>
      <c r="L3" s="4"/>
      <c r="M3" s="9"/>
      <c r="N3" s="9"/>
      <c r="O3" s="9"/>
      <c r="P3" s="136"/>
      <c r="Q3" s="136"/>
      <c r="R3" s="136"/>
      <c r="S3" s="136"/>
      <c r="T3" s="136"/>
    </row>
    <row r="5" spans="1:47" ht="45" customHeight="1">
      <c r="A5" s="202" t="s">
        <v>66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98"/>
      <c r="V5" s="98"/>
    </row>
    <row r="6" spans="1:47" ht="45" customHeight="1">
      <c r="A6" s="202" t="s">
        <v>54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98"/>
      <c r="V6" s="98"/>
    </row>
    <row r="7" spans="1:47" ht="45" customHeight="1">
      <c r="A7" s="203" t="s">
        <v>55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98"/>
      <c r="V7" s="98"/>
    </row>
    <row r="8" spans="1:47" ht="9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104"/>
      <c r="U8" s="139" t="s">
        <v>1</v>
      </c>
      <c r="V8" s="139"/>
    </row>
    <row r="9" spans="1:47" ht="45" customHeight="1">
      <c r="A9" s="182" t="s">
        <v>2</v>
      </c>
      <c r="B9" s="194" t="s">
        <v>3</v>
      </c>
      <c r="C9" s="182" t="s">
        <v>4</v>
      </c>
      <c r="D9" s="182"/>
      <c r="E9" s="187" t="s">
        <v>5</v>
      </c>
      <c r="F9" s="187" t="s">
        <v>6</v>
      </c>
      <c r="G9" s="187" t="s">
        <v>7</v>
      </c>
      <c r="H9" s="187" t="s">
        <v>8</v>
      </c>
      <c r="I9" s="183" t="s">
        <v>9</v>
      </c>
      <c r="J9" s="198"/>
      <c r="K9" s="199" t="s">
        <v>10</v>
      </c>
      <c r="L9" s="182" t="s">
        <v>11</v>
      </c>
      <c r="M9" s="183" t="s">
        <v>12</v>
      </c>
      <c r="N9" s="183"/>
      <c r="O9" s="183"/>
      <c r="P9" s="183"/>
      <c r="Q9" s="183"/>
      <c r="R9" s="184" t="s">
        <v>13</v>
      </c>
      <c r="S9" s="186" t="s">
        <v>14</v>
      </c>
      <c r="T9" s="186" t="s">
        <v>15</v>
      </c>
      <c r="U9" s="98"/>
      <c r="V9" s="98"/>
    </row>
    <row r="10" spans="1:47" ht="45" customHeight="1">
      <c r="A10" s="182"/>
      <c r="B10" s="195"/>
      <c r="C10" s="187" t="s">
        <v>16</v>
      </c>
      <c r="D10" s="187" t="s">
        <v>17</v>
      </c>
      <c r="E10" s="187"/>
      <c r="F10" s="185"/>
      <c r="G10" s="185"/>
      <c r="H10" s="197"/>
      <c r="I10" s="198"/>
      <c r="J10" s="198"/>
      <c r="K10" s="200"/>
      <c r="L10" s="182"/>
      <c r="M10" s="188" t="s">
        <v>18</v>
      </c>
      <c r="N10" s="183" t="s">
        <v>19</v>
      </c>
      <c r="O10" s="183"/>
      <c r="P10" s="183"/>
      <c r="Q10" s="183"/>
      <c r="R10" s="185"/>
      <c r="S10" s="186"/>
      <c r="T10" s="186"/>
      <c r="U10" s="98"/>
      <c r="V10" s="98"/>
    </row>
    <row r="11" spans="1:47" ht="45" customHeight="1">
      <c r="A11" s="182"/>
      <c r="B11" s="195"/>
      <c r="C11" s="187"/>
      <c r="D11" s="187"/>
      <c r="E11" s="187"/>
      <c r="F11" s="185"/>
      <c r="G11" s="185"/>
      <c r="H11" s="197"/>
      <c r="I11" s="189" t="s">
        <v>18</v>
      </c>
      <c r="J11" s="184" t="s">
        <v>20</v>
      </c>
      <c r="K11" s="200"/>
      <c r="L11" s="182"/>
      <c r="M11" s="188"/>
      <c r="N11" s="184" t="s">
        <v>21</v>
      </c>
      <c r="O11" s="184" t="s">
        <v>22</v>
      </c>
      <c r="P11" s="191" t="s">
        <v>23</v>
      </c>
      <c r="Q11" s="106" t="s">
        <v>24</v>
      </c>
      <c r="R11" s="185"/>
      <c r="S11" s="186"/>
      <c r="T11" s="186"/>
      <c r="U11" s="98"/>
      <c r="V11" s="98"/>
    </row>
    <row r="12" spans="1:47" ht="45" customHeight="1">
      <c r="A12" s="182"/>
      <c r="B12" s="195"/>
      <c r="C12" s="187"/>
      <c r="D12" s="187"/>
      <c r="E12" s="187"/>
      <c r="F12" s="185"/>
      <c r="G12" s="185"/>
      <c r="H12" s="197"/>
      <c r="I12" s="190"/>
      <c r="J12" s="184"/>
      <c r="K12" s="200"/>
      <c r="L12" s="182"/>
      <c r="M12" s="188"/>
      <c r="N12" s="184"/>
      <c r="O12" s="184"/>
      <c r="P12" s="191"/>
      <c r="Q12" s="192" t="s">
        <v>25</v>
      </c>
      <c r="R12" s="185"/>
      <c r="S12" s="186"/>
      <c r="T12" s="186"/>
      <c r="U12" s="98"/>
      <c r="V12" s="98"/>
    </row>
    <row r="13" spans="1:47" ht="45" customHeight="1">
      <c r="A13" s="182"/>
      <c r="B13" s="196"/>
      <c r="C13" s="187"/>
      <c r="D13" s="187"/>
      <c r="E13" s="187"/>
      <c r="F13" s="185"/>
      <c r="G13" s="185"/>
      <c r="H13" s="197"/>
      <c r="I13" s="190"/>
      <c r="J13" s="184"/>
      <c r="K13" s="200"/>
      <c r="L13" s="182"/>
      <c r="M13" s="188"/>
      <c r="N13" s="184"/>
      <c r="O13" s="184"/>
      <c r="P13" s="191"/>
      <c r="Q13" s="193"/>
      <c r="R13" s="185"/>
      <c r="S13" s="186"/>
      <c r="T13" s="186"/>
      <c r="U13" s="98"/>
      <c r="V13" s="98"/>
    </row>
    <row r="14" spans="1:47" s="1" customFormat="1" ht="27.75" customHeight="1">
      <c r="A14" s="107">
        <v>1</v>
      </c>
      <c r="B14" s="107">
        <f>A14+1</f>
        <v>2</v>
      </c>
      <c r="C14" s="107">
        <f>B14+1</f>
        <v>3</v>
      </c>
      <c r="D14" s="107">
        <f t="shared" ref="D14:T14" si="0">C14+1</f>
        <v>4</v>
      </c>
      <c r="E14" s="107">
        <f t="shared" si="0"/>
        <v>5</v>
      </c>
      <c r="F14" s="107">
        <f t="shared" si="0"/>
        <v>6</v>
      </c>
      <c r="G14" s="107">
        <f t="shared" si="0"/>
        <v>7</v>
      </c>
      <c r="H14" s="107">
        <f t="shared" si="0"/>
        <v>8</v>
      </c>
      <c r="I14" s="107">
        <f t="shared" si="0"/>
        <v>9</v>
      </c>
      <c r="J14" s="107">
        <f t="shared" si="0"/>
        <v>10</v>
      </c>
      <c r="K14" s="107">
        <f t="shared" si="0"/>
        <v>11</v>
      </c>
      <c r="L14" s="107">
        <f t="shared" si="0"/>
        <v>12</v>
      </c>
      <c r="M14" s="107">
        <f t="shared" si="0"/>
        <v>13</v>
      </c>
      <c r="N14" s="107">
        <f t="shared" si="0"/>
        <v>14</v>
      </c>
      <c r="O14" s="107">
        <f t="shared" si="0"/>
        <v>15</v>
      </c>
      <c r="P14" s="107">
        <f t="shared" si="0"/>
        <v>16</v>
      </c>
      <c r="Q14" s="107">
        <f t="shared" si="0"/>
        <v>17</v>
      </c>
      <c r="R14" s="107">
        <f t="shared" si="0"/>
        <v>18</v>
      </c>
      <c r="S14" s="107">
        <f t="shared" si="0"/>
        <v>19</v>
      </c>
      <c r="T14" s="107">
        <f t="shared" si="0"/>
        <v>20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</row>
    <row r="15" spans="1:47" ht="45" customHeight="1">
      <c r="A15" s="108">
        <v>1</v>
      </c>
      <c r="B15" s="109" t="s">
        <v>29</v>
      </c>
      <c r="C15" s="110">
        <v>1985</v>
      </c>
      <c r="D15" s="108" t="s">
        <v>26</v>
      </c>
      <c r="E15" s="110" t="s">
        <v>30</v>
      </c>
      <c r="F15" s="110">
        <v>2</v>
      </c>
      <c r="G15" s="110">
        <v>2</v>
      </c>
      <c r="H15" s="111">
        <v>984.4</v>
      </c>
      <c r="I15" s="111">
        <v>579.9</v>
      </c>
      <c r="J15" s="111">
        <v>553.5</v>
      </c>
      <c r="K15" s="112">
        <v>33</v>
      </c>
      <c r="L15" s="108" t="s">
        <v>27</v>
      </c>
      <c r="M15" s="113">
        <f>N15+O15+P15</f>
        <v>1949.7900000000002</v>
      </c>
      <c r="N15" s="114">
        <v>1759.68</v>
      </c>
      <c r="O15" s="114">
        <v>92.62</v>
      </c>
      <c r="P15" s="114">
        <v>97.49</v>
      </c>
      <c r="Q15" s="115">
        <v>4.4382410760475901</v>
      </c>
      <c r="R15" s="116">
        <f>M15/I15</f>
        <v>3.3622866011381278</v>
      </c>
      <c r="S15" s="117">
        <v>6.7</v>
      </c>
      <c r="T15" s="118">
        <v>40897</v>
      </c>
      <c r="U15" s="42">
        <f>P15/M15*100</f>
        <v>5.0000256437872785</v>
      </c>
      <c r="V15" s="105">
        <f>O15/(M15-P15)*100</f>
        <v>5.0002699346758082</v>
      </c>
    </row>
    <row r="16" spans="1:47" ht="45" customHeight="1">
      <c r="A16" s="108">
        <f>A15+1</f>
        <v>2</v>
      </c>
      <c r="B16" s="109" t="s">
        <v>31</v>
      </c>
      <c r="C16" s="110">
        <v>1985</v>
      </c>
      <c r="D16" s="108" t="s">
        <v>26</v>
      </c>
      <c r="E16" s="110" t="s">
        <v>30</v>
      </c>
      <c r="F16" s="110">
        <v>3</v>
      </c>
      <c r="G16" s="110">
        <v>2</v>
      </c>
      <c r="H16" s="111">
        <v>980.2</v>
      </c>
      <c r="I16" s="111">
        <v>578.79999999999995</v>
      </c>
      <c r="J16" s="111">
        <v>553.5</v>
      </c>
      <c r="K16" s="112">
        <v>33</v>
      </c>
      <c r="L16" s="108" t="s">
        <v>27</v>
      </c>
      <c r="M16" s="113">
        <f t="shared" ref="M16:M26" si="1">N16+O16+P16</f>
        <v>1949.7900000000002</v>
      </c>
      <c r="N16" s="114">
        <v>1759.68</v>
      </c>
      <c r="O16" s="114">
        <v>92.62</v>
      </c>
      <c r="P16" s="114">
        <v>97.49</v>
      </c>
      <c r="Q16" s="115">
        <v>4.261397719419481</v>
      </c>
      <c r="R16" s="116">
        <f t="shared" ref="R16:R17" si="2">M16/I16</f>
        <v>3.3686765722183836</v>
      </c>
      <c r="S16" s="117">
        <v>6.7</v>
      </c>
      <c r="T16" s="118">
        <v>40897</v>
      </c>
      <c r="U16" s="42">
        <f t="shared" ref="U16:U28" si="3">P16/M16*100</f>
        <v>5.0000256437872785</v>
      </c>
      <c r="V16" s="105">
        <f t="shared" ref="V16:V28" si="4">O16/(M16-P16)*100</f>
        <v>5.0002699346758082</v>
      </c>
    </row>
    <row r="17" spans="1:47" ht="45" customHeight="1">
      <c r="A17" s="108">
        <f t="shared" ref="A17:A27" si="5">A16+1</f>
        <v>3</v>
      </c>
      <c r="B17" s="109" t="s">
        <v>32</v>
      </c>
      <c r="C17" s="110">
        <v>1994</v>
      </c>
      <c r="D17" s="108" t="s">
        <v>26</v>
      </c>
      <c r="E17" s="110" t="s">
        <v>33</v>
      </c>
      <c r="F17" s="110">
        <v>3</v>
      </c>
      <c r="G17" s="110">
        <v>4</v>
      </c>
      <c r="H17" s="111">
        <v>3002</v>
      </c>
      <c r="I17" s="111">
        <v>1979.8</v>
      </c>
      <c r="J17" s="111">
        <v>1884.8</v>
      </c>
      <c r="K17" s="112">
        <v>88</v>
      </c>
      <c r="L17" s="108" t="s">
        <v>27</v>
      </c>
      <c r="M17" s="113">
        <f t="shared" si="1"/>
        <v>7631.0800000000008</v>
      </c>
      <c r="N17" s="114">
        <v>6887.05</v>
      </c>
      <c r="O17" s="114">
        <v>362.48</v>
      </c>
      <c r="P17" s="114">
        <v>381.55</v>
      </c>
      <c r="Q17" s="115">
        <v>18.308541266794624</v>
      </c>
      <c r="R17" s="116">
        <f t="shared" si="2"/>
        <v>3.8544701484998489</v>
      </c>
      <c r="S17" s="117">
        <v>6.7</v>
      </c>
      <c r="T17" s="118">
        <v>40897</v>
      </c>
      <c r="U17" s="42">
        <f t="shared" si="3"/>
        <v>4.9999475827798943</v>
      </c>
      <c r="V17" s="105">
        <f t="shared" si="4"/>
        <v>5.0000482789918799</v>
      </c>
    </row>
    <row r="18" spans="1:47" ht="45" customHeight="1">
      <c r="A18" s="108">
        <f t="shared" si="5"/>
        <v>4</v>
      </c>
      <c r="B18" s="109" t="s">
        <v>34</v>
      </c>
      <c r="C18" s="110">
        <v>1996</v>
      </c>
      <c r="D18" s="108" t="s">
        <v>26</v>
      </c>
      <c r="E18" s="110" t="s">
        <v>33</v>
      </c>
      <c r="F18" s="110">
        <v>3</v>
      </c>
      <c r="G18" s="110">
        <v>4</v>
      </c>
      <c r="H18" s="111">
        <v>2132.6</v>
      </c>
      <c r="I18" s="111">
        <v>1931.5</v>
      </c>
      <c r="J18" s="111">
        <v>1804</v>
      </c>
      <c r="K18" s="112">
        <v>109</v>
      </c>
      <c r="L18" s="108" t="s">
        <v>27</v>
      </c>
      <c r="M18" s="113">
        <f t="shared" si="1"/>
        <v>8095.5889999999999</v>
      </c>
      <c r="N18" s="114">
        <v>7306.2690725000002</v>
      </c>
      <c r="O18" s="114">
        <v>384.54047750000001</v>
      </c>
      <c r="P18" s="114">
        <v>404.77945</v>
      </c>
      <c r="Q18" s="115">
        <v>26.719844615583742</v>
      </c>
      <c r="R18" s="116">
        <f>M18/I18</f>
        <v>4.1913481749935286</v>
      </c>
      <c r="S18" s="117">
        <v>6.7</v>
      </c>
      <c r="T18" s="118">
        <v>40897</v>
      </c>
      <c r="U18" s="42">
        <f t="shared" si="3"/>
        <v>5</v>
      </c>
      <c r="V18" s="105">
        <f t="shared" si="4"/>
        <v>5</v>
      </c>
    </row>
    <row r="19" spans="1:47" ht="45" customHeight="1">
      <c r="A19" s="108">
        <f t="shared" si="5"/>
        <v>5</v>
      </c>
      <c r="B19" s="109" t="s">
        <v>35</v>
      </c>
      <c r="C19" s="110">
        <v>2002</v>
      </c>
      <c r="D19" s="108" t="s">
        <v>26</v>
      </c>
      <c r="E19" s="110" t="s">
        <v>33</v>
      </c>
      <c r="F19" s="110">
        <v>3</v>
      </c>
      <c r="G19" s="110">
        <v>4</v>
      </c>
      <c r="H19" s="119">
        <v>2203.6</v>
      </c>
      <c r="I19" s="111">
        <v>2003.2</v>
      </c>
      <c r="J19" s="111">
        <v>1935.6</v>
      </c>
      <c r="K19" s="112">
        <v>113</v>
      </c>
      <c r="L19" s="108" t="s">
        <v>27</v>
      </c>
      <c r="M19" s="113">
        <f t="shared" si="1"/>
        <v>9384.7360000000008</v>
      </c>
      <c r="N19" s="114">
        <v>8469.7191999999995</v>
      </c>
      <c r="O19" s="114">
        <v>445.78</v>
      </c>
      <c r="P19" s="114">
        <v>469.23680000000007</v>
      </c>
      <c r="Q19" s="115">
        <v>15.834868051118244</v>
      </c>
      <c r="R19" s="116">
        <f>M19/I19</f>
        <v>4.6848722044728435</v>
      </c>
      <c r="S19" s="117">
        <v>6.7</v>
      </c>
      <c r="T19" s="118">
        <v>40897</v>
      </c>
      <c r="U19" s="42">
        <f t="shared" si="3"/>
        <v>5</v>
      </c>
      <c r="V19" s="105">
        <f t="shared" si="4"/>
        <v>5.0000565307661056</v>
      </c>
    </row>
    <row r="20" spans="1:47" ht="45" customHeight="1">
      <c r="A20" s="108">
        <f t="shared" si="5"/>
        <v>6</v>
      </c>
      <c r="B20" s="120" t="s">
        <v>36</v>
      </c>
      <c r="C20" s="110">
        <v>1988</v>
      </c>
      <c r="D20" s="108" t="s">
        <v>26</v>
      </c>
      <c r="E20" s="110" t="s">
        <v>37</v>
      </c>
      <c r="F20" s="110">
        <v>2</v>
      </c>
      <c r="G20" s="110">
        <v>2</v>
      </c>
      <c r="H20" s="119">
        <v>1106.8</v>
      </c>
      <c r="I20" s="111">
        <v>893.9</v>
      </c>
      <c r="J20" s="111">
        <v>820.8</v>
      </c>
      <c r="K20" s="112">
        <v>44</v>
      </c>
      <c r="L20" s="108" t="s">
        <v>27</v>
      </c>
      <c r="M20" s="113">
        <f t="shared" si="1"/>
        <v>3631.84049</v>
      </c>
      <c r="N20" s="130">
        <v>3277.73605</v>
      </c>
      <c r="O20" s="130">
        <v>172.51241999999999</v>
      </c>
      <c r="P20" s="130">
        <v>181.59201999999999</v>
      </c>
      <c r="Q20" s="131">
        <v>14.849957111533731</v>
      </c>
      <c r="R20" s="116">
        <f t="shared" ref="R20:R25" si="6">M20/I20</f>
        <v>4.0629158630719324</v>
      </c>
      <c r="S20" s="117">
        <v>6.7</v>
      </c>
      <c r="T20" s="118">
        <v>40897</v>
      </c>
      <c r="U20" s="42">
        <f t="shared" si="3"/>
        <v>4.9999998760958801</v>
      </c>
      <c r="V20" s="105">
        <f t="shared" si="4"/>
        <v>4.9999998985580305</v>
      </c>
    </row>
    <row r="21" spans="1:47" ht="45" customHeight="1">
      <c r="A21" s="108">
        <f t="shared" si="5"/>
        <v>7</v>
      </c>
      <c r="B21" s="109" t="s">
        <v>38</v>
      </c>
      <c r="C21" s="121">
        <v>1990</v>
      </c>
      <c r="D21" s="108" t="s">
        <v>26</v>
      </c>
      <c r="E21" s="108" t="s">
        <v>39</v>
      </c>
      <c r="F21" s="108">
        <v>2</v>
      </c>
      <c r="G21" s="108">
        <v>2</v>
      </c>
      <c r="H21" s="122">
        <v>1020.7</v>
      </c>
      <c r="I21" s="123">
        <v>923.2</v>
      </c>
      <c r="J21" s="124">
        <v>746</v>
      </c>
      <c r="K21" s="125">
        <v>37</v>
      </c>
      <c r="L21" s="108" t="s">
        <v>27</v>
      </c>
      <c r="M21" s="113">
        <f t="shared" si="1"/>
        <v>4343.25</v>
      </c>
      <c r="N21" s="130">
        <v>3919.79</v>
      </c>
      <c r="O21" s="130">
        <v>206.3</v>
      </c>
      <c r="P21" s="130">
        <v>217.16</v>
      </c>
      <c r="Q21" s="131">
        <v>41.67</v>
      </c>
      <c r="R21" s="116">
        <v>4.26</v>
      </c>
      <c r="S21" s="117">
        <v>6.7</v>
      </c>
      <c r="T21" s="118">
        <v>40897</v>
      </c>
      <c r="U21" s="42">
        <f t="shared" si="3"/>
        <v>4.9999424394174863</v>
      </c>
      <c r="V21" s="105">
        <f t="shared" si="4"/>
        <v>4.9998909379097398</v>
      </c>
    </row>
    <row r="22" spans="1:47" ht="45" customHeight="1">
      <c r="A22" s="108">
        <f t="shared" si="5"/>
        <v>8</v>
      </c>
      <c r="B22" s="126" t="s">
        <v>40</v>
      </c>
      <c r="C22" s="110">
        <v>1987</v>
      </c>
      <c r="D22" s="108" t="s">
        <v>26</v>
      </c>
      <c r="E22" s="110" t="s">
        <v>37</v>
      </c>
      <c r="F22" s="110">
        <v>1</v>
      </c>
      <c r="G22" s="110">
        <v>1</v>
      </c>
      <c r="H22" s="124">
        <v>540.29999999999995</v>
      </c>
      <c r="I22" s="123">
        <v>408.6</v>
      </c>
      <c r="J22" s="124">
        <v>239.1</v>
      </c>
      <c r="K22" s="112">
        <v>33</v>
      </c>
      <c r="L22" s="108" t="s">
        <v>27</v>
      </c>
      <c r="M22" s="113">
        <f t="shared" si="1"/>
        <v>2563.0006199999998</v>
      </c>
      <c r="N22" s="130">
        <v>2313.10806</v>
      </c>
      <c r="O22" s="130">
        <v>121.74253</v>
      </c>
      <c r="P22" s="130">
        <v>128.15002999999999</v>
      </c>
      <c r="Q22" s="131">
        <v>53.160620000000002</v>
      </c>
      <c r="R22" s="116">
        <f t="shared" si="6"/>
        <v>6.2726397944199697</v>
      </c>
      <c r="S22" s="117">
        <v>6.7</v>
      </c>
      <c r="T22" s="118">
        <v>40897</v>
      </c>
      <c r="U22" s="42">
        <f t="shared" si="3"/>
        <v>4.9999999609832324</v>
      </c>
      <c r="V22" s="105">
        <f t="shared" si="4"/>
        <v>5.0000000205351416</v>
      </c>
    </row>
    <row r="23" spans="1:47" ht="45" customHeight="1">
      <c r="A23" s="108">
        <f t="shared" si="5"/>
        <v>9</v>
      </c>
      <c r="B23" s="126" t="s">
        <v>41</v>
      </c>
      <c r="C23" s="110">
        <v>1988</v>
      </c>
      <c r="D23" s="108" t="s">
        <v>26</v>
      </c>
      <c r="E23" s="110" t="s">
        <v>37</v>
      </c>
      <c r="F23" s="110">
        <v>2</v>
      </c>
      <c r="G23" s="110">
        <v>2</v>
      </c>
      <c r="H23" s="119">
        <v>1108.2</v>
      </c>
      <c r="I23" s="127">
        <v>891.9</v>
      </c>
      <c r="J23" s="111">
        <v>766</v>
      </c>
      <c r="K23" s="112">
        <v>43</v>
      </c>
      <c r="L23" s="108" t="s">
        <v>27</v>
      </c>
      <c r="M23" s="113">
        <f t="shared" si="1"/>
        <v>4099.4201400000002</v>
      </c>
      <c r="N23" s="130">
        <v>3699.72667</v>
      </c>
      <c r="O23" s="130">
        <v>194.72246000000001</v>
      </c>
      <c r="P23" s="130">
        <v>204.97101000000001</v>
      </c>
      <c r="Q23" s="131">
        <v>28.933568964009414</v>
      </c>
      <c r="R23" s="116">
        <f t="shared" si="6"/>
        <v>4.596277766565759</v>
      </c>
      <c r="S23" s="117">
        <v>6.7</v>
      </c>
      <c r="T23" s="118">
        <v>40897</v>
      </c>
      <c r="U23" s="42">
        <f t="shared" si="3"/>
        <v>5.0000000731810816</v>
      </c>
      <c r="V23" s="105">
        <f t="shared" si="4"/>
        <v>5.000000089871504</v>
      </c>
    </row>
    <row r="24" spans="1:47" ht="45" customHeight="1">
      <c r="A24" s="108">
        <f t="shared" si="5"/>
        <v>10</v>
      </c>
      <c r="B24" s="126" t="s">
        <v>42</v>
      </c>
      <c r="C24" s="110">
        <v>1985</v>
      </c>
      <c r="D24" s="108" t="s">
        <v>26</v>
      </c>
      <c r="E24" s="110" t="s">
        <v>37</v>
      </c>
      <c r="F24" s="110">
        <v>2</v>
      </c>
      <c r="G24" s="110">
        <v>2</v>
      </c>
      <c r="H24" s="124">
        <v>1022.6</v>
      </c>
      <c r="I24" s="123">
        <v>751.8</v>
      </c>
      <c r="J24" s="124">
        <v>180.6</v>
      </c>
      <c r="K24" s="112">
        <v>56</v>
      </c>
      <c r="L24" s="108" t="s">
        <v>27</v>
      </c>
      <c r="M24" s="113">
        <f t="shared" si="1"/>
        <v>3985.5910100000006</v>
      </c>
      <c r="N24" s="130">
        <v>3596.9958900000001</v>
      </c>
      <c r="O24" s="130">
        <v>189.31557000000001</v>
      </c>
      <c r="P24" s="130">
        <v>199.27955</v>
      </c>
      <c r="Q24" s="131">
        <v>151.50700000000001</v>
      </c>
      <c r="R24" s="116">
        <f t="shared" si="6"/>
        <v>5.3013979914870983</v>
      </c>
      <c r="S24" s="117">
        <v>6.7</v>
      </c>
      <c r="T24" s="118">
        <v>40897</v>
      </c>
      <c r="U24" s="42">
        <f t="shared" si="3"/>
        <v>4.9999999874548084</v>
      </c>
      <c r="V24" s="105">
        <f t="shared" si="4"/>
        <v>4.9999999207672152</v>
      </c>
    </row>
    <row r="25" spans="1:47" ht="45" customHeight="1">
      <c r="A25" s="108">
        <f t="shared" si="5"/>
        <v>11</v>
      </c>
      <c r="B25" s="126" t="s">
        <v>43</v>
      </c>
      <c r="C25" s="128">
        <v>1992</v>
      </c>
      <c r="D25" s="108" t="s">
        <v>26</v>
      </c>
      <c r="E25" s="110" t="s">
        <v>30</v>
      </c>
      <c r="F25" s="110">
        <v>2</v>
      </c>
      <c r="G25" s="110">
        <v>1</v>
      </c>
      <c r="H25" s="111">
        <v>502.4</v>
      </c>
      <c r="I25" s="111">
        <v>429.9</v>
      </c>
      <c r="J25" s="111">
        <v>375.7</v>
      </c>
      <c r="K25" s="112">
        <v>22</v>
      </c>
      <c r="L25" s="108" t="s">
        <v>27</v>
      </c>
      <c r="M25" s="113">
        <f t="shared" si="1"/>
        <v>2192.36573</v>
      </c>
      <c r="N25" s="130">
        <v>1978.61007</v>
      </c>
      <c r="O25" s="130">
        <v>104.13737</v>
      </c>
      <c r="P25" s="130">
        <v>109.61829</v>
      </c>
      <c r="Q25" s="131">
        <v>13.820217069085832</v>
      </c>
      <c r="R25" s="116">
        <f t="shared" si="6"/>
        <v>5.0997109327750643</v>
      </c>
      <c r="S25" s="117">
        <v>6.7</v>
      </c>
      <c r="T25" s="118">
        <v>40897</v>
      </c>
      <c r="U25" s="42">
        <f t="shared" si="3"/>
        <v>5.0000001596448973</v>
      </c>
      <c r="V25" s="105">
        <f t="shared" si="4"/>
        <v>4.9999999039729941</v>
      </c>
    </row>
    <row r="26" spans="1:47" ht="45" customHeight="1">
      <c r="A26" s="108">
        <f t="shared" si="5"/>
        <v>12</v>
      </c>
      <c r="B26" s="126" t="s">
        <v>44</v>
      </c>
      <c r="C26" s="110">
        <v>1987</v>
      </c>
      <c r="D26" s="108" t="s">
        <v>26</v>
      </c>
      <c r="E26" s="110" t="s">
        <v>37</v>
      </c>
      <c r="F26" s="110">
        <v>1</v>
      </c>
      <c r="G26" s="110">
        <v>1</v>
      </c>
      <c r="H26" s="124">
        <v>506.6</v>
      </c>
      <c r="I26" s="124">
        <v>382.3</v>
      </c>
      <c r="J26" s="124">
        <v>197.6</v>
      </c>
      <c r="K26" s="112">
        <v>32</v>
      </c>
      <c r="L26" s="108" t="s">
        <v>27</v>
      </c>
      <c r="M26" s="113">
        <f t="shared" si="1"/>
        <v>2150.7601099999997</v>
      </c>
      <c r="N26" s="130">
        <v>1941.0609199999999</v>
      </c>
      <c r="O26" s="130">
        <v>102.1611</v>
      </c>
      <c r="P26" s="130">
        <v>107.53809</v>
      </c>
      <c r="Q26" s="131">
        <v>51.95467</v>
      </c>
      <c r="R26" s="116">
        <f>M26/I26</f>
        <v>5.6258438660737635</v>
      </c>
      <c r="S26" s="117">
        <v>6.7</v>
      </c>
      <c r="T26" s="118">
        <v>40897</v>
      </c>
      <c r="U26" s="42">
        <f t="shared" si="3"/>
        <v>5.0000039288435572</v>
      </c>
      <c r="V26" s="105">
        <f t="shared" si="4"/>
        <v>4.9999999510576938</v>
      </c>
    </row>
    <row r="27" spans="1:47" ht="45" customHeight="1">
      <c r="A27" s="108">
        <f t="shared" si="5"/>
        <v>13</v>
      </c>
      <c r="B27" s="132" t="s">
        <v>63</v>
      </c>
      <c r="C27" s="129">
        <v>1988</v>
      </c>
      <c r="D27" s="129" t="s">
        <v>26</v>
      </c>
      <c r="E27" s="108" t="s">
        <v>39</v>
      </c>
      <c r="F27" s="129">
        <v>2</v>
      </c>
      <c r="G27" s="129">
        <v>2</v>
      </c>
      <c r="H27" s="129">
        <v>1130.4000000000001</v>
      </c>
      <c r="I27" s="129">
        <v>887.1</v>
      </c>
      <c r="J27" s="129">
        <v>887.1</v>
      </c>
      <c r="K27" s="129">
        <v>51</v>
      </c>
      <c r="L27" s="129" t="s">
        <v>27</v>
      </c>
      <c r="M27" s="113">
        <f>N27+O27+P27</f>
        <v>6827.51</v>
      </c>
      <c r="N27" s="130">
        <v>6161.82</v>
      </c>
      <c r="O27" s="130">
        <v>324.31</v>
      </c>
      <c r="P27" s="130">
        <v>341.38</v>
      </c>
      <c r="Q27" s="131">
        <v>0</v>
      </c>
      <c r="R27" s="116">
        <v>6.04</v>
      </c>
      <c r="S27" s="117">
        <v>6.7</v>
      </c>
      <c r="T27" s="133">
        <v>40897</v>
      </c>
      <c r="U27" s="89">
        <f>P27/M27*100</f>
        <v>5.000065909826569</v>
      </c>
      <c r="V27" s="105">
        <f t="shared" si="4"/>
        <v>5.0000539612989563</v>
      </c>
    </row>
    <row r="28" spans="1:47" s="22" customFormat="1" ht="47.25">
      <c r="A28" s="17"/>
      <c r="B28" s="17" t="s">
        <v>65</v>
      </c>
      <c r="C28" s="18" t="s">
        <v>28</v>
      </c>
      <c r="D28" s="18" t="s">
        <v>28</v>
      </c>
      <c r="E28" s="18" t="s">
        <v>28</v>
      </c>
      <c r="F28" s="18" t="s">
        <v>28</v>
      </c>
      <c r="G28" s="19">
        <f>SUM(G15:G26)</f>
        <v>27</v>
      </c>
      <c r="H28" s="20">
        <f>SUBTOTAL(9,H15:H27)</f>
        <v>16240.800000000001</v>
      </c>
      <c r="I28" s="20">
        <f>SUBTOTAL(9,I15:I27)</f>
        <v>12641.899999999998</v>
      </c>
      <c r="J28" s="20">
        <f>SUBTOTAL(9,J15:J27)</f>
        <v>10944.300000000003</v>
      </c>
      <c r="K28" s="19">
        <f>SUBTOTAL(9,K15:K27)</f>
        <v>694</v>
      </c>
      <c r="L28" s="20" t="s">
        <v>28</v>
      </c>
      <c r="M28" s="20">
        <f>SUBTOTAL(9,M15:M27)+0.01</f>
        <v>58804.733100000012</v>
      </c>
      <c r="N28" s="20">
        <f>SUBTOTAL(9,N15:N27)</f>
        <v>53071.245932500002</v>
      </c>
      <c r="O28" s="20">
        <f t="shared" ref="O28:R28" si="7">SUBTOTAL(9,O15:O27)</f>
        <v>2793.2419274999997</v>
      </c>
      <c r="P28" s="20">
        <f t="shared" si="7"/>
        <v>2940.2352400000004</v>
      </c>
      <c r="Q28" s="20">
        <f t="shared" si="7"/>
        <v>425.4589258735927</v>
      </c>
      <c r="R28" s="20">
        <f t="shared" si="7"/>
        <v>60.720439915716319</v>
      </c>
      <c r="S28" s="24" t="s">
        <v>28</v>
      </c>
      <c r="T28" s="24" t="s">
        <v>28</v>
      </c>
      <c r="U28" s="42">
        <f t="shared" si="3"/>
        <v>4.9999975937311074</v>
      </c>
      <c r="V28" s="43">
        <f t="shared" si="4"/>
        <v>5.0000304925322014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30" spans="1:47" ht="45" customHeight="1">
      <c r="A30" s="152" t="s">
        <v>46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</sheetData>
  <autoFilter ref="A14:AU27"/>
  <mergeCells count="33">
    <mergeCell ref="P1:T1"/>
    <mergeCell ref="P3:T3"/>
    <mergeCell ref="A5:T5"/>
    <mergeCell ref="A6:T6"/>
    <mergeCell ref="A7:T7"/>
    <mergeCell ref="P2:T2"/>
    <mergeCell ref="U8:V8"/>
    <mergeCell ref="A9:A13"/>
    <mergeCell ref="B9:B13"/>
    <mergeCell ref="C9:D9"/>
    <mergeCell ref="E9:E13"/>
    <mergeCell ref="F9:F13"/>
    <mergeCell ref="G9:G13"/>
    <mergeCell ref="H9:H13"/>
    <mergeCell ref="I9:J10"/>
    <mergeCell ref="K9:K13"/>
    <mergeCell ref="A8:S8"/>
    <mergeCell ref="A30:T30"/>
    <mergeCell ref="L9:L13"/>
    <mergeCell ref="M9:Q9"/>
    <mergeCell ref="R9:R13"/>
    <mergeCell ref="S9:S13"/>
    <mergeCell ref="T9:T13"/>
    <mergeCell ref="C10:C13"/>
    <mergeCell ref="D10:D13"/>
    <mergeCell ref="M10:M13"/>
    <mergeCell ref="N10:Q10"/>
    <mergeCell ref="I11:I13"/>
    <mergeCell ref="J11:J13"/>
    <mergeCell ref="N11:N13"/>
    <mergeCell ref="O11:O13"/>
    <mergeCell ref="P11:P13"/>
    <mergeCell ref="Q12:Q13"/>
  </mergeCells>
  <pageMargins left="1.1023622047244095" right="0.70866141732283472" top="0.15748031496062992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 1</vt:lpstr>
      <vt:lpstr>пр.№2</vt:lpstr>
      <vt:lpstr>перечень МКД </vt:lpstr>
      <vt:lpstr>'перечень МКД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UTS17</dc:creator>
  <cp:lastModifiedBy>UTS16</cp:lastModifiedBy>
  <cp:lastPrinted>2011-08-31T10:57:43Z</cp:lastPrinted>
  <dcterms:created xsi:type="dcterms:W3CDTF">2011-04-04T03:35:08Z</dcterms:created>
  <dcterms:modified xsi:type="dcterms:W3CDTF">2011-09-02T10:53:42Z</dcterms:modified>
</cp:coreProperties>
</file>